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A0D88111-B2E4-4D25-88F8-27ED40FE0FF2}" xr6:coauthVersionLast="47" xr6:coauthVersionMax="47" xr10:uidLastSave="{00000000-0000-0000-0000-000000000000}"/>
  <bookViews>
    <workbookView xWindow="-120" yWindow="-120" windowWidth="29040" windowHeight="15840" tabRatio="703" xr2:uid="{00000000-000D-0000-FFFF-FFFF00000000}"/>
  </bookViews>
  <sheets>
    <sheet name="TOTAL" sheetId="12" r:id="rId1"/>
    <sheet name="Vîrsta 1-2 ani" sheetId="4" r:id="rId2"/>
    <sheet name="Vîrsta 3-4 ani" sheetId="9" r:id="rId3"/>
    <sheet name="Vîrsta 5-7 ani" sheetId="11" r:id="rId4"/>
  </sheets>
  <definedNames>
    <definedName name="_xlnm.Print_Titles" localSheetId="1">'Vîrsta 1-2 ani'!$1:$4</definedName>
    <definedName name="_xlnm.Print_Area" localSheetId="1">'Vîrsta 1-2 ani'!$A$2:$AJ$110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09" i="11" l="1"/>
  <c r="X109" i="11"/>
  <c r="W109" i="11"/>
  <c r="V109" i="11"/>
  <c r="U109" i="11"/>
  <c r="T109" i="11"/>
  <c r="S109" i="11"/>
  <c r="R109" i="11"/>
  <c r="Q109" i="11"/>
  <c r="P109" i="11"/>
  <c r="M109" i="11"/>
  <c r="L109" i="11"/>
  <c r="J109" i="11"/>
  <c r="I109" i="11"/>
  <c r="H109" i="11"/>
  <c r="E109" i="11"/>
  <c r="D109" i="11"/>
  <c r="C109" i="11"/>
  <c r="Y108" i="11"/>
  <c r="X108" i="11"/>
  <c r="W108" i="11"/>
  <c r="V108" i="11"/>
  <c r="U108" i="11"/>
  <c r="T108" i="11"/>
  <c r="S108" i="11"/>
  <c r="R108" i="11"/>
  <c r="Q108" i="11"/>
  <c r="P108" i="11"/>
  <c r="O108" i="11"/>
  <c r="N108" i="11"/>
  <c r="M108" i="11"/>
  <c r="L108" i="11"/>
  <c r="K108" i="11"/>
  <c r="J108" i="11"/>
  <c r="I108" i="11"/>
  <c r="H108" i="11"/>
  <c r="G108" i="11"/>
  <c r="F108" i="11"/>
  <c r="E108" i="11"/>
  <c r="D108" i="11"/>
  <c r="C108" i="11"/>
  <c r="Y107" i="11"/>
  <c r="X107" i="11"/>
  <c r="W107" i="11"/>
  <c r="V107" i="11"/>
  <c r="U107" i="11"/>
  <c r="T107" i="11"/>
  <c r="S107" i="11"/>
  <c r="R107" i="11"/>
  <c r="Q107" i="11"/>
  <c r="P107" i="11"/>
  <c r="N107" i="11"/>
  <c r="M107" i="11"/>
  <c r="L107" i="11"/>
  <c r="K107" i="11"/>
  <c r="J107" i="11"/>
  <c r="I107" i="11"/>
  <c r="H107" i="11"/>
  <c r="G107" i="11"/>
  <c r="E107" i="11"/>
  <c r="D107" i="11"/>
  <c r="C107" i="11"/>
  <c r="Y106" i="11"/>
  <c r="X106" i="11"/>
  <c r="W106" i="11"/>
  <c r="V106" i="11"/>
  <c r="U106" i="11"/>
  <c r="T106" i="11"/>
  <c r="S106" i="11"/>
  <c r="R106" i="11"/>
  <c r="Q106" i="11"/>
  <c r="P106" i="11"/>
  <c r="O106" i="11"/>
  <c r="N106" i="11"/>
  <c r="M106" i="11"/>
  <c r="L106" i="11"/>
  <c r="K106" i="11"/>
  <c r="J106" i="11"/>
  <c r="I106" i="11"/>
  <c r="H106" i="11"/>
  <c r="G106" i="11"/>
  <c r="F106" i="11"/>
  <c r="E106" i="11"/>
  <c r="D106" i="11"/>
  <c r="C106" i="11"/>
  <c r="Y104" i="11"/>
  <c r="X104" i="11"/>
  <c r="W104" i="11"/>
  <c r="V104" i="11"/>
  <c r="U104" i="11"/>
  <c r="S104" i="11"/>
  <c r="R104" i="11"/>
  <c r="P104" i="11"/>
  <c r="O104" i="11"/>
  <c r="N104" i="11"/>
  <c r="L104" i="11"/>
  <c r="J104" i="11"/>
  <c r="I104" i="11"/>
  <c r="G104" i="11"/>
  <c r="F104" i="11"/>
  <c r="E104" i="11"/>
  <c r="C104" i="11"/>
  <c r="Y103" i="11"/>
  <c r="X103" i="11"/>
  <c r="W103" i="11"/>
  <c r="V103" i="11"/>
  <c r="U103" i="11"/>
  <c r="T103" i="11"/>
  <c r="S103" i="11"/>
  <c r="R103" i="11"/>
  <c r="Q103" i="11"/>
  <c r="P103" i="11"/>
  <c r="O103" i="11"/>
  <c r="N103" i="11"/>
  <c r="M103" i="11"/>
  <c r="L103" i="11"/>
  <c r="K103" i="11"/>
  <c r="J103" i="11"/>
  <c r="I103" i="11"/>
  <c r="H103" i="11"/>
  <c r="G103" i="11"/>
  <c r="F103" i="11"/>
  <c r="E103" i="11"/>
  <c r="D103" i="11"/>
  <c r="C103" i="11"/>
  <c r="Y102" i="11"/>
  <c r="X102" i="11"/>
  <c r="W102" i="11"/>
  <c r="V102" i="11"/>
  <c r="U102" i="11"/>
  <c r="S102" i="11"/>
  <c r="R102" i="11"/>
  <c r="Q102" i="11"/>
  <c r="P102" i="11"/>
  <c r="N102" i="11"/>
  <c r="M102" i="11"/>
  <c r="L102" i="11"/>
  <c r="K102" i="11"/>
  <c r="J102" i="11"/>
  <c r="I102" i="11"/>
  <c r="H102" i="11"/>
  <c r="G102" i="11"/>
  <c r="E102" i="11"/>
  <c r="D102" i="11"/>
  <c r="C102" i="11"/>
  <c r="Y101" i="11"/>
  <c r="X101" i="11"/>
  <c r="W101" i="11"/>
  <c r="V101" i="11"/>
  <c r="T101" i="11"/>
  <c r="Q101" i="11"/>
  <c r="O101" i="11"/>
  <c r="L101" i="11"/>
  <c r="K101" i="11"/>
  <c r="H101" i="11"/>
  <c r="F101" i="11"/>
  <c r="C101" i="11"/>
  <c r="Y99" i="11"/>
  <c r="X99" i="11"/>
  <c r="W99" i="11"/>
  <c r="V99" i="11"/>
  <c r="R99" i="11"/>
  <c r="Q99" i="11"/>
  <c r="O99" i="11"/>
  <c r="M99" i="11"/>
  <c r="L99" i="11"/>
  <c r="I99" i="11"/>
  <c r="H99" i="11"/>
  <c r="F99" i="11"/>
  <c r="D99" i="11"/>
  <c r="C99" i="11"/>
  <c r="Y98" i="11"/>
  <c r="X98" i="11"/>
  <c r="W98" i="11"/>
  <c r="V98" i="11"/>
  <c r="U98" i="11"/>
  <c r="T98" i="11"/>
  <c r="S98" i="11"/>
  <c r="R98" i="11"/>
  <c r="Q98" i="11"/>
  <c r="P98" i="11"/>
  <c r="O98" i="11"/>
  <c r="N98" i="11"/>
  <c r="M98" i="11"/>
  <c r="L98" i="11"/>
  <c r="K98" i="11"/>
  <c r="J98" i="11"/>
  <c r="I98" i="11"/>
  <c r="H98" i="11"/>
  <c r="G98" i="11"/>
  <c r="F98" i="11"/>
  <c r="E98" i="11"/>
  <c r="D98" i="11"/>
  <c r="C98" i="11"/>
  <c r="Y97" i="11"/>
  <c r="X97" i="11"/>
  <c r="W97" i="11"/>
  <c r="Y91" i="11"/>
  <c r="X91" i="11"/>
  <c r="W91" i="11"/>
  <c r="V91" i="11"/>
  <c r="U91" i="11"/>
  <c r="T91" i="11"/>
  <c r="S91" i="11"/>
  <c r="R91" i="11"/>
  <c r="Q91" i="11"/>
  <c r="P91" i="11"/>
  <c r="O91" i="11"/>
  <c r="N91" i="11"/>
  <c r="M91" i="11"/>
  <c r="L91" i="11"/>
  <c r="K91" i="11"/>
  <c r="J91" i="11"/>
  <c r="I91" i="11"/>
  <c r="H91" i="11"/>
  <c r="G91" i="11"/>
  <c r="F91" i="11"/>
  <c r="E91" i="11"/>
  <c r="D91" i="11"/>
  <c r="C91" i="11"/>
  <c r="Y90" i="11"/>
  <c r="X90" i="11"/>
  <c r="W90" i="11"/>
  <c r="V90" i="11"/>
  <c r="U90" i="11"/>
  <c r="T90" i="11"/>
  <c r="S90" i="11"/>
  <c r="R90" i="11"/>
  <c r="Q90" i="11"/>
  <c r="P90" i="11"/>
  <c r="O90" i="11"/>
  <c r="N90" i="11"/>
  <c r="M90" i="11"/>
  <c r="L90" i="11"/>
  <c r="K90" i="11"/>
  <c r="J90" i="11"/>
  <c r="I90" i="11"/>
  <c r="H90" i="11"/>
  <c r="G90" i="11"/>
  <c r="F90" i="11"/>
  <c r="E90" i="11"/>
  <c r="D90" i="11"/>
  <c r="C90" i="11"/>
  <c r="Y89" i="11"/>
  <c r="X89" i="11"/>
  <c r="W89" i="11"/>
  <c r="V89" i="11"/>
  <c r="U89" i="11"/>
  <c r="T89" i="11"/>
  <c r="S89" i="11"/>
  <c r="R89" i="11"/>
  <c r="Q89" i="11"/>
  <c r="P89" i="11"/>
  <c r="O89" i="11"/>
  <c r="N89" i="11"/>
  <c r="M89" i="11"/>
  <c r="L89" i="11"/>
  <c r="K89" i="11"/>
  <c r="J89" i="11"/>
  <c r="I89" i="11"/>
  <c r="H89" i="11"/>
  <c r="G89" i="11"/>
  <c r="F89" i="11"/>
  <c r="D89" i="11"/>
  <c r="C89" i="11"/>
  <c r="Y88" i="11"/>
  <c r="X88" i="11"/>
  <c r="W88" i="11"/>
  <c r="V88" i="11"/>
  <c r="U88" i="11"/>
  <c r="T88" i="11"/>
  <c r="S88" i="11"/>
  <c r="Q88" i="11"/>
  <c r="P88" i="11"/>
  <c r="O88" i="11"/>
  <c r="N88" i="11"/>
  <c r="M88" i="11"/>
  <c r="L88" i="11"/>
  <c r="K88" i="11"/>
  <c r="J88" i="11"/>
  <c r="I88" i="11"/>
  <c r="H88" i="11"/>
  <c r="G88" i="11"/>
  <c r="F88" i="11"/>
  <c r="E88" i="11"/>
  <c r="D88" i="11"/>
  <c r="C88" i="11"/>
  <c r="Y87" i="11"/>
  <c r="X87" i="11"/>
  <c r="W87" i="11"/>
  <c r="V87" i="11"/>
  <c r="U87" i="11"/>
  <c r="S87" i="11"/>
  <c r="R87" i="11"/>
  <c r="Q87" i="11"/>
  <c r="P87" i="11"/>
  <c r="O87" i="11"/>
  <c r="M87" i="11"/>
  <c r="L87" i="11"/>
  <c r="K87" i="11"/>
  <c r="J87" i="11"/>
  <c r="I87" i="11"/>
  <c r="H87" i="11"/>
  <c r="G87" i="11"/>
  <c r="F87" i="11"/>
  <c r="E87" i="11"/>
  <c r="D87" i="11"/>
  <c r="C87" i="11"/>
  <c r="Y83" i="11"/>
  <c r="X83" i="11"/>
  <c r="W83" i="11"/>
  <c r="V83" i="11"/>
  <c r="U83" i="11"/>
  <c r="T83" i="11"/>
  <c r="S83" i="11"/>
  <c r="R83" i="11"/>
  <c r="Q83" i="11"/>
  <c r="P83" i="11"/>
  <c r="O83" i="11"/>
  <c r="N83" i="11"/>
  <c r="M83" i="11"/>
  <c r="L83" i="11"/>
  <c r="K83" i="11"/>
  <c r="J83" i="11"/>
  <c r="I83" i="11"/>
  <c r="H83" i="11"/>
  <c r="G83" i="11"/>
  <c r="F83" i="11"/>
  <c r="E83" i="11"/>
  <c r="D83" i="11"/>
  <c r="C83" i="11"/>
  <c r="Y82" i="11"/>
  <c r="X82" i="11"/>
  <c r="W82" i="11"/>
  <c r="V82" i="11"/>
  <c r="U82" i="11"/>
  <c r="T82" i="11"/>
  <c r="S82" i="11"/>
  <c r="R82" i="11"/>
  <c r="Q82" i="11"/>
  <c r="P82" i="11"/>
  <c r="O82" i="11"/>
  <c r="N82" i="11"/>
  <c r="M82" i="11"/>
  <c r="L82" i="11"/>
  <c r="K82" i="11"/>
  <c r="J82" i="11"/>
  <c r="I82" i="11"/>
  <c r="H82" i="11"/>
  <c r="G82" i="11"/>
  <c r="F82" i="11"/>
  <c r="E82" i="11"/>
  <c r="D82" i="11"/>
  <c r="C82" i="11"/>
  <c r="Y81" i="11"/>
  <c r="X81" i="11"/>
  <c r="W81" i="11"/>
  <c r="V81" i="11"/>
  <c r="U81" i="11"/>
  <c r="T81" i="11"/>
  <c r="S81" i="11"/>
  <c r="R81" i="11"/>
  <c r="Q81" i="11"/>
  <c r="P81" i="11"/>
  <c r="O81" i="11"/>
  <c r="N81" i="11"/>
  <c r="M81" i="11"/>
  <c r="L81" i="11"/>
  <c r="K81" i="11"/>
  <c r="J81" i="11"/>
  <c r="I81" i="11"/>
  <c r="H81" i="11"/>
  <c r="G81" i="11"/>
  <c r="F81" i="11"/>
  <c r="E81" i="11"/>
  <c r="D81" i="11"/>
  <c r="C81" i="11"/>
  <c r="Y80" i="11"/>
  <c r="X80" i="11"/>
  <c r="W80" i="11"/>
  <c r="V80" i="11"/>
  <c r="U80" i="11"/>
  <c r="T80" i="11"/>
  <c r="S80" i="11"/>
  <c r="R80" i="11"/>
  <c r="Q80" i="11"/>
  <c r="P80" i="11"/>
  <c r="N80" i="11"/>
  <c r="M80" i="11"/>
  <c r="L80" i="11"/>
  <c r="K80" i="11"/>
  <c r="J80" i="11"/>
  <c r="I80" i="11"/>
  <c r="H80" i="11"/>
  <c r="G80" i="11"/>
  <c r="E80" i="11"/>
  <c r="D80" i="11"/>
  <c r="C80" i="11"/>
  <c r="Y79" i="11"/>
  <c r="X79" i="11"/>
  <c r="W79" i="11"/>
  <c r="V79" i="11"/>
  <c r="U79" i="11"/>
  <c r="T79" i="11"/>
  <c r="S79" i="11"/>
  <c r="R79" i="11"/>
  <c r="Q79" i="11"/>
  <c r="P79" i="11"/>
  <c r="O79" i="11"/>
  <c r="N79" i="11"/>
  <c r="M79" i="11"/>
  <c r="L79" i="11"/>
  <c r="K79" i="11"/>
  <c r="J79" i="11"/>
  <c r="I79" i="11"/>
  <c r="H79" i="11"/>
  <c r="G79" i="11"/>
  <c r="F79" i="11"/>
  <c r="E79" i="11"/>
  <c r="D79" i="11"/>
  <c r="C79" i="11"/>
  <c r="Y78" i="11"/>
  <c r="X78" i="11"/>
  <c r="W78" i="11"/>
  <c r="V78" i="11"/>
  <c r="U78" i="11"/>
  <c r="T78" i="11"/>
  <c r="S78" i="11"/>
  <c r="R78" i="11"/>
  <c r="Q78" i="11"/>
  <c r="P78" i="11"/>
  <c r="O78" i="11"/>
  <c r="N78" i="11"/>
  <c r="M78" i="11"/>
  <c r="L78" i="11"/>
  <c r="K78" i="11"/>
  <c r="J78" i="11"/>
  <c r="I78" i="11"/>
  <c r="H78" i="11"/>
  <c r="G78" i="11"/>
  <c r="F78" i="11"/>
  <c r="E78" i="11"/>
  <c r="D78" i="11"/>
  <c r="C78" i="11"/>
  <c r="Y77" i="11"/>
  <c r="X77" i="11"/>
  <c r="W77" i="11"/>
  <c r="V77" i="11"/>
  <c r="U77" i="11"/>
  <c r="T77" i="11"/>
  <c r="S77" i="11"/>
  <c r="R77" i="11"/>
  <c r="Q77" i="11"/>
  <c r="P77" i="11"/>
  <c r="O77" i="11"/>
  <c r="N77" i="11"/>
  <c r="M77" i="11"/>
  <c r="L77" i="11"/>
  <c r="K77" i="11"/>
  <c r="J77" i="11"/>
  <c r="I77" i="11"/>
  <c r="H77" i="11"/>
  <c r="G77" i="11"/>
  <c r="F77" i="11"/>
  <c r="E77" i="11"/>
  <c r="D77" i="11"/>
  <c r="C77" i="11"/>
  <c r="Y76" i="11"/>
  <c r="X76" i="11"/>
  <c r="W76" i="11"/>
  <c r="V76" i="11"/>
  <c r="U76" i="11"/>
  <c r="T76" i="11"/>
  <c r="S76" i="11"/>
  <c r="Q76" i="11"/>
  <c r="P76" i="11"/>
  <c r="O76" i="11"/>
  <c r="N76" i="11"/>
  <c r="M76" i="11"/>
  <c r="L76" i="11"/>
  <c r="K76" i="11"/>
  <c r="I76" i="11"/>
  <c r="H76" i="11"/>
  <c r="G76" i="11"/>
  <c r="F76" i="11"/>
  <c r="E76" i="11"/>
  <c r="D76" i="11"/>
  <c r="C76" i="11"/>
  <c r="Y75" i="11"/>
  <c r="X75" i="11"/>
  <c r="W75" i="11"/>
  <c r="U75" i="11"/>
  <c r="T75" i="11"/>
  <c r="S75" i="11"/>
  <c r="R75" i="11"/>
  <c r="P75" i="11"/>
  <c r="O75" i="11"/>
  <c r="N75" i="11"/>
  <c r="M75" i="11"/>
  <c r="K75" i="11"/>
  <c r="J75" i="11"/>
  <c r="I75" i="11"/>
  <c r="G75" i="11"/>
  <c r="F75" i="11"/>
  <c r="E75" i="11"/>
  <c r="D75" i="11"/>
  <c r="Y74" i="11"/>
  <c r="X74" i="11"/>
  <c r="W74" i="11"/>
  <c r="V74" i="11"/>
  <c r="U74" i="11"/>
  <c r="S74" i="11"/>
  <c r="R74" i="11"/>
  <c r="Q74" i="11"/>
  <c r="P74" i="11"/>
  <c r="O74" i="11"/>
  <c r="N74" i="11"/>
  <c r="L74" i="11"/>
  <c r="K74" i="11"/>
  <c r="J74" i="11"/>
  <c r="I74" i="11"/>
  <c r="H74" i="11"/>
  <c r="G74" i="11"/>
  <c r="F74" i="11"/>
  <c r="E74" i="11"/>
  <c r="C74" i="11"/>
  <c r="Y73" i="11"/>
  <c r="X73" i="11"/>
  <c r="W73" i="11"/>
  <c r="V73" i="11"/>
  <c r="U73" i="11"/>
  <c r="T73" i="11"/>
  <c r="S73" i="11"/>
  <c r="R73" i="11"/>
  <c r="Q73" i="11"/>
  <c r="P73" i="11"/>
  <c r="O73" i="11"/>
  <c r="N73" i="11"/>
  <c r="M73" i="11"/>
  <c r="L73" i="11"/>
  <c r="K73" i="11"/>
  <c r="J73" i="11"/>
  <c r="I73" i="11"/>
  <c r="H73" i="11"/>
  <c r="G73" i="11"/>
  <c r="F73" i="11"/>
  <c r="E73" i="11"/>
  <c r="D73" i="11"/>
  <c r="C73" i="11"/>
  <c r="Y71" i="11"/>
  <c r="X71" i="11"/>
  <c r="W71" i="11"/>
  <c r="V71" i="11"/>
  <c r="T71" i="11"/>
  <c r="R71" i="11"/>
  <c r="Q71" i="11"/>
  <c r="O71" i="11"/>
  <c r="M71" i="11"/>
  <c r="L71" i="11"/>
  <c r="K71" i="11"/>
  <c r="I71" i="11"/>
  <c r="H71" i="11"/>
  <c r="F71" i="11"/>
  <c r="D71" i="11"/>
  <c r="C71" i="11"/>
  <c r="Y70" i="11"/>
  <c r="X70" i="11"/>
  <c r="W70" i="11"/>
  <c r="V70" i="11"/>
  <c r="T70" i="11"/>
  <c r="R70" i="11"/>
  <c r="Q70" i="11"/>
  <c r="O70" i="11"/>
  <c r="M70" i="11"/>
  <c r="L70" i="11"/>
  <c r="K70" i="11"/>
  <c r="I70" i="11"/>
  <c r="H70" i="11"/>
  <c r="F70" i="11"/>
  <c r="D70" i="11"/>
  <c r="C70" i="11"/>
  <c r="Y69" i="11"/>
  <c r="X69" i="11"/>
  <c r="W69" i="11"/>
  <c r="Y67" i="11"/>
  <c r="X67" i="11"/>
  <c r="W67" i="11"/>
  <c r="V67" i="11"/>
  <c r="U67" i="11"/>
  <c r="S67" i="11"/>
  <c r="R67" i="11"/>
  <c r="Q67" i="11"/>
  <c r="P67" i="11"/>
  <c r="N67" i="11"/>
  <c r="M67" i="11"/>
  <c r="L67" i="11"/>
  <c r="J67" i="11"/>
  <c r="I67" i="11"/>
  <c r="H67" i="11"/>
  <c r="G67" i="11"/>
  <c r="E67" i="11"/>
  <c r="D67" i="11"/>
  <c r="C67" i="11"/>
  <c r="Y66" i="11"/>
  <c r="X66" i="11"/>
  <c r="W66" i="11"/>
  <c r="V66" i="11"/>
  <c r="T66" i="11"/>
  <c r="R66" i="11"/>
  <c r="Q66" i="11"/>
  <c r="O66" i="11"/>
  <c r="M66" i="11"/>
  <c r="L66" i="11"/>
  <c r="K66" i="11"/>
  <c r="I66" i="11"/>
  <c r="H66" i="11"/>
  <c r="F66" i="11"/>
  <c r="D66" i="11"/>
  <c r="C66" i="11"/>
  <c r="Y65" i="11"/>
  <c r="X65" i="11"/>
  <c r="W65" i="11"/>
  <c r="Y61" i="11"/>
  <c r="X61" i="11"/>
  <c r="W61" i="11"/>
  <c r="V61" i="11"/>
  <c r="U61" i="11"/>
  <c r="T61" i="11"/>
  <c r="S61" i="11"/>
  <c r="R61" i="11"/>
  <c r="Q61" i="11"/>
  <c r="P61" i="11"/>
  <c r="O61" i="11"/>
  <c r="N61" i="11"/>
  <c r="M61" i="11"/>
  <c r="L61" i="11"/>
  <c r="K61" i="11"/>
  <c r="J61" i="11"/>
  <c r="I61" i="11"/>
  <c r="H61" i="11"/>
  <c r="G61" i="11"/>
  <c r="F61" i="11"/>
  <c r="E61" i="11"/>
  <c r="D61" i="11"/>
  <c r="C61" i="11"/>
  <c r="Y60" i="11"/>
  <c r="X60" i="11"/>
  <c r="W60" i="11"/>
  <c r="V60" i="11"/>
  <c r="U60" i="11"/>
  <c r="T60" i="11"/>
  <c r="S60" i="11"/>
  <c r="R60" i="11"/>
  <c r="Q60" i="11"/>
  <c r="P60" i="11"/>
  <c r="O60" i="11"/>
  <c r="N60" i="11"/>
  <c r="M60" i="11"/>
  <c r="L60" i="11"/>
  <c r="K60" i="11"/>
  <c r="J60" i="11"/>
  <c r="I60" i="11"/>
  <c r="H60" i="11"/>
  <c r="G60" i="11"/>
  <c r="F60" i="11"/>
  <c r="E60" i="11"/>
  <c r="D60" i="11"/>
  <c r="C60" i="11"/>
  <c r="Y59" i="11"/>
  <c r="X59" i="11"/>
  <c r="W59" i="11"/>
  <c r="V59" i="11"/>
  <c r="U59" i="11"/>
  <c r="T59" i="11"/>
  <c r="S59" i="11"/>
  <c r="R59" i="11"/>
  <c r="Q59" i="11"/>
  <c r="P59" i="11"/>
  <c r="O59" i="11"/>
  <c r="N59" i="11"/>
  <c r="M59" i="11"/>
  <c r="L59" i="11"/>
  <c r="K59" i="11"/>
  <c r="J59" i="11"/>
  <c r="I59" i="11"/>
  <c r="H59" i="11"/>
  <c r="G59" i="11"/>
  <c r="F59" i="11"/>
  <c r="E59" i="11"/>
  <c r="D59" i="11"/>
  <c r="C59" i="11"/>
  <c r="Y58" i="11"/>
  <c r="X58" i="11"/>
  <c r="W58" i="11"/>
  <c r="V58" i="11"/>
  <c r="U58" i="11"/>
  <c r="T58" i="11"/>
  <c r="S58" i="11"/>
  <c r="R58" i="11"/>
  <c r="Q58" i="11"/>
  <c r="P58" i="11"/>
  <c r="O58" i="11"/>
  <c r="M58" i="11"/>
  <c r="L58" i="11"/>
  <c r="K58" i="11"/>
  <c r="I58" i="11"/>
  <c r="H58" i="11"/>
  <c r="F58" i="11"/>
  <c r="E58" i="11"/>
  <c r="C58" i="11"/>
  <c r="Y57" i="11"/>
  <c r="X57" i="11"/>
  <c r="W57" i="11"/>
  <c r="V57" i="11"/>
  <c r="U57" i="11"/>
  <c r="T57" i="11"/>
  <c r="S57" i="11"/>
  <c r="R57" i="11"/>
  <c r="Q57" i="11"/>
  <c r="P57" i="11"/>
  <c r="O57" i="11"/>
  <c r="N57" i="11"/>
  <c r="M57" i="11"/>
  <c r="L57" i="11"/>
  <c r="K57" i="11"/>
  <c r="J57" i="11"/>
  <c r="I57" i="11"/>
  <c r="H57" i="11"/>
  <c r="G57" i="11"/>
  <c r="F57" i="11"/>
  <c r="E57" i="11"/>
  <c r="D57" i="11"/>
  <c r="C57" i="11"/>
  <c r="Y56" i="11"/>
  <c r="X56" i="11"/>
  <c r="W56" i="11"/>
  <c r="V56" i="11"/>
  <c r="U56" i="11"/>
  <c r="T56" i="11"/>
  <c r="S56" i="11"/>
  <c r="R56" i="11"/>
  <c r="Q56" i="11"/>
  <c r="P56" i="11"/>
  <c r="O56" i="11"/>
  <c r="N56" i="11"/>
  <c r="M56" i="11"/>
  <c r="L56" i="11"/>
  <c r="K56" i="11"/>
  <c r="J56" i="11"/>
  <c r="I56" i="11"/>
  <c r="H56" i="11"/>
  <c r="G56" i="11"/>
  <c r="F56" i="11"/>
  <c r="E56" i="11"/>
  <c r="D56" i="11"/>
  <c r="C56" i="11"/>
  <c r="Y55" i="11"/>
  <c r="X55" i="11"/>
  <c r="W55" i="11"/>
  <c r="V55" i="11"/>
  <c r="U55" i="11"/>
  <c r="T55" i="11"/>
  <c r="S55" i="11"/>
  <c r="R55" i="11"/>
  <c r="Q55" i="11"/>
  <c r="P55" i="11"/>
  <c r="M55" i="11"/>
  <c r="L55" i="11"/>
  <c r="J55" i="11"/>
  <c r="H55" i="11"/>
  <c r="F55" i="11"/>
  <c r="E55" i="11"/>
  <c r="D55" i="11"/>
  <c r="C55" i="11"/>
  <c r="Y54" i="11"/>
  <c r="X54" i="11"/>
  <c r="W54" i="11"/>
  <c r="V54" i="11"/>
  <c r="U54" i="11"/>
  <c r="T54" i="11"/>
  <c r="S54" i="11"/>
  <c r="R54" i="11"/>
  <c r="Q54" i="11"/>
  <c r="P54" i="11"/>
  <c r="O54" i="11"/>
  <c r="N54" i="11"/>
  <c r="M54" i="11"/>
  <c r="L54" i="11"/>
  <c r="K54" i="11"/>
  <c r="J54" i="11"/>
  <c r="I54" i="11"/>
  <c r="H54" i="11"/>
  <c r="G54" i="11"/>
  <c r="F54" i="11"/>
  <c r="E54" i="11"/>
  <c r="D54" i="11"/>
  <c r="C54" i="11"/>
  <c r="Y53" i="11"/>
  <c r="X53" i="11"/>
  <c r="W53" i="11"/>
  <c r="V53" i="11"/>
  <c r="U53" i="11"/>
  <c r="T53" i="11"/>
  <c r="S53" i="11"/>
  <c r="R53" i="11"/>
  <c r="Q53" i="11"/>
  <c r="P53" i="11"/>
  <c r="O53" i="11"/>
  <c r="N53" i="11"/>
  <c r="M53" i="11"/>
  <c r="L53" i="11"/>
  <c r="K53" i="11"/>
  <c r="J53" i="11"/>
  <c r="I53" i="11"/>
  <c r="H53" i="11"/>
  <c r="G53" i="11"/>
  <c r="F53" i="11"/>
  <c r="E53" i="11"/>
  <c r="D53" i="11"/>
  <c r="C53" i="11"/>
  <c r="Y52" i="11"/>
  <c r="X52" i="11"/>
  <c r="W52" i="11"/>
  <c r="T52" i="11"/>
  <c r="S52" i="11"/>
  <c r="R52" i="11"/>
  <c r="O52" i="11"/>
  <c r="N52" i="11"/>
  <c r="M52" i="11"/>
  <c r="L52" i="11"/>
  <c r="K52" i="11"/>
  <c r="J52" i="11"/>
  <c r="I52" i="11"/>
  <c r="H52" i="11"/>
  <c r="G52" i="11"/>
  <c r="E52" i="11"/>
  <c r="D52" i="11"/>
  <c r="Y51" i="11"/>
  <c r="X51" i="11"/>
  <c r="W51" i="11"/>
  <c r="V51" i="11"/>
  <c r="U51" i="11"/>
  <c r="T51" i="11"/>
  <c r="S51" i="11"/>
  <c r="R51" i="11"/>
  <c r="Q51" i="11"/>
  <c r="P51" i="11"/>
  <c r="O51" i="11"/>
  <c r="N51" i="11"/>
  <c r="M51" i="11"/>
  <c r="L51" i="11"/>
  <c r="K51" i="11"/>
  <c r="J51" i="11"/>
  <c r="I51" i="11"/>
  <c r="H51" i="11"/>
  <c r="G51" i="11"/>
  <c r="F51" i="11"/>
  <c r="E51" i="11"/>
  <c r="D51" i="11"/>
  <c r="C51" i="11"/>
  <c r="Y50" i="11"/>
  <c r="X50" i="11"/>
  <c r="W50" i="11"/>
  <c r="V50" i="11"/>
  <c r="U50" i="11"/>
  <c r="T50" i="11"/>
  <c r="S50" i="11"/>
  <c r="R50" i="11"/>
  <c r="Q50" i="11"/>
  <c r="P50" i="11"/>
  <c r="O50" i="11"/>
  <c r="N50" i="11"/>
  <c r="M50" i="11"/>
  <c r="L50" i="11"/>
  <c r="K50" i="11"/>
  <c r="J50" i="11"/>
  <c r="I50" i="11"/>
  <c r="H50" i="11"/>
  <c r="G50" i="11"/>
  <c r="F50" i="11"/>
  <c r="E50" i="11"/>
  <c r="D50" i="11"/>
  <c r="C50" i="11"/>
  <c r="Y49" i="11"/>
  <c r="X49" i="11"/>
  <c r="W49" i="11"/>
  <c r="V49" i="11"/>
  <c r="U49" i="11"/>
  <c r="T49" i="11"/>
  <c r="S49" i="11"/>
  <c r="R49" i="11"/>
  <c r="Q49" i="11"/>
  <c r="P49" i="11"/>
  <c r="O49" i="11"/>
  <c r="N49" i="11"/>
  <c r="M49" i="11"/>
  <c r="L49" i="11"/>
  <c r="K49" i="11"/>
  <c r="J49" i="11"/>
  <c r="I49" i="11"/>
  <c r="H49" i="11"/>
  <c r="G49" i="11"/>
  <c r="F49" i="11"/>
  <c r="E49" i="11"/>
  <c r="D49" i="11"/>
  <c r="C49" i="11"/>
  <c r="Y48" i="11"/>
  <c r="X48" i="11"/>
  <c r="W48" i="11"/>
  <c r="V48" i="11"/>
  <c r="U48" i="11"/>
  <c r="T48" i="11"/>
  <c r="S48" i="11"/>
  <c r="R48" i="11"/>
  <c r="Q48" i="11"/>
  <c r="P48" i="11"/>
  <c r="O48" i="11"/>
  <c r="N48" i="11"/>
  <c r="M48" i="11"/>
  <c r="L48" i="11"/>
  <c r="K48" i="11"/>
  <c r="J48" i="11"/>
  <c r="I48" i="11"/>
  <c r="H48" i="11"/>
  <c r="G48" i="11"/>
  <c r="F48" i="11"/>
  <c r="E48" i="11"/>
  <c r="D48" i="11"/>
  <c r="C48" i="11"/>
  <c r="Y47" i="11"/>
  <c r="X47" i="11"/>
  <c r="W47" i="11"/>
  <c r="S47" i="11"/>
  <c r="R47" i="11"/>
  <c r="Q47" i="11"/>
  <c r="N47" i="11"/>
  <c r="M47" i="11"/>
  <c r="L47" i="11"/>
  <c r="J47" i="11"/>
  <c r="I47" i="11"/>
  <c r="G47" i="11"/>
  <c r="F47" i="11"/>
  <c r="E47" i="11"/>
  <c r="D47" i="11"/>
  <c r="C47" i="11"/>
  <c r="Y46" i="11"/>
  <c r="X46" i="11"/>
  <c r="W46" i="11"/>
  <c r="Y44" i="11"/>
  <c r="X44" i="11"/>
  <c r="W44" i="11"/>
  <c r="V44" i="11"/>
  <c r="U44" i="11"/>
  <c r="T44" i="11"/>
  <c r="S44" i="11"/>
  <c r="R44" i="11"/>
  <c r="Q44" i="11"/>
  <c r="P44" i="11"/>
  <c r="O44" i="11"/>
  <c r="N44" i="11"/>
  <c r="M44" i="11"/>
  <c r="L44" i="11"/>
  <c r="K44" i="11"/>
  <c r="J44" i="11"/>
  <c r="I44" i="11"/>
  <c r="H44" i="11"/>
  <c r="G44" i="11"/>
  <c r="F44" i="11"/>
  <c r="E44" i="11"/>
  <c r="D44" i="11"/>
  <c r="Y43" i="11"/>
  <c r="X43" i="11"/>
  <c r="W43" i="11"/>
  <c r="V43" i="11"/>
  <c r="U43" i="11"/>
  <c r="T43" i="11"/>
  <c r="S43" i="11"/>
  <c r="R43" i="11"/>
  <c r="Q43" i="11"/>
  <c r="P43" i="11"/>
  <c r="O43" i="11"/>
  <c r="N43" i="11"/>
  <c r="M43" i="11"/>
  <c r="L43" i="11"/>
  <c r="K43" i="11"/>
  <c r="J43" i="11"/>
  <c r="I43" i="11"/>
  <c r="H43" i="11"/>
  <c r="G43" i="11"/>
  <c r="F43" i="11"/>
  <c r="E43" i="11"/>
  <c r="D43" i="11"/>
  <c r="Y42" i="11"/>
  <c r="X42" i="11"/>
  <c r="W42" i="11"/>
  <c r="V42" i="11"/>
  <c r="U42" i="11"/>
  <c r="T42" i="11"/>
  <c r="S42" i="11"/>
  <c r="R42" i="11"/>
  <c r="Q42" i="11"/>
  <c r="P42" i="11"/>
  <c r="O42" i="11"/>
  <c r="N42" i="11"/>
  <c r="M42" i="11"/>
  <c r="L42" i="11"/>
  <c r="K42" i="11"/>
  <c r="J42" i="11"/>
  <c r="I42" i="11"/>
  <c r="H42" i="11"/>
  <c r="G42" i="11"/>
  <c r="F42" i="11"/>
  <c r="E42" i="11"/>
  <c r="D42" i="11"/>
  <c r="Y41" i="11"/>
  <c r="X41" i="11"/>
  <c r="W41" i="11"/>
  <c r="K41" i="11"/>
  <c r="Y40" i="11"/>
  <c r="X40" i="11"/>
  <c r="W40" i="11"/>
  <c r="K40" i="11"/>
  <c r="Y39" i="11"/>
  <c r="X39" i="11"/>
  <c r="W39" i="11"/>
  <c r="V39" i="11"/>
  <c r="U39" i="11"/>
  <c r="T39" i="11"/>
  <c r="S39" i="11"/>
  <c r="R39" i="11"/>
  <c r="Q39" i="11"/>
  <c r="P39" i="11"/>
  <c r="O39" i="11"/>
  <c r="N39" i="11"/>
  <c r="M39" i="11"/>
  <c r="L39" i="11"/>
  <c r="K39" i="11"/>
  <c r="J39" i="11"/>
  <c r="I39" i="11"/>
  <c r="H39" i="11"/>
  <c r="G39" i="11"/>
  <c r="F39" i="11"/>
  <c r="E39" i="11"/>
  <c r="D39" i="11"/>
  <c r="Y38" i="11"/>
  <c r="X38" i="11"/>
  <c r="W38" i="11"/>
  <c r="V38" i="11"/>
  <c r="U38" i="11"/>
  <c r="T38" i="11"/>
  <c r="S38" i="11"/>
  <c r="R38" i="11"/>
  <c r="Q38" i="11"/>
  <c r="P38" i="11"/>
  <c r="O38" i="11"/>
  <c r="N38" i="11"/>
  <c r="M38" i="11"/>
  <c r="L38" i="11"/>
  <c r="K38" i="11"/>
  <c r="J38" i="11"/>
  <c r="I38" i="11"/>
  <c r="H38" i="11"/>
  <c r="G38" i="11"/>
  <c r="F38" i="11"/>
  <c r="E38" i="11"/>
  <c r="D38" i="11"/>
  <c r="Y37" i="11"/>
  <c r="X37" i="11"/>
  <c r="W37" i="11"/>
  <c r="V37" i="11"/>
  <c r="U37" i="11"/>
  <c r="T37" i="11"/>
  <c r="S37" i="11"/>
  <c r="R37" i="11"/>
  <c r="Q37" i="11"/>
  <c r="P37" i="11"/>
  <c r="O37" i="11"/>
  <c r="N37" i="11"/>
  <c r="M37" i="11"/>
  <c r="L37" i="11"/>
  <c r="K37" i="11"/>
  <c r="J37" i="11"/>
  <c r="I37" i="11"/>
  <c r="H37" i="11"/>
  <c r="G37" i="11"/>
  <c r="F37" i="11"/>
  <c r="E37" i="11"/>
  <c r="D37" i="11"/>
  <c r="Y36" i="11"/>
  <c r="X36" i="11"/>
  <c r="W36" i="11"/>
  <c r="Y35" i="11"/>
  <c r="X35" i="11"/>
  <c r="W35" i="11"/>
  <c r="V35" i="11"/>
  <c r="U35" i="11"/>
  <c r="T35" i="11"/>
  <c r="S35" i="11"/>
  <c r="R35" i="11"/>
  <c r="Q35" i="11"/>
  <c r="P35" i="11"/>
  <c r="O35" i="11"/>
  <c r="N35" i="11"/>
  <c r="M35" i="11"/>
  <c r="L35" i="11"/>
  <c r="K35" i="11"/>
  <c r="J35" i="11"/>
  <c r="I35" i="11"/>
  <c r="H35" i="11"/>
  <c r="G35" i="11"/>
  <c r="F35" i="11"/>
  <c r="E35" i="11"/>
  <c r="D35" i="11"/>
  <c r="Y34" i="11"/>
  <c r="X34" i="11"/>
  <c r="W34" i="11"/>
  <c r="V34" i="11"/>
  <c r="U34" i="11"/>
  <c r="T34" i="11"/>
  <c r="S34" i="11"/>
  <c r="R34" i="11"/>
  <c r="Q34" i="11"/>
  <c r="P34" i="11"/>
  <c r="O34" i="11"/>
  <c r="N34" i="11"/>
  <c r="M34" i="11"/>
  <c r="L34" i="11"/>
  <c r="K34" i="11"/>
  <c r="J34" i="11"/>
  <c r="I34" i="11"/>
  <c r="H34" i="11"/>
  <c r="G34" i="11"/>
  <c r="F34" i="11"/>
  <c r="E34" i="11"/>
  <c r="D34" i="11"/>
  <c r="Y33" i="11"/>
  <c r="X33" i="11"/>
  <c r="W33" i="11"/>
  <c r="V33" i="11"/>
  <c r="U33" i="11"/>
  <c r="T33" i="11"/>
  <c r="S33" i="11"/>
  <c r="R33" i="11"/>
  <c r="Q33" i="11"/>
  <c r="P33" i="11"/>
  <c r="O33" i="11"/>
  <c r="N33" i="11"/>
  <c r="M33" i="11"/>
  <c r="L33" i="11"/>
  <c r="K33" i="11"/>
  <c r="J33" i="11"/>
  <c r="I33" i="11"/>
  <c r="H33" i="11"/>
  <c r="G33" i="11"/>
  <c r="F33" i="11"/>
  <c r="E33" i="11"/>
  <c r="D33" i="11"/>
  <c r="Y32" i="11"/>
  <c r="X32" i="11"/>
  <c r="W32" i="11"/>
  <c r="V32" i="11"/>
  <c r="U32" i="11"/>
  <c r="T32" i="11"/>
  <c r="S32" i="11"/>
  <c r="R32" i="11"/>
  <c r="Q32" i="11"/>
  <c r="P32" i="11"/>
  <c r="O32" i="11"/>
  <c r="N32" i="11"/>
  <c r="M32" i="11"/>
  <c r="L32" i="11"/>
  <c r="K32" i="11"/>
  <c r="J32" i="11"/>
  <c r="I32" i="11"/>
  <c r="H32" i="11"/>
  <c r="G32" i="11"/>
  <c r="F32" i="11"/>
  <c r="E32" i="11"/>
  <c r="D32" i="11"/>
  <c r="Y31" i="11"/>
  <c r="X31" i="11"/>
  <c r="W31" i="11"/>
  <c r="V31" i="11"/>
  <c r="U31" i="11"/>
  <c r="T31" i="11"/>
  <c r="S31" i="11"/>
  <c r="R31" i="11"/>
  <c r="Q31" i="11"/>
  <c r="P31" i="11"/>
  <c r="O31" i="11"/>
  <c r="N31" i="11"/>
  <c r="M31" i="11"/>
  <c r="L31" i="11"/>
  <c r="K31" i="11"/>
  <c r="G31" i="11"/>
  <c r="F31" i="11"/>
  <c r="E31" i="11"/>
  <c r="Y30" i="11"/>
  <c r="X30" i="11"/>
  <c r="W30" i="11"/>
  <c r="V30" i="11"/>
  <c r="U30" i="11"/>
  <c r="T30" i="11"/>
  <c r="S30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F30" i="11"/>
  <c r="E30" i="11"/>
  <c r="D30" i="11"/>
  <c r="Y29" i="11"/>
  <c r="X29" i="11"/>
  <c r="W29" i="11"/>
  <c r="V29" i="11"/>
  <c r="U29" i="11"/>
  <c r="T29" i="11"/>
  <c r="S29" i="11"/>
  <c r="R29" i="11"/>
  <c r="Q29" i="11"/>
  <c r="P29" i="11"/>
  <c r="O29" i="11"/>
  <c r="N29" i="11"/>
  <c r="M29" i="11"/>
  <c r="L29" i="11"/>
  <c r="K29" i="11"/>
  <c r="J29" i="11"/>
  <c r="I29" i="11"/>
  <c r="H29" i="11"/>
  <c r="G29" i="11"/>
  <c r="F29" i="11"/>
  <c r="E29" i="11"/>
  <c r="D29" i="11"/>
  <c r="Y28" i="11"/>
  <c r="X28" i="11"/>
  <c r="W28" i="11"/>
  <c r="S28" i="11"/>
  <c r="O28" i="11"/>
  <c r="J28" i="11"/>
  <c r="E28" i="11"/>
  <c r="Y27" i="11"/>
  <c r="X27" i="11"/>
  <c r="W27" i="11"/>
  <c r="V27" i="11"/>
  <c r="U27" i="11"/>
  <c r="T27" i="11"/>
  <c r="S27" i="11"/>
  <c r="R27" i="11"/>
  <c r="P27" i="11"/>
  <c r="O27" i="11"/>
  <c r="N27" i="11"/>
  <c r="M27" i="11"/>
  <c r="L27" i="11"/>
  <c r="K27" i="11"/>
  <c r="I27" i="11"/>
  <c r="G27" i="11"/>
  <c r="F27" i="11"/>
  <c r="E27" i="11"/>
  <c r="D27" i="11"/>
  <c r="Y26" i="11"/>
  <c r="X26" i="11"/>
  <c r="W26" i="11"/>
  <c r="V26" i="11"/>
  <c r="U26" i="11"/>
  <c r="T26" i="11"/>
  <c r="R26" i="11"/>
  <c r="Q26" i="11"/>
  <c r="O26" i="11"/>
  <c r="N26" i="11"/>
  <c r="M26" i="11"/>
  <c r="L26" i="11"/>
  <c r="J26" i="11"/>
  <c r="I26" i="11"/>
  <c r="H26" i="11"/>
  <c r="G26" i="11"/>
  <c r="F26" i="11"/>
  <c r="D26" i="11"/>
  <c r="Y25" i="11"/>
  <c r="X25" i="11"/>
  <c r="W25" i="11"/>
  <c r="V25" i="11"/>
  <c r="U25" i="11"/>
  <c r="T25" i="11"/>
  <c r="S25" i="11"/>
  <c r="R25" i="11"/>
  <c r="Q25" i="11"/>
  <c r="P25" i="11"/>
  <c r="O25" i="11"/>
  <c r="M25" i="11"/>
  <c r="J25" i="11"/>
  <c r="E25" i="11"/>
  <c r="Y24" i="11"/>
  <c r="X24" i="11"/>
  <c r="W24" i="11"/>
  <c r="V24" i="11"/>
  <c r="T24" i="11"/>
  <c r="S24" i="11"/>
  <c r="R24" i="11"/>
  <c r="P24" i="11"/>
  <c r="N24" i="11"/>
  <c r="L24" i="11"/>
  <c r="K24" i="11"/>
  <c r="H24" i="11"/>
  <c r="G24" i="11"/>
  <c r="Y23" i="11"/>
  <c r="X23" i="11"/>
  <c r="W23" i="11"/>
  <c r="V23" i="11"/>
  <c r="U23" i="11"/>
  <c r="T23" i="11"/>
  <c r="S23" i="11"/>
  <c r="R23" i="11"/>
  <c r="Q23" i="11"/>
  <c r="P23" i="11"/>
  <c r="O23" i="11"/>
  <c r="M23" i="11"/>
  <c r="L23" i="11"/>
  <c r="J23" i="11"/>
  <c r="I23" i="11"/>
  <c r="H23" i="11"/>
  <c r="G23" i="11"/>
  <c r="F23" i="11"/>
  <c r="E23" i="11"/>
  <c r="D23" i="11"/>
  <c r="Y22" i="11"/>
  <c r="X22" i="11"/>
  <c r="W22" i="11"/>
  <c r="Y21" i="11"/>
  <c r="X21" i="11"/>
  <c r="W21" i="11"/>
  <c r="Y20" i="11"/>
  <c r="X20" i="11"/>
  <c r="W20" i="11"/>
  <c r="V20" i="11"/>
  <c r="U20" i="11"/>
  <c r="T20" i="11"/>
  <c r="S20" i="11"/>
  <c r="R20" i="11"/>
  <c r="Q20" i="11"/>
  <c r="P20" i="11"/>
  <c r="O20" i="11"/>
  <c r="N20" i="11"/>
  <c r="M20" i="11"/>
  <c r="L20" i="11"/>
  <c r="K20" i="11"/>
  <c r="J20" i="11"/>
  <c r="I20" i="11"/>
  <c r="H20" i="11"/>
  <c r="G20" i="11"/>
  <c r="F20" i="11"/>
  <c r="E20" i="11"/>
  <c r="D20" i="11"/>
  <c r="Y19" i="11"/>
  <c r="X19" i="11"/>
  <c r="W19" i="11"/>
  <c r="V19" i="11"/>
  <c r="U19" i="11"/>
  <c r="T19" i="11"/>
  <c r="S19" i="11"/>
  <c r="R19" i="11"/>
  <c r="Q19" i="11"/>
  <c r="P19" i="11"/>
  <c r="O19" i="11"/>
  <c r="N19" i="11"/>
  <c r="M19" i="11"/>
  <c r="L19" i="11"/>
  <c r="K19" i="11"/>
  <c r="J19" i="11"/>
  <c r="I19" i="11"/>
  <c r="H19" i="11"/>
  <c r="G19" i="11"/>
  <c r="F19" i="11"/>
  <c r="E19" i="11"/>
  <c r="D19" i="11"/>
  <c r="Y18" i="11"/>
  <c r="X18" i="11"/>
  <c r="W18" i="11"/>
  <c r="T18" i="11"/>
  <c r="S18" i="11"/>
  <c r="Q18" i="11"/>
  <c r="P18" i="11"/>
  <c r="N18" i="11"/>
  <c r="K18" i="11"/>
  <c r="J18" i="11"/>
  <c r="G18" i="11"/>
  <c r="E18" i="11"/>
  <c r="Y17" i="11"/>
  <c r="X17" i="11"/>
  <c r="W17" i="11"/>
  <c r="V17" i="11"/>
  <c r="U17" i="11"/>
  <c r="T17" i="11"/>
  <c r="S17" i="11"/>
  <c r="R17" i="11"/>
  <c r="Q17" i="11"/>
  <c r="P17" i="11"/>
  <c r="O17" i="11"/>
  <c r="N17" i="11"/>
  <c r="M17" i="11"/>
  <c r="L17" i="11"/>
  <c r="K17" i="11"/>
  <c r="J17" i="11"/>
  <c r="I17" i="11"/>
  <c r="H17" i="11"/>
  <c r="G17" i="11"/>
  <c r="F17" i="11"/>
  <c r="E17" i="11"/>
  <c r="D17" i="11"/>
  <c r="Y16" i="11"/>
  <c r="X16" i="11"/>
  <c r="W16" i="11"/>
  <c r="V16" i="11"/>
  <c r="U16" i="11"/>
  <c r="T16" i="11"/>
  <c r="S16" i="11"/>
  <c r="R16" i="11"/>
  <c r="Q16" i="11"/>
  <c r="P16" i="11"/>
  <c r="O16" i="11"/>
  <c r="N16" i="11"/>
  <c r="M16" i="11"/>
  <c r="L16" i="11"/>
  <c r="K16" i="11"/>
  <c r="J16" i="11"/>
  <c r="I16" i="11"/>
  <c r="H16" i="11"/>
  <c r="G16" i="11"/>
  <c r="F16" i="11"/>
  <c r="E16" i="11"/>
  <c r="D16" i="11"/>
  <c r="C44" i="11"/>
  <c r="C43" i="11"/>
  <c r="C42" i="11"/>
  <c r="C37" i="11"/>
  <c r="C35" i="11"/>
  <c r="C34" i="11"/>
  <c r="C33" i="11"/>
  <c r="C32" i="11"/>
  <c r="C30" i="11"/>
  <c r="C29" i="11"/>
  <c r="C27" i="11"/>
  <c r="C26" i="11"/>
  <c r="C24" i="11"/>
  <c r="C20" i="11"/>
  <c r="C19" i="11"/>
  <c r="C17" i="11"/>
  <c r="C16" i="11"/>
  <c r="Y109" i="9"/>
  <c r="X109" i="9"/>
  <c r="W109" i="9"/>
  <c r="V109" i="9"/>
  <c r="U109" i="9"/>
  <c r="T109" i="9"/>
  <c r="S109" i="9"/>
  <c r="R109" i="9"/>
  <c r="Q109" i="9"/>
  <c r="P109" i="9"/>
  <c r="M109" i="9"/>
  <c r="L109" i="9"/>
  <c r="J109" i="9"/>
  <c r="I109" i="9"/>
  <c r="H109" i="9"/>
  <c r="E109" i="9"/>
  <c r="D109" i="9"/>
  <c r="C109" i="9"/>
  <c r="Y108" i="9"/>
  <c r="X108" i="9"/>
  <c r="W108" i="9"/>
  <c r="V108" i="9"/>
  <c r="U108" i="9"/>
  <c r="T108" i="9"/>
  <c r="S108" i="9"/>
  <c r="R108" i="9"/>
  <c r="Q108" i="9"/>
  <c r="P108" i="9"/>
  <c r="O108" i="9"/>
  <c r="N108" i="9"/>
  <c r="M108" i="9"/>
  <c r="L108" i="9"/>
  <c r="K108" i="9"/>
  <c r="J108" i="9"/>
  <c r="I108" i="9"/>
  <c r="H108" i="9"/>
  <c r="G108" i="9"/>
  <c r="F108" i="9"/>
  <c r="E108" i="9"/>
  <c r="D108" i="9"/>
  <c r="C108" i="9"/>
  <c r="Y107" i="9"/>
  <c r="X107" i="9"/>
  <c r="W107" i="9"/>
  <c r="V107" i="9"/>
  <c r="U107" i="9"/>
  <c r="T107" i="9"/>
  <c r="S107" i="9"/>
  <c r="R107" i="9"/>
  <c r="Q107" i="9"/>
  <c r="P107" i="9"/>
  <c r="N107" i="9"/>
  <c r="M107" i="9"/>
  <c r="L107" i="9"/>
  <c r="K107" i="9"/>
  <c r="J107" i="9"/>
  <c r="I107" i="9"/>
  <c r="H107" i="9"/>
  <c r="G107" i="9"/>
  <c r="E107" i="9"/>
  <c r="D107" i="9"/>
  <c r="C107" i="9"/>
  <c r="Y106" i="9"/>
  <c r="X106" i="9"/>
  <c r="W106" i="9"/>
  <c r="V106" i="9"/>
  <c r="U106" i="9"/>
  <c r="T106" i="9"/>
  <c r="S106" i="9"/>
  <c r="R106" i="9"/>
  <c r="Q106" i="9"/>
  <c r="P106" i="9"/>
  <c r="O106" i="9"/>
  <c r="N106" i="9"/>
  <c r="M106" i="9"/>
  <c r="L106" i="9"/>
  <c r="K106" i="9"/>
  <c r="J106" i="9"/>
  <c r="I106" i="9"/>
  <c r="H106" i="9"/>
  <c r="G106" i="9"/>
  <c r="F106" i="9"/>
  <c r="E106" i="9"/>
  <c r="D106" i="9"/>
  <c r="C106" i="9"/>
  <c r="Y104" i="9"/>
  <c r="X104" i="9"/>
  <c r="W104" i="9"/>
  <c r="V104" i="9"/>
  <c r="U104" i="9"/>
  <c r="S104" i="9"/>
  <c r="R104" i="9"/>
  <c r="P104" i="9"/>
  <c r="O104" i="9"/>
  <c r="N104" i="9"/>
  <c r="L104" i="9"/>
  <c r="J104" i="9"/>
  <c r="I104" i="9"/>
  <c r="G104" i="9"/>
  <c r="F104" i="9"/>
  <c r="E104" i="9"/>
  <c r="C104" i="9"/>
  <c r="Y103" i="9"/>
  <c r="X103" i="9"/>
  <c r="W103" i="9"/>
  <c r="V103" i="9"/>
  <c r="U103" i="9"/>
  <c r="T103" i="9"/>
  <c r="S103" i="9"/>
  <c r="R103" i="9"/>
  <c r="Q103" i="9"/>
  <c r="P103" i="9"/>
  <c r="O103" i="9"/>
  <c r="N103" i="9"/>
  <c r="M103" i="9"/>
  <c r="L103" i="9"/>
  <c r="K103" i="9"/>
  <c r="J103" i="9"/>
  <c r="I103" i="9"/>
  <c r="H103" i="9"/>
  <c r="G103" i="9"/>
  <c r="F103" i="9"/>
  <c r="E103" i="9"/>
  <c r="D103" i="9"/>
  <c r="C103" i="9"/>
  <c r="Y102" i="9"/>
  <c r="X102" i="9"/>
  <c r="W102" i="9"/>
  <c r="V102" i="9"/>
  <c r="U102" i="9"/>
  <c r="S102" i="9"/>
  <c r="R102" i="9"/>
  <c r="Q102" i="9"/>
  <c r="P102" i="9"/>
  <c r="N102" i="9"/>
  <c r="M102" i="9"/>
  <c r="L102" i="9"/>
  <c r="K102" i="9"/>
  <c r="J102" i="9"/>
  <c r="I102" i="9"/>
  <c r="H102" i="9"/>
  <c r="G102" i="9"/>
  <c r="E102" i="9"/>
  <c r="D102" i="9"/>
  <c r="C102" i="9"/>
  <c r="Y101" i="9"/>
  <c r="X101" i="9"/>
  <c r="W101" i="9"/>
  <c r="V101" i="9"/>
  <c r="T101" i="9"/>
  <c r="Q101" i="9"/>
  <c r="O101" i="9"/>
  <c r="L101" i="9"/>
  <c r="K101" i="9"/>
  <c r="H101" i="9"/>
  <c r="F101" i="9"/>
  <c r="C101" i="9"/>
  <c r="Y99" i="9"/>
  <c r="X99" i="9"/>
  <c r="W99" i="9"/>
  <c r="V99" i="9"/>
  <c r="R99" i="9"/>
  <c r="Q99" i="9"/>
  <c r="O99" i="9"/>
  <c r="M99" i="9"/>
  <c r="L99" i="9"/>
  <c r="I99" i="9"/>
  <c r="H99" i="9"/>
  <c r="F99" i="9"/>
  <c r="D99" i="9"/>
  <c r="C99" i="9"/>
  <c r="Y98" i="9"/>
  <c r="X98" i="9"/>
  <c r="W98" i="9"/>
  <c r="V98" i="9"/>
  <c r="U98" i="9"/>
  <c r="T98" i="9"/>
  <c r="S98" i="9"/>
  <c r="R98" i="9"/>
  <c r="Q98" i="9"/>
  <c r="P98" i="9"/>
  <c r="O98" i="9"/>
  <c r="N98" i="9"/>
  <c r="M98" i="9"/>
  <c r="L98" i="9"/>
  <c r="K98" i="9"/>
  <c r="J98" i="9"/>
  <c r="I98" i="9"/>
  <c r="H98" i="9"/>
  <c r="G98" i="9"/>
  <c r="F98" i="9"/>
  <c r="E98" i="9"/>
  <c r="D98" i="9"/>
  <c r="C98" i="9"/>
  <c r="Y97" i="9"/>
  <c r="X97" i="9"/>
  <c r="W97" i="9"/>
  <c r="Y91" i="9"/>
  <c r="X91" i="9"/>
  <c r="W91" i="9"/>
  <c r="V91" i="9"/>
  <c r="U91" i="9"/>
  <c r="T91" i="9"/>
  <c r="S91" i="9"/>
  <c r="R91" i="9"/>
  <c r="Q91" i="9"/>
  <c r="P91" i="9"/>
  <c r="O91" i="9"/>
  <c r="N91" i="9"/>
  <c r="M91" i="9"/>
  <c r="L91" i="9"/>
  <c r="K91" i="9"/>
  <c r="J91" i="9"/>
  <c r="I91" i="9"/>
  <c r="H91" i="9"/>
  <c r="G91" i="9"/>
  <c r="F91" i="9"/>
  <c r="E91" i="9"/>
  <c r="D91" i="9"/>
  <c r="C91" i="9"/>
  <c r="Y90" i="9"/>
  <c r="X90" i="9"/>
  <c r="W90" i="9"/>
  <c r="V90" i="9"/>
  <c r="U90" i="9"/>
  <c r="T90" i="9"/>
  <c r="S90" i="9"/>
  <c r="R90" i="9"/>
  <c r="Q90" i="9"/>
  <c r="P90" i="9"/>
  <c r="O90" i="9"/>
  <c r="N90" i="9"/>
  <c r="M90" i="9"/>
  <c r="L90" i="9"/>
  <c r="K90" i="9"/>
  <c r="J90" i="9"/>
  <c r="I90" i="9"/>
  <c r="H90" i="9"/>
  <c r="G90" i="9"/>
  <c r="F90" i="9"/>
  <c r="E90" i="9"/>
  <c r="D90" i="9"/>
  <c r="C90" i="9"/>
  <c r="Y89" i="9"/>
  <c r="X89" i="9"/>
  <c r="W89" i="9"/>
  <c r="V89" i="9"/>
  <c r="U89" i="9"/>
  <c r="T89" i="9"/>
  <c r="S89" i="9"/>
  <c r="R89" i="9"/>
  <c r="Q89" i="9"/>
  <c r="P89" i="9"/>
  <c r="O89" i="9"/>
  <c r="N89" i="9"/>
  <c r="M89" i="9"/>
  <c r="L89" i="9"/>
  <c r="K89" i="9"/>
  <c r="J89" i="9"/>
  <c r="I89" i="9"/>
  <c r="H89" i="9"/>
  <c r="G89" i="9"/>
  <c r="F89" i="9"/>
  <c r="D89" i="9"/>
  <c r="C89" i="9"/>
  <c r="Y88" i="9"/>
  <c r="X88" i="9"/>
  <c r="W88" i="9"/>
  <c r="V88" i="9"/>
  <c r="U88" i="9"/>
  <c r="T88" i="9"/>
  <c r="S88" i="9"/>
  <c r="Q88" i="9"/>
  <c r="P88" i="9"/>
  <c r="O88" i="9"/>
  <c r="N88" i="9"/>
  <c r="M88" i="9"/>
  <c r="L88" i="9"/>
  <c r="K88" i="9"/>
  <c r="J88" i="9"/>
  <c r="I88" i="9"/>
  <c r="H88" i="9"/>
  <c r="G88" i="9"/>
  <c r="F88" i="9"/>
  <c r="E88" i="9"/>
  <c r="D88" i="9"/>
  <c r="C88" i="9"/>
  <c r="Y87" i="9"/>
  <c r="X87" i="9"/>
  <c r="W87" i="9"/>
  <c r="V87" i="9"/>
  <c r="U87" i="9"/>
  <c r="S87" i="9"/>
  <c r="R87" i="9"/>
  <c r="Q87" i="9"/>
  <c r="P87" i="9"/>
  <c r="O87" i="9"/>
  <c r="M87" i="9"/>
  <c r="L87" i="9"/>
  <c r="K87" i="9"/>
  <c r="J87" i="9"/>
  <c r="I87" i="9"/>
  <c r="H87" i="9"/>
  <c r="G87" i="9"/>
  <c r="F87" i="9"/>
  <c r="E87" i="9"/>
  <c r="D87" i="9"/>
  <c r="C87" i="9"/>
  <c r="Y83" i="9"/>
  <c r="X83" i="9"/>
  <c r="W83" i="9"/>
  <c r="V83" i="9"/>
  <c r="U83" i="9"/>
  <c r="T83" i="9"/>
  <c r="S83" i="9"/>
  <c r="R83" i="9"/>
  <c r="Q83" i="9"/>
  <c r="P83" i="9"/>
  <c r="O83" i="9"/>
  <c r="N83" i="9"/>
  <c r="M83" i="9"/>
  <c r="L83" i="9"/>
  <c r="K83" i="9"/>
  <c r="J83" i="9"/>
  <c r="I83" i="9"/>
  <c r="H83" i="9"/>
  <c r="G83" i="9"/>
  <c r="F83" i="9"/>
  <c r="E83" i="9"/>
  <c r="D83" i="9"/>
  <c r="C83" i="9"/>
  <c r="Y82" i="9"/>
  <c r="X82" i="9"/>
  <c r="W82" i="9"/>
  <c r="V82" i="9"/>
  <c r="U82" i="9"/>
  <c r="T82" i="9"/>
  <c r="S82" i="9"/>
  <c r="R82" i="9"/>
  <c r="Q82" i="9"/>
  <c r="P82" i="9"/>
  <c r="O82" i="9"/>
  <c r="N82" i="9"/>
  <c r="M82" i="9"/>
  <c r="L82" i="9"/>
  <c r="K82" i="9"/>
  <c r="J82" i="9"/>
  <c r="I82" i="9"/>
  <c r="H82" i="9"/>
  <c r="G82" i="9"/>
  <c r="F82" i="9"/>
  <c r="E82" i="9"/>
  <c r="D82" i="9"/>
  <c r="C82" i="9"/>
  <c r="Y81" i="9"/>
  <c r="X81" i="9"/>
  <c r="W81" i="9"/>
  <c r="V81" i="9"/>
  <c r="U81" i="9"/>
  <c r="T81" i="9"/>
  <c r="S81" i="9"/>
  <c r="R81" i="9"/>
  <c r="Q81" i="9"/>
  <c r="P81" i="9"/>
  <c r="O81" i="9"/>
  <c r="N81" i="9"/>
  <c r="M81" i="9"/>
  <c r="L81" i="9"/>
  <c r="K81" i="9"/>
  <c r="J81" i="9"/>
  <c r="I81" i="9"/>
  <c r="H81" i="9"/>
  <c r="G81" i="9"/>
  <c r="F81" i="9"/>
  <c r="E81" i="9"/>
  <c r="D81" i="9"/>
  <c r="C81" i="9"/>
  <c r="Y80" i="9"/>
  <c r="X80" i="9"/>
  <c r="W80" i="9"/>
  <c r="V80" i="9"/>
  <c r="U80" i="9"/>
  <c r="T80" i="9"/>
  <c r="S80" i="9"/>
  <c r="R80" i="9"/>
  <c r="Q80" i="9"/>
  <c r="P80" i="9"/>
  <c r="N80" i="9"/>
  <c r="M80" i="9"/>
  <c r="L80" i="9"/>
  <c r="K80" i="9"/>
  <c r="J80" i="9"/>
  <c r="I80" i="9"/>
  <c r="H80" i="9"/>
  <c r="G80" i="9"/>
  <c r="E80" i="9"/>
  <c r="D80" i="9"/>
  <c r="C80" i="9"/>
  <c r="Y79" i="9"/>
  <c r="X79" i="9"/>
  <c r="W79" i="9"/>
  <c r="V79" i="9"/>
  <c r="U79" i="9"/>
  <c r="T79" i="9"/>
  <c r="S79" i="9"/>
  <c r="R79" i="9"/>
  <c r="Q79" i="9"/>
  <c r="P79" i="9"/>
  <c r="O79" i="9"/>
  <c r="N79" i="9"/>
  <c r="M79" i="9"/>
  <c r="L79" i="9"/>
  <c r="K79" i="9"/>
  <c r="J79" i="9"/>
  <c r="I79" i="9"/>
  <c r="H79" i="9"/>
  <c r="G79" i="9"/>
  <c r="F79" i="9"/>
  <c r="E79" i="9"/>
  <c r="D79" i="9"/>
  <c r="C79" i="9"/>
  <c r="Y78" i="9"/>
  <c r="X78" i="9"/>
  <c r="W78" i="9"/>
  <c r="V78" i="9"/>
  <c r="U78" i="9"/>
  <c r="T78" i="9"/>
  <c r="S78" i="9"/>
  <c r="R78" i="9"/>
  <c r="Q78" i="9"/>
  <c r="P78" i="9"/>
  <c r="O78" i="9"/>
  <c r="N78" i="9"/>
  <c r="M78" i="9"/>
  <c r="L78" i="9"/>
  <c r="K78" i="9"/>
  <c r="J78" i="9"/>
  <c r="I78" i="9"/>
  <c r="H78" i="9"/>
  <c r="G78" i="9"/>
  <c r="F78" i="9"/>
  <c r="E78" i="9"/>
  <c r="D78" i="9"/>
  <c r="C78" i="9"/>
  <c r="Y77" i="9"/>
  <c r="X77" i="9"/>
  <c r="W77" i="9"/>
  <c r="V77" i="9"/>
  <c r="U77" i="9"/>
  <c r="T77" i="9"/>
  <c r="S77" i="9"/>
  <c r="R77" i="9"/>
  <c r="Q77" i="9"/>
  <c r="P77" i="9"/>
  <c r="O77" i="9"/>
  <c r="N77" i="9"/>
  <c r="M77" i="9"/>
  <c r="L77" i="9"/>
  <c r="K77" i="9"/>
  <c r="J77" i="9"/>
  <c r="I77" i="9"/>
  <c r="H77" i="9"/>
  <c r="G77" i="9"/>
  <c r="F77" i="9"/>
  <c r="E77" i="9"/>
  <c r="D77" i="9"/>
  <c r="C77" i="9"/>
  <c r="Y76" i="9"/>
  <c r="X76" i="9"/>
  <c r="W76" i="9"/>
  <c r="V76" i="9"/>
  <c r="U76" i="9"/>
  <c r="T76" i="9"/>
  <c r="S76" i="9"/>
  <c r="Q76" i="9"/>
  <c r="P76" i="9"/>
  <c r="O76" i="9"/>
  <c r="N76" i="9"/>
  <c r="M76" i="9"/>
  <c r="L76" i="9"/>
  <c r="K76" i="9"/>
  <c r="I76" i="9"/>
  <c r="H76" i="9"/>
  <c r="G76" i="9"/>
  <c r="F76" i="9"/>
  <c r="E76" i="9"/>
  <c r="D76" i="9"/>
  <c r="C76" i="9"/>
  <c r="Y75" i="9"/>
  <c r="X75" i="9"/>
  <c r="W75" i="9"/>
  <c r="U75" i="9"/>
  <c r="T75" i="9"/>
  <c r="S75" i="9"/>
  <c r="R75" i="9"/>
  <c r="P75" i="9"/>
  <c r="O75" i="9"/>
  <c r="N75" i="9"/>
  <c r="M75" i="9"/>
  <c r="K75" i="9"/>
  <c r="J75" i="9"/>
  <c r="I75" i="9"/>
  <c r="G75" i="9"/>
  <c r="F75" i="9"/>
  <c r="E75" i="9"/>
  <c r="D75" i="9"/>
  <c r="Y74" i="9"/>
  <c r="X74" i="9"/>
  <c r="W74" i="9"/>
  <c r="V74" i="9"/>
  <c r="U74" i="9"/>
  <c r="S74" i="9"/>
  <c r="R74" i="9"/>
  <c r="Q74" i="9"/>
  <c r="P74" i="9"/>
  <c r="O74" i="9"/>
  <c r="N74" i="9"/>
  <c r="L74" i="9"/>
  <c r="K74" i="9"/>
  <c r="J74" i="9"/>
  <c r="I74" i="9"/>
  <c r="H74" i="9"/>
  <c r="G74" i="9"/>
  <c r="F74" i="9"/>
  <c r="E74" i="9"/>
  <c r="C74" i="9"/>
  <c r="Y73" i="9"/>
  <c r="X73" i="9"/>
  <c r="W73" i="9"/>
  <c r="V73" i="9"/>
  <c r="U73" i="9"/>
  <c r="T73" i="9"/>
  <c r="S73" i="9"/>
  <c r="R73" i="9"/>
  <c r="Q73" i="9"/>
  <c r="P73" i="9"/>
  <c r="O73" i="9"/>
  <c r="N73" i="9"/>
  <c r="M73" i="9"/>
  <c r="L73" i="9"/>
  <c r="K73" i="9"/>
  <c r="J73" i="9"/>
  <c r="I73" i="9"/>
  <c r="H73" i="9"/>
  <c r="G73" i="9"/>
  <c r="F73" i="9"/>
  <c r="E73" i="9"/>
  <c r="D73" i="9"/>
  <c r="C73" i="9"/>
  <c r="Y71" i="9"/>
  <c r="X71" i="9"/>
  <c r="W71" i="9"/>
  <c r="V71" i="9"/>
  <c r="T71" i="9"/>
  <c r="R71" i="9"/>
  <c r="Q71" i="9"/>
  <c r="O71" i="9"/>
  <c r="M71" i="9"/>
  <c r="L71" i="9"/>
  <c r="K71" i="9"/>
  <c r="I71" i="9"/>
  <c r="H71" i="9"/>
  <c r="F71" i="9"/>
  <c r="D71" i="9"/>
  <c r="C71" i="9"/>
  <c r="Y70" i="9"/>
  <c r="X70" i="9"/>
  <c r="W70" i="9"/>
  <c r="V70" i="9"/>
  <c r="T70" i="9"/>
  <c r="R70" i="9"/>
  <c r="Q70" i="9"/>
  <c r="O70" i="9"/>
  <c r="M70" i="9"/>
  <c r="L70" i="9"/>
  <c r="K70" i="9"/>
  <c r="I70" i="9"/>
  <c r="H70" i="9"/>
  <c r="F70" i="9"/>
  <c r="D70" i="9"/>
  <c r="C70" i="9"/>
  <c r="Y69" i="9"/>
  <c r="X69" i="9"/>
  <c r="W69" i="9"/>
  <c r="Y67" i="9"/>
  <c r="X67" i="9"/>
  <c r="W67" i="9"/>
  <c r="V67" i="9"/>
  <c r="U67" i="9"/>
  <c r="S67" i="9"/>
  <c r="R67" i="9"/>
  <c r="Q67" i="9"/>
  <c r="P67" i="9"/>
  <c r="N67" i="9"/>
  <c r="M67" i="9"/>
  <c r="L67" i="9"/>
  <c r="J67" i="9"/>
  <c r="I67" i="9"/>
  <c r="H67" i="9"/>
  <c r="G67" i="9"/>
  <c r="E67" i="9"/>
  <c r="D67" i="9"/>
  <c r="C67" i="9"/>
  <c r="Y66" i="9"/>
  <c r="X66" i="9"/>
  <c r="W66" i="9"/>
  <c r="V66" i="9"/>
  <c r="T66" i="9"/>
  <c r="R66" i="9"/>
  <c r="Q66" i="9"/>
  <c r="O66" i="9"/>
  <c r="M66" i="9"/>
  <c r="L66" i="9"/>
  <c r="K66" i="9"/>
  <c r="I66" i="9"/>
  <c r="H66" i="9"/>
  <c r="F66" i="9"/>
  <c r="D66" i="9"/>
  <c r="C66" i="9"/>
  <c r="Y65" i="9"/>
  <c r="X65" i="9"/>
  <c r="W65" i="9"/>
  <c r="Y61" i="9"/>
  <c r="X61" i="9"/>
  <c r="W61" i="9"/>
  <c r="V61" i="9"/>
  <c r="U61" i="9"/>
  <c r="T61" i="9"/>
  <c r="S61" i="9"/>
  <c r="R61" i="9"/>
  <c r="Q61" i="9"/>
  <c r="P61" i="9"/>
  <c r="O61" i="9"/>
  <c r="N61" i="9"/>
  <c r="M61" i="9"/>
  <c r="L61" i="9"/>
  <c r="K61" i="9"/>
  <c r="J61" i="9"/>
  <c r="I61" i="9"/>
  <c r="H61" i="9"/>
  <c r="G61" i="9"/>
  <c r="F61" i="9"/>
  <c r="E61" i="9"/>
  <c r="D61" i="9"/>
  <c r="C61" i="9"/>
  <c r="Y60" i="9"/>
  <c r="X60" i="9"/>
  <c r="W60" i="9"/>
  <c r="V60" i="9"/>
  <c r="U60" i="9"/>
  <c r="T60" i="9"/>
  <c r="S60" i="9"/>
  <c r="R60" i="9"/>
  <c r="Q60" i="9"/>
  <c r="P60" i="9"/>
  <c r="O60" i="9"/>
  <c r="N60" i="9"/>
  <c r="M60" i="9"/>
  <c r="L60" i="9"/>
  <c r="K60" i="9"/>
  <c r="J60" i="9"/>
  <c r="I60" i="9"/>
  <c r="H60" i="9"/>
  <c r="G60" i="9"/>
  <c r="F60" i="9"/>
  <c r="E60" i="9"/>
  <c r="D60" i="9"/>
  <c r="C60" i="9"/>
  <c r="Y59" i="9"/>
  <c r="X59" i="9"/>
  <c r="W59" i="9"/>
  <c r="V59" i="9"/>
  <c r="U59" i="9"/>
  <c r="T59" i="9"/>
  <c r="S59" i="9"/>
  <c r="R59" i="9"/>
  <c r="Q59" i="9"/>
  <c r="P59" i="9"/>
  <c r="O59" i="9"/>
  <c r="N59" i="9"/>
  <c r="M59" i="9"/>
  <c r="L59" i="9"/>
  <c r="K59" i="9"/>
  <c r="J59" i="9"/>
  <c r="I59" i="9"/>
  <c r="H59" i="9"/>
  <c r="G59" i="9"/>
  <c r="F59" i="9"/>
  <c r="E59" i="9"/>
  <c r="D59" i="9"/>
  <c r="C59" i="9"/>
  <c r="Y58" i="9"/>
  <c r="X58" i="9"/>
  <c r="W58" i="9"/>
  <c r="V58" i="9"/>
  <c r="U58" i="9"/>
  <c r="T58" i="9"/>
  <c r="S58" i="9"/>
  <c r="R58" i="9"/>
  <c r="Q58" i="9"/>
  <c r="P58" i="9"/>
  <c r="O58" i="9"/>
  <c r="M58" i="9"/>
  <c r="L58" i="9"/>
  <c r="K58" i="9"/>
  <c r="I58" i="9"/>
  <c r="H58" i="9"/>
  <c r="F58" i="9"/>
  <c r="E58" i="9"/>
  <c r="C58" i="9"/>
  <c r="Y57" i="9"/>
  <c r="X57" i="9"/>
  <c r="W57" i="9"/>
  <c r="V57" i="9"/>
  <c r="U57" i="9"/>
  <c r="T57" i="9"/>
  <c r="S57" i="9"/>
  <c r="R57" i="9"/>
  <c r="Q57" i="9"/>
  <c r="P57" i="9"/>
  <c r="O57" i="9"/>
  <c r="N57" i="9"/>
  <c r="M57" i="9"/>
  <c r="L57" i="9"/>
  <c r="K57" i="9"/>
  <c r="J57" i="9"/>
  <c r="I57" i="9"/>
  <c r="H57" i="9"/>
  <c r="G57" i="9"/>
  <c r="F57" i="9"/>
  <c r="E57" i="9"/>
  <c r="D57" i="9"/>
  <c r="C57" i="9"/>
  <c r="Y56" i="9"/>
  <c r="X56" i="9"/>
  <c r="W56" i="9"/>
  <c r="V56" i="9"/>
  <c r="U56" i="9"/>
  <c r="T56" i="9"/>
  <c r="S56" i="9"/>
  <c r="R56" i="9"/>
  <c r="Q56" i="9"/>
  <c r="P56" i="9"/>
  <c r="O56" i="9"/>
  <c r="N56" i="9"/>
  <c r="M56" i="9"/>
  <c r="L56" i="9"/>
  <c r="K56" i="9"/>
  <c r="J56" i="9"/>
  <c r="I56" i="9"/>
  <c r="H56" i="9"/>
  <c r="G56" i="9"/>
  <c r="F56" i="9"/>
  <c r="E56" i="9"/>
  <c r="D56" i="9"/>
  <c r="C56" i="9"/>
  <c r="Y55" i="9"/>
  <c r="X55" i="9"/>
  <c r="W55" i="9"/>
  <c r="V55" i="9"/>
  <c r="U55" i="9"/>
  <c r="T55" i="9"/>
  <c r="S55" i="9"/>
  <c r="R55" i="9"/>
  <c r="Q55" i="9"/>
  <c r="P55" i="9"/>
  <c r="M55" i="9"/>
  <c r="L55" i="9"/>
  <c r="J55" i="9"/>
  <c r="H55" i="9"/>
  <c r="F55" i="9"/>
  <c r="E55" i="9"/>
  <c r="D55" i="9"/>
  <c r="C55" i="9"/>
  <c r="Y54" i="9"/>
  <c r="X54" i="9"/>
  <c r="W54" i="9"/>
  <c r="V54" i="9"/>
  <c r="U54" i="9"/>
  <c r="T54" i="9"/>
  <c r="S54" i="9"/>
  <c r="R54" i="9"/>
  <c r="Q54" i="9"/>
  <c r="P54" i="9"/>
  <c r="O54" i="9"/>
  <c r="N54" i="9"/>
  <c r="M54" i="9"/>
  <c r="L54" i="9"/>
  <c r="K54" i="9"/>
  <c r="J54" i="9"/>
  <c r="I54" i="9"/>
  <c r="H54" i="9"/>
  <c r="G54" i="9"/>
  <c r="F54" i="9"/>
  <c r="E54" i="9"/>
  <c r="D54" i="9"/>
  <c r="C54" i="9"/>
  <c r="Y53" i="9"/>
  <c r="X53" i="9"/>
  <c r="W53" i="9"/>
  <c r="V53" i="9"/>
  <c r="U53" i="9"/>
  <c r="T53" i="9"/>
  <c r="S53" i="9"/>
  <c r="R53" i="9"/>
  <c r="Q53" i="9"/>
  <c r="P53" i="9"/>
  <c r="O53" i="9"/>
  <c r="N53" i="9"/>
  <c r="M53" i="9"/>
  <c r="L53" i="9"/>
  <c r="K53" i="9"/>
  <c r="J53" i="9"/>
  <c r="I53" i="9"/>
  <c r="H53" i="9"/>
  <c r="G53" i="9"/>
  <c r="F53" i="9"/>
  <c r="E53" i="9"/>
  <c r="D53" i="9"/>
  <c r="C53" i="9"/>
  <c r="Y52" i="9"/>
  <c r="X52" i="9"/>
  <c r="W52" i="9"/>
  <c r="T52" i="9"/>
  <c r="S52" i="9"/>
  <c r="R52" i="9"/>
  <c r="O52" i="9"/>
  <c r="N52" i="9"/>
  <c r="M52" i="9"/>
  <c r="L52" i="9"/>
  <c r="K52" i="9"/>
  <c r="J52" i="9"/>
  <c r="I52" i="9"/>
  <c r="H52" i="9"/>
  <c r="G52" i="9"/>
  <c r="E52" i="9"/>
  <c r="D52" i="9"/>
  <c r="Y51" i="9"/>
  <c r="X51" i="9"/>
  <c r="W51" i="9"/>
  <c r="V51" i="9"/>
  <c r="U51" i="9"/>
  <c r="T51" i="9"/>
  <c r="S51" i="9"/>
  <c r="R51" i="9"/>
  <c r="Q51" i="9"/>
  <c r="P51" i="9"/>
  <c r="O51" i="9"/>
  <c r="N51" i="9"/>
  <c r="M51" i="9"/>
  <c r="L51" i="9"/>
  <c r="K51" i="9"/>
  <c r="J51" i="9"/>
  <c r="I51" i="9"/>
  <c r="H51" i="9"/>
  <c r="G51" i="9"/>
  <c r="F51" i="9"/>
  <c r="E51" i="9"/>
  <c r="D51" i="9"/>
  <c r="C51" i="9"/>
  <c r="Y50" i="9"/>
  <c r="X50" i="9"/>
  <c r="W50" i="9"/>
  <c r="V50" i="9"/>
  <c r="U50" i="9"/>
  <c r="T50" i="9"/>
  <c r="S50" i="9"/>
  <c r="R50" i="9"/>
  <c r="Q50" i="9"/>
  <c r="P50" i="9"/>
  <c r="O50" i="9"/>
  <c r="N50" i="9"/>
  <c r="M50" i="9"/>
  <c r="L50" i="9"/>
  <c r="K50" i="9"/>
  <c r="J50" i="9"/>
  <c r="I50" i="9"/>
  <c r="H50" i="9"/>
  <c r="G50" i="9"/>
  <c r="F50" i="9"/>
  <c r="E50" i="9"/>
  <c r="D50" i="9"/>
  <c r="C50" i="9"/>
  <c r="Y49" i="9"/>
  <c r="X49" i="9"/>
  <c r="W49" i="9"/>
  <c r="V49" i="9"/>
  <c r="U49" i="9"/>
  <c r="T49" i="9"/>
  <c r="S49" i="9"/>
  <c r="R49" i="9"/>
  <c r="Q49" i="9"/>
  <c r="P49" i="9"/>
  <c r="O49" i="9"/>
  <c r="N49" i="9"/>
  <c r="M49" i="9"/>
  <c r="L49" i="9"/>
  <c r="K49" i="9"/>
  <c r="J49" i="9"/>
  <c r="I49" i="9"/>
  <c r="H49" i="9"/>
  <c r="G49" i="9"/>
  <c r="F49" i="9"/>
  <c r="E49" i="9"/>
  <c r="D49" i="9"/>
  <c r="C49" i="9"/>
  <c r="Y48" i="9"/>
  <c r="X48" i="9"/>
  <c r="W48" i="9"/>
  <c r="V48" i="9"/>
  <c r="U48" i="9"/>
  <c r="T48" i="9"/>
  <c r="S48" i="9"/>
  <c r="R48" i="9"/>
  <c r="Q48" i="9"/>
  <c r="P48" i="9"/>
  <c r="O48" i="9"/>
  <c r="N48" i="9"/>
  <c r="M48" i="9"/>
  <c r="L48" i="9"/>
  <c r="K48" i="9"/>
  <c r="J48" i="9"/>
  <c r="I48" i="9"/>
  <c r="H48" i="9"/>
  <c r="G48" i="9"/>
  <c r="F48" i="9"/>
  <c r="E48" i="9"/>
  <c r="D48" i="9"/>
  <c r="C48" i="9"/>
  <c r="Y47" i="9"/>
  <c r="X47" i="9"/>
  <c r="W47" i="9"/>
  <c r="S47" i="9"/>
  <c r="R47" i="9"/>
  <c r="Q47" i="9"/>
  <c r="N47" i="9"/>
  <c r="M47" i="9"/>
  <c r="L47" i="9"/>
  <c r="J47" i="9"/>
  <c r="I47" i="9"/>
  <c r="G47" i="9"/>
  <c r="F47" i="9"/>
  <c r="E47" i="9"/>
  <c r="D47" i="9"/>
  <c r="C47" i="9"/>
  <c r="Y46" i="9"/>
  <c r="X46" i="9"/>
  <c r="W46" i="9"/>
  <c r="Y44" i="9"/>
  <c r="X44" i="9"/>
  <c r="W44" i="9"/>
  <c r="V44" i="9"/>
  <c r="U44" i="9"/>
  <c r="T44" i="9"/>
  <c r="S44" i="9"/>
  <c r="R44" i="9"/>
  <c r="Q44" i="9"/>
  <c r="P44" i="9"/>
  <c r="O44" i="9"/>
  <c r="N44" i="9"/>
  <c r="M44" i="9"/>
  <c r="L44" i="9"/>
  <c r="K44" i="9"/>
  <c r="J44" i="9"/>
  <c r="I44" i="9"/>
  <c r="H44" i="9"/>
  <c r="G44" i="9"/>
  <c r="F44" i="9"/>
  <c r="E44" i="9"/>
  <c r="D44" i="9"/>
  <c r="Y43" i="9"/>
  <c r="X43" i="9"/>
  <c r="W43" i="9"/>
  <c r="V43" i="9"/>
  <c r="U43" i="9"/>
  <c r="T43" i="9"/>
  <c r="S43" i="9"/>
  <c r="R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D43" i="9"/>
  <c r="Y42" i="9"/>
  <c r="X42" i="9"/>
  <c r="W42" i="9"/>
  <c r="V42" i="9"/>
  <c r="U42" i="9"/>
  <c r="T42" i="9"/>
  <c r="S42" i="9"/>
  <c r="R42" i="9"/>
  <c r="Q42" i="9"/>
  <c r="P42" i="9"/>
  <c r="O42" i="9"/>
  <c r="N42" i="9"/>
  <c r="M42" i="9"/>
  <c r="L42" i="9"/>
  <c r="K42" i="9"/>
  <c r="J42" i="9"/>
  <c r="I42" i="9"/>
  <c r="H42" i="9"/>
  <c r="G42" i="9"/>
  <c r="F42" i="9"/>
  <c r="E42" i="9"/>
  <c r="D42" i="9"/>
  <c r="Y41" i="9"/>
  <c r="X41" i="9"/>
  <c r="W41" i="9"/>
  <c r="K41" i="9"/>
  <c r="Y40" i="9"/>
  <c r="X40" i="9"/>
  <c r="W40" i="9"/>
  <c r="K40" i="9"/>
  <c r="Y39" i="9"/>
  <c r="X39" i="9"/>
  <c r="W39" i="9"/>
  <c r="V39" i="9"/>
  <c r="U39" i="9"/>
  <c r="T39" i="9"/>
  <c r="S39" i="9"/>
  <c r="R39" i="9"/>
  <c r="Q39" i="9"/>
  <c r="P39" i="9"/>
  <c r="O39" i="9"/>
  <c r="N39" i="9"/>
  <c r="M39" i="9"/>
  <c r="L39" i="9"/>
  <c r="K39" i="9"/>
  <c r="J39" i="9"/>
  <c r="I39" i="9"/>
  <c r="H39" i="9"/>
  <c r="G39" i="9"/>
  <c r="F39" i="9"/>
  <c r="E39" i="9"/>
  <c r="D39" i="9"/>
  <c r="Y38" i="9"/>
  <c r="X38" i="9"/>
  <c r="W38" i="9"/>
  <c r="V38" i="9"/>
  <c r="U38" i="9"/>
  <c r="T38" i="9"/>
  <c r="S38" i="9"/>
  <c r="R38" i="9"/>
  <c r="Q38" i="9"/>
  <c r="P38" i="9"/>
  <c r="O38" i="9"/>
  <c r="N38" i="9"/>
  <c r="M38" i="9"/>
  <c r="L38" i="9"/>
  <c r="K38" i="9"/>
  <c r="J38" i="9"/>
  <c r="I38" i="9"/>
  <c r="H38" i="9"/>
  <c r="G38" i="9"/>
  <c r="F38" i="9"/>
  <c r="E38" i="9"/>
  <c r="D38" i="9"/>
  <c r="Y37" i="9"/>
  <c r="X37" i="9"/>
  <c r="W37" i="9"/>
  <c r="V37" i="9"/>
  <c r="U37" i="9"/>
  <c r="T37" i="9"/>
  <c r="S37" i="9"/>
  <c r="R37" i="9"/>
  <c r="Q37" i="9"/>
  <c r="P37" i="9"/>
  <c r="O37" i="9"/>
  <c r="N37" i="9"/>
  <c r="M37" i="9"/>
  <c r="L37" i="9"/>
  <c r="K37" i="9"/>
  <c r="J37" i="9"/>
  <c r="I37" i="9"/>
  <c r="H37" i="9"/>
  <c r="G37" i="9"/>
  <c r="F37" i="9"/>
  <c r="E37" i="9"/>
  <c r="D37" i="9"/>
  <c r="Y36" i="9"/>
  <c r="X36" i="9"/>
  <c r="W36" i="9"/>
  <c r="Y35" i="9"/>
  <c r="X35" i="9"/>
  <c r="W35" i="9"/>
  <c r="V35" i="9"/>
  <c r="U35" i="9"/>
  <c r="T35" i="9"/>
  <c r="S35" i="9"/>
  <c r="R35" i="9"/>
  <c r="Q35" i="9"/>
  <c r="P35" i="9"/>
  <c r="O35" i="9"/>
  <c r="N35" i="9"/>
  <c r="M35" i="9"/>
  <c r="L35" i="9"/>
  <c r="K35" i="9"/>
  <c r="J35" i="9"/>
  <c r="I35" i="9"/>
  <c r="H35" i="9"/>
  <c r="G35" i="9"/>
  <c r="F35" i="9"/>
  <c r="E35" i="9"/>
  <c r="D35" i="9"/>
  <c r="Y34" i="9"/>
  <c r="X34" i="9"/>
  <c r="W34" i="9"/>
  <c r="V34" i="9"/>
  <c r="U34" i="9"/>
  <c r="T34" i="9"/>
  <c r="S34" i="9"/>
  <c r="R34" i="9"/>
  <c r="Q34" i="9"/>
  <c r="P34" i="9"/>
  <c r="O34" i="9"/>
  <c r="N34" i="9"/>
  <c r="M34" i="9"/>
  <c r="L34" i="9"/>
  <c r="K34" i="9"/>
  <c r="J34" i="9"/>
  <c r="I34" i="9"/>
  <c r="H34" i="9"/>
  <c r="G34" i="9"/>
  <c r="F34" i="9"/>
  <c r="E34" i="9"/>
  <c r="D34" i="9"/>
  <c r="Y33" i="9"/>
  <c r="X33" i="9"/>
  <c r="W33" i="9"/>
  <c r="V33" i="9"/>
  <c r="U33" i="9"/>
  <c r="T33" i="9"/>
  <c r="S33" i="9"/>
  <c r="R33" i="9"/>
  <c r="Q33" i="9"/>
  <c r="P33" i="9"/>
  <c r="O33" i="9"/>
  <c r="N33" i="9"/>
  <c r="M33" i="9"/>
  <c r="L33" i="9"/>
  <c r="K33" i="9"/>
  <c r="J33" i="9"/>
  <c r="I33" i="9"/>
  <c r="H33" i="9"/>
  <c r="G33" i="9"/>
  <c r="F33" i="9"/>
  <c r="E33" i="9"/>
  <c r="D33" i="9"/>
  <c r="Y32" i="9"/>
  <c r="X32" i="9"/>
  <c r="W32" i="9"/>
  <c r="V32" i="9"/>
  <c r="U32" i="9"/>
  <c r="T32" i="9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D32" i="9"/>
  <c r="Y31" i="9"/>
  <c r="X31" i="9"/>
  <c r="W31" i="9"/>
  <c r="V31" i="9"/>
  <c r="U31" i="9"/>
  <c r="T31" i="9"/>
  <c r="S31" i="9"/>
  <c r="R31" i="9"/>
  <c r="Q31" i="9"/>
  <c r="P31" i="9"/>
  <c r="O31" i="9"/>
  <c r="N31" i="9"/>
  <c r="M31" i="9"/>
  <c r="L31" i="9"/>
  <c r="K31" i="9"/>
  <c r="G31" i="9"/>
  <c r="F31" i="9"/>
  <c r="E31" i="9"/>
  <c r="Y30" i="9"/>
  <c r="X30" i="9"/>
  <c r="W30" i="9"/>
  <c r="V30" i="9"/>
  <c r="U30" i="9"/>
  <c r="T30" i="9"/>
  <c r="S30" i="9"/>
  <c r="R30" i="9"/>
  <c r="Q30" i="9"/>
  <c r="P30" i="9"/>
  <c r="O30" i="9"/>
  <c r="N30" i="9"/>
  <c r="M30" i="9"/>
  <c r="L30" i="9"/>
  <c r="K30" i="9"/>
  <c r="J30" i="9"/>
  <c r="I30" i="9"/>
  <c r="H30" i="9"/>
  <c r="G30" i="9"/>
  <c r="F30" i="9"/>
  <c r="E30" i="9"/>
  <c r="D30" i="9"/>
  <c r="Y29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Y28" i="9"/>
  <c r="X28" i="9"/>
  <c r="W28" i="9"/>
  <c r="S28" i="9"/>
  <c r="O28" i="9"/>
  <c r="J28" i="9"/>
  <c r="E28" i="9"/>
  <c r="Y27" i="9"/>
  <c r="X27" i="9"/>
  <c r="W27" i="9"/>
  <c r="V27" i="9"/>
  <c r="U27" i="9"/>
  <c r="T27" i="9"/>
  <c r="S27" i="9"/>
  <c r="R27" i="9"/>
  <c r="P27" i="9"/>
  <c r="O27" i="9"/>
  <c r="N27" i="9"/>
  <c r="M27" i="9"/>
  <c r="L27" i="9"/>
  <c r="K27" i="9"/>
  <c r="I27" i="9"/>
  <c r="G27" i="9"/>
  <c r="F27" i="9"/>
  <c r="E27" i="9"/>
  <c r="D27" i="9"/>
  <c r="Y26" i="9"/>
  <c r="X26" i="9"/>
  <c r="W26" i="9"/>
  <c r="V26" i="9"/>
  <c r="U26" i="9"/>
  <c r="T26" i="9"/>
  <c r="R26" i="9"/>
  <c r="Q26" i="9"/>
  <c r="O26" i="9"/>
  <c r="N26" i="9"/>
  <c r="M26" i="9"/>
  <c r="L26" i="9"/>
  <c r="J26" i="9"/>
  <c r="I26" i="9"/>
  <c r="H26" i="9"/>
  <c r="G26" i="9"/>
  <c r="F26" i="9"/>
  <c r="D26" i="9"/>
  <c r="Y25" i="9"/>
  <c r="X25" i="9"/>
  <c r="W25" i="9"/>
  <c r="V25" i="9"/>
  <c r="U25" i="9"/>
  <c r="T25" i="9"/>
  <c r="S25" i="9"/>
  <c r="R25" i="9"/>
  <c r="Q25" i="9"/>
  <c r="P25" i="9"/>
  <c r="O25" i="9"/>
  <c r="M25" i="9"/>
  <c r="J25" i="9"/>
  <c r="E25" i="9"/>
  <c r="Y24" i="9"/>
  <c r="X24" i="9"/>
  <c r="W24" i="9"/>
  <c r="V24" i="9"/>
  <c r="T24" i="9"/>
  <c r="S24" i="9"/>
  <c r="R24" i="9"/>
  <c r="P24" i="9"/>
  <c r="N24" i="9"/>
  <c r="L24" i="9"/>
  <c r="K24" i="9"/>
  <c r="H24" i="9"/>
  <c r="G24" i="9"/>
  <c r="Y23" i="9"/>
  <c r="X23" i="9"/>
  <c r="W23" i="9"/>
  <c r="V23" i="9"/>
  <c r="U23" i="9"/>
  <c r="T23" i="9"/>
  <c r="S23" i="9"/>
  <c r="R23" i="9"/>
  <c r="Q23" i="9"/>
  <c r="P23" i="9"/>
  <c r="O23" i="9"/>
  <c r="M23" i="9"/>
  <c r="L23" i="9"/>
  <c r="J23" i="9"/>
  <c r="I23" i="9"/>
  <c r="H23" i="9"/>
  <c r="G23" i="9"/>
  <c r="F23" i="9"/>
  <c r="E23" i="9"/>
  <c r="D23" i="9"/>
  <c r="Y22" i="9"/>
  <c r="X22" i="9"/>
  <c r="W22" i="9"/>
  <c r="Y21" i="9"/>
  <c r="X21" i="9"/>
  <c r="W21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Y18" i="9"/>
  <c r="X18" i="9"/>
  <c r="W18" i="9"/>
  <c r="T18" i="9"/>
  <c r="S18" i="9"/>
  <c r="Q18" i="9"/>
  <c r="P18" i="9"/>
  <c r="N18" i="9"/>
  <c r="K18" i="9"/>
  <c r="J18" i="9"/>
  <c r="G18" i="9"/>
  <c r="E18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C44" i="9"/>
  <c r="C43" i="9"/>
  <c r="C42" i="9"/>
  <c r="C37" i="9"/>
  <c r="C35" i="9"/>
  <c r="C34" i="9"/>
  <c r="C33" i="9"/>
  <c r="C32" i="9"/>
  <c r="C30" i="9"/>
  <c r="C29" i="9"/>
  <c r="C27" i="9"/>
  <c r="C26" i="9"/>
  <c r="C24" i="9"/>
  <c r="C20" i="9"/>
  <c r="C19" i="9"/>
  <c r="C17" i="9"/>
  <c r="C16" i="9"/>
  <c r="Y109" i="4"/>
  <c r="X109" i="4"/>
  <c r="W109" i="4"/>
  <c r="V109" i="4"/>
  <c r="U109" i="4"/>
  <c r="T109" i="4"/>
  <c r="S109" i="4"/>
  <c r="R109" i="4"/>
  <c r="Q109" i="4"/>
  <c r="P109" i="4"/>
  <c r="M109" i="4"/>
  <c r="L109" i="4"/>
  <c r="J109" i="4"/>
  <c r="I109" i="4"/>
  <c r="H109" i="4"/>
  <c r="E109" i="4"/>
  <c r="D109" i="4"/>
  <c r="C109" i="4"/>
  <c r="Y108" i="4"/>
  <c r="X108" i="4"/>
  <c r="W108" i="4"/>
  <c r="V108" i="4"/>
  <c r="U108" i="4"/>
  <c r="T108" i="4"/>
  <c r="S108" i="4"/>
  <c r="R108" i="4"/>
  <c r="Q108" i="4"/>
  <c r="P108" i="4"/>
  <c r="O108" i="4"/>
  <c r="N108" i="4"/>
  <c r="M108" i="4"/>
  <c r="L108" i="4"/>
  <c r="K108" i="4"/>
  <c r="J108" i="4"/>
  <c r="I108" i="4"/>
  <c r="H108" i="4"/>
  <c r="G108" i="4"/>
  <c r="F108" i="4"/>
  <c r="E108" i="4"/>
  <c r="D108" i="4"/>
  <c r="C108" i="4"/>
  <c r="Y107" i="4"/>
  <c r="X107" i="4"/>
  <c r="W107" i="4"/>
  <c r="V107" i="4"/>
  <c r="U107" i="4"/>
  <c r="T107" i="4"/>
  <c r="S107" i="4"/>
  <c r="R107" i="4"/>
  <c r="Q107" i="4"/>
  <c r="P107" i="4"/>
  <c r="N107" i="4"/>
  <c r="M107" i="4"/>
  <c r="L107" i="4"/>
  <c r="K107" i="4"/>
  <c r="J107" i="4"/>
  <c r="I107" i="4"/>
  <c r="H107" i="4"/>
  <c r="G107" i="4"/>
  <c r="E107" i="4"/>
  <c r="D107" i="4"/>
  <c r="C107" i="4"/>
  <c r="Y106" i="4"/>
  <c r="X106" i="4"/>
  <c r="W106" i="4"/>
  <c r="V106" i="4"/>
  <c r="U106" i="4"/>
  <c r="T106" i="4"/>
  <c r="S106" i="4"/>
  <c r="R106" i="4"/>
  <c r="Q106" i="4"/>
  <c r="P106" i="4"/>
  <c r="O106" i="4"/>
  <c r="N106" i="4"/>
  <c r="M106" i="4"/>
  <c r="L106" i="4"/>
  <c r="K106" i="4"/>
  <c r="J106" i="4"/>
  <c r="I106" i="4"/>
  <c r="H106" i="4"/>
  <c r="G106" i="4"/>
  <c r="F106" i="4"/>
  <c r="E106" i="4"/>
  <c r="D106" i="4"/>
  <c r="C106" i="4"/>
  <c r="Y104" i="4"/>
  <c r="X104" i="4"/>
  <c r="W104" i="4"/>
  <c r="V104" i="4"/>
  <c r="U104" i="4"/>
  <c r="S104" i="4"/>
  <c r="R104" i="4"/>
  <c r="P104" i="4"/>
  <c r="O104" i="4"/>
  <c r="N104" i="4"/>
  <c r="L104" i="4"/>
  <c r="J104" i="4"/>
  <c r="I104" i="4"/>
  <c r="G104" i="4"/>
  <c r="F104" i="4"/>
  <c r="E104" i="4"/>
  <c r="C104" i="4"/>
  <c r="Y103" i="4"/>
  <c r="X103" i="4"/>
  <c r="W103" i="4"/>
  <c r="V103" i="4"/>
  <c r="U103" i="4"/>
  <c r="T103" i="4"/>
  <c r="S103" i="4"/>
  <c r="R103" i="4"/>
  <c r="Q103" i="4"/>
  <c r="P103" i="4"/>
  <c r="O103" i="4"/>
  <c r="N103" i="4"/>
  <c r="M103" i="4"/>
  <c r="L103" i="4"/>
  <c r="K103" i="4"/>
  <c r="J103" i="4"/>
  <c r="I103" i="4"/>
  <c r="H103" i="4"/>
  <c r="G103" i="4"/>
  <c r="F103" i="4"/>
  <c r="E103" i="4"/>
  <c r="D103" i="4"/>
  <c r="C103" i="4"/>
  <c r="Y102" i="4"/>
  <c r="X102" i="4"/>
  <c r="W102" i="4"/>
  <c r="V102" i="4"/>
  <c r="U102" i="4"/>
  <c r="S102" i="4"/>
  <c r="R102" i="4"/>
  <c r="Q102" i="4"/>
  <c r="P102" i="4"/>
  <c r="N102" i="4"/>
  <c r="M102" i="4"/>
  <c r="L102" i="4"/>
  <c r="K102" i="4"/>
  <c r="J102" i="4"/>
  <c r="I102" i="4"/>
  <c r="H102" i="4"/>
  <c r="G102" i="4"/>
  <c r="E102" i="4"/>
  <c r="D102" i="4"/>
  <c r="C102" i="4"/>
  <c r="Y101" i="4"/>
  <c r="X101" i="4"/>
  <c r="W101" i="4"/>
  <c r="V101" i="4"/>
  <c r="T101" i="4"/>
  <c r="Q101" i="4"/>
  <c r="O101" i="4"/>
  <c r="L101" i="4"/>
  <c r="K101" i="4"/>
  <c r="H101" i="4"/>
  <c r="F101" i="4"/>
  <c r="C101" i="4"/>
  <c r="Y99" i="4"/>
  <c r="X99" i="4"/>
  <c r="W99" i="4"/>
  <c r="V99" i="4"/>
  <c r="R99" i="4"/>
  <c r="Q99" i="4"/>
  <c r="O99" i="4"/>
  <c r="M99" i="4"/>
  <c r="L99" i="4"/>
  <c r="I99" i="4"/>
  <c r="H99" i="4"/>
  <c r="F99" i="4"/>
  <c r="D99" i="4"/>
  <c r="C99" i="4"/>
  <c r="Y98" i="4"/>
  <c r="X98" i="4"/>
  <c r="W98" i="4"/>
  <c r="V98" i="4"/>
  <c r="U98" i="4"/>
  <c r="T98" i="4"/>
  <c r="S98" i="4"/>
  <c r="R98" i="4"/>
  <c r="Q98" i="4"/>
  <c r="P98" i="4"/>
  <c r="O98" i="4"/>
  <c r="N98" i="4"/>
  <c r="M98" i="4"/>
  <c r="L98" i="4"/>
  <c r="K98" i="4"/>
  <c r="J98" i="4"/>
  <c r="I98" i="4"/>
  <c r="H98" i="4"/>
  <c r="G98" i="4"/>
  <c r="F98" i="4"/>
  <c r="E98" i="4"/>
  <c r="D98" i="4"/>
  <c r="C98" i="4"/>
  <c r="Y97" i="4"/>
  <c r="X97" i="4"/>
  <c r="W97" i="4"/>
  <c r="Y91" i="4"/>
  <c r="X91" i="4"/>
  <c r="W91" i="4"/>
  <c r="V91" i="4"/>
  <c r="U91" i="4"/>
  <c r="T91" i="4"/>
  <c r="S91" i="4"/>
  <c r="R91" i="4"/>
  <c r="Q91" i="4"/>
  <c r="P91" i="4"/>
  <c r="O91" i="4"/>
  <c r="N91" i="4"/>
  <c r="M91" i="4"/>
  <c r="L91" i="4"/>
  <c r="K91" i="4"/>
  <c r="J91" i="4"/>
  <c r="I91" i="4"/>
  <c r="H91" i="4"/>
  <c r="G91" i="4"/>
  <c r="F91" i="4"/>
  <c r="E91" i="4"/>
  <c r="D91" i="4"/>
  <c r="C91" i="4"/>
  <c r="Y90" i="4"/>
  <c r="X90" i="4"/>
  <c r="W90" i="4"/>
  <c r="V90" i="4"/>
  <c r="U90" i="4"/>
  <c r="T90" i="4"/>
  <c r="S90" i="4"/>
  <c r="R90" i="4"/>
  <c r="Q90" i="4"/>
  <c r="P90" i="4"/>
  <c r="O90" i="4"/>
  <c r="N90" i="4"/>
  <c r="M90" i="4"/>
  <c r="L90" i="4"/>
  <c r="K90" i="4"/>
  <c r="J90" i="4"/>
  <c r="I90" i="4"/>
  <c r="H90" i="4"/>
  <c r="G90" i="4"/>
  <c r="F90" i="4"/>
  <c r="E90" i="4"/>
  <c r="D90" i="4"/>
  <c r="C90" i="4"/>
  <c r="Y89" i="4"/>
  <c r="X89" i="4"/>
  <c r="W89" i="4"/>
  <c r="V89" i="4"/>
  <c r="U89" i="4"/>
  <c r="T89" i="4"/>
  <c r="S89" i="4"/>
  <c r="R89" i="4"/>
  <c r="Q89" i="4"/>
  <c r="P89" i="4"/>
  <c r="O89" i="4"/>
  <c r="N89" i="4"/>
  <c r="M89" i="4"/>
  <c r="L89" i="4"/>
  <c r="K89" i="4"/>
  <c r="J89" i="4"/>
  <c r="I89" i="4"/>
  <c r="H89" i="4"/>
  <c r="G89" i="4"/>
  <c r="F89" i="4"/>
  <c r="D89" i="4"/>
  <c r="C89" i="4"/>
  <c r="Y88" i="4"/>
  <c r="X88" i="4"/>
  <c r="W88" i="4"/>
  <c r="V88" i="4"/>
  <c r="U88" i="4"/>
  <c r="T88" i="4"/>
  <c r="S88" i="4"/>
  <c r="Q88" i="4"/>
  <c r="P88" i="4"/>
  <c r="O88" i="4"/>
  <c r="N88" i="4"/>
  <c r="M88" i="4"/>
  <c r="L88" i="4"/>
  <c r="K88" i="4"/>
  <c r="J88" i="4"/>
  <c r="I88" i="4"/>
  <c r="H88" i="4"/>
  <c r="G88" i="4"/>
  <c r="F88" i="4"/>
  <c r="E88" i="4"/>
  <c r="D88" i="4"/>
  <c r="C88" i="4"/>
  <c r="Y87" i="4"/>
  <c r="X87" i="4"/>
  <c r="W87" i="4"/>
  <c r="V87" i="4"/>
  <c r="U87" i="4"/>
  <c r="S87" i="4"/>
  <c r="R87" i="4"/>
  <c r="Q87" i="4"/>
  <c r="P87" i="4"/>
  <c r="O87" i="4"/>
  <c r="M87" i="4"/>
  <c r="L87" i="4"/>
  <c r="K87" i="4"/>
  <c r="J87" i="4"/>
  <c r="I87" i="4"/>
  <c r="H87" i="4"/>
  <c r="G87" i="4"/>
  <c r="F87" i="4"/>
  <c r="E87" i="4"/>
  <c r="D87" i="4"/>
  <c r="C87" i="4"/>
  <c r="Y83" i="4"/>
  <c r="X83" i="4"/>
  <c r="W83" i="4"/>
  <c r="V83" i="4"/>
  <c r="U83" i="4"/>
  <c r="T83" i="4"/>
  <c r="S83" i="4"/>
  <c r="R83" i="4"/>
  <c r="Q83" i="4"/>
  <c r="P83" i="4"/>
  <c r="O83" i="4"/>
  <c r="N83" i="4"/>
  <c r="M83" i="4"/>
  <c r="L83" i="4"/>
  <c r="K83" i="4"/>
  <c r="J83" i="4"/>
  <c r="I83" i="4"/>
  <c r="H83" i="4"/>
  <c r="G83" i="4"/>
  <c r="F83" i="4"/>
  <c r="E83" i="4"/>
  <c r="D83" i="4"/>
  <c r="C83" i="4"/>
  <c r="Y82" i="4"/>
  <c r="X82" i="4"/>
  <c r="W82" i="4"/>
  <c r="V82" i="4"/>
  <c r="U82" i="4"/>
  <c r="T82" i="4"/>
  <c r="S82" i="4"/>
  <c r="R82" i="4"/>
  <c r="Q82" i="4"/>
  <c r="P82" i="4"/>
  <c r="O82" i="4"/>
  <c r="N82" i="4"/>
  <c r="M82" i="4"/>
  <c r="L82" i="4"/>
  <c r="K82" i="4"/>
  <c r="J82" i="4"/>
  <c r="I82" i="4"/>
  <c r="H82" i="4"/>
  <c r="G82" i="4"/>
  <c r="F82" i="4"/>
  <c r="E82" i="4"/>
  <c r="D82" i="4"/>
  <c r="C82" i="4"/>
  <c r="Y81" i="4"/>
  <c r="X81" i="4"/>
  <c r="W81" i="4"/>
  <c r="V81" i="4"/>
  <c r="U81" i="4"/>
  <c r="T81" i="4"/>
  <c r="S81" i="4"/>
  <c r="R81" i="4"/>
  <c r="Q81" i="4"/>
  <c r="P81" i="4"/>
  <c r="O81" i="4"/>
  <c r="N81" i="4"/>
  <c r="M81" i="4"/>
  <c r="L81" i="4"/>
  <c r="K81" i="4"/>
  <c r="J81" i="4"/>
  <c r="I81" i="4"/>
  <c r="H81" i="4"/>
  <c r="G81" i="4"/>
  <c r="F81" i="4"/>
  <c r="E81" i="4"/>
  <c r="D81" i="4"/>
  <c r="C81" i="4"/>
  <c r="Y80" i="4"/>
  <c r="X80" i="4"/>
  <c r="W80" i="4"/>
  <c r="V80" i="4"/>
  <c r="U80" i="4"/>
  <c r="T80" i="4"/>
  <c r="S80" i="4"/>
  <c r="R80" i="4"/>
  <c r="Q80" i="4"/>
  <c r="P80" i="4"/>
  <c r="N80" i="4"/>
  <c r="M80" i="4"/>
  <c r="L80" i="4"/>
  <c r="K80" i="4"/>
  <c r="J80" i="4"/>
  <c r="I80" i="4"/>
  <c r="H80" i="4"/>
  <c r="G80" i="4"/>
  <c r="E80" i="4"/>
  <c r="D80" i="4"/>
  <c r="C80" i="4"/>
  <c r="Y79" i="4"/>
  <c r="X79" i="4"/>
  <c r="W79" i="4"/>
  <c r="V79" i="4"/>
  <c r="U79" i="4"/>
  <c r="T79" i="4"/>
  <c r="S79" i="4"/>
  <c r="R79" i="4"/>
  <c r="Q79" i="4"/>
  <c r="P79" i="4"/>
  <c r="O79" i="4"/>
  <c r="N79" i="4"/>
  <c r="M79" i="4"/>
  <c r="L79" i="4"/>
  <c r="K79" i="4"/>
  <c r="J79" i="4"/>
  <c r="I79" i="4"/>
  <c r="H79" i="4"/>
  <c r="G79" i="4"/>
  <c r="F79" i="4"/>
  <c r="E79" i="4"/>
  <c r="D79" i="4"/>
  <c r="C79" i="4"/>
  <c r="Y78" i="4"/>
  <c r="X78" i="4"/>
  <c r="W78" i="4"/>
  <c r="V78" i="4"/>
  <c r="U78" i="4"/>
  <c r="T78" i="4"/>
  <c r="S78" i="4"/>
  <c r="R78" i="4"/>
  <c r="Q78" i="4"/>
  <c r="P78" i="4"/>
  <c r="O78" i="4"/>
  <c r="N78" i="4"/>
  <c r="M78" i="4"/>
  <c r="L78" i="4"/>
  <c r="K78" i="4"/>
  <c r="J78" i="4"/>
  <c r="I78" i="4"/>
  <c r="H78" i="4"/>
  <c r="G78" i="4"/>
  <c r="F78" i="4"/>
  <c r="E78" i="4"/>
  <c r="D78" i="4"/>
  <c r="C78" i="4"/>
  <c r="Y77" i="4"/>
  <c r="X77" i="4"/>
  <c r="W77" i="4"/>
  <c r="V77" i="4"/>
  <c r="U77" i="4"/>
  <c r="T77" i="4"/>
  <c r="S77" i="4"/>
  <c r="R77" i="4"/>
  <c r="Q77" i="4"/>
  <c r="P77" i="4"/>
  <c r="O77" i="4"/>
  <c r="N77" i="4"/>
  <c r="M77" i="4"/>
  <c r="L77" i="4"/>
  <c r="K77" i="4"/>
  <c r="J77" i="4"/>
  <c r="I77" i="4"/>
  <c r="H77" i="4"/>
  <c r="G77" i="4"/>
  <c r="F77" i="4"/>
  <c r="E77" i="4"/>
  <c r="D77" i="4"/>
  <c r="C77" i="4"/>
  <c r="Y76" i="4"/>
  <c r="X76" i="4"/>
  <c r="W76" i="4"/>
  <c r="V76" i="4"/>
  <c r="U76" i="4"/>
  <c r="T76" i="4"/>
  <c r="S76" i="4"/>
  <c r="Q76" i="4"/>
  <c r="P76" i="4"/>
  <c r="O76" i="4"/>
  <c r="N76" i="4"/>
  <c r="M76" i="4"/>
  <c r="L76" i="4"/>
  <c r="K76" i="4"/>
  <c r="I76" i="4"/>
  <c r="H76" i="4"/>
  <c r="G76" i="4"/>
  <c r="F76" i="4"/>
  <c r="E76" i="4"/>
  <c r="D76" i="4"/>
  <c r="C76" i="4"/>
  <c r="Y75" i="4"/>
  <c r="X75" i="4"/>
  <c r="W75" i="4"/>
  <c r="U75" i="4"/>
  <c r="T75" i="4"/>
  <c r="S75" i="4"/>
  <c r="R75" i="4"/>
  <c r="P75" i="4"/>
  <c r="O75" i="4"/>
  <c r="N75" i="4"/>
  <c r="M75" i="4"/>
  <c r="K75" i="4"/>
  <c r="J75" i="4"/>
  <c r="I75" i="4"/>
  <c r="G75" i="4"/>
  <c r="F75" i="4"/>
  <c r="E75" i="4"/>
  <c r="D75" i="4"/>
  <c r="Y74" i="4"/>
  <c r="X74" i="4"/>
  <c r="W74" i="4"/>
  <c r="V74" i="4"/>
  <c r="U74" i="4"/>
  <c r="S74" i="4"/>
  <c r="R74" i="4"/>
  <c r="Q74" i="4"/>
  <c r="P74" i="4"/>
  <c r="O74" i="4"/>
  <c r="N74" i="4"/>
  <c r="L74" i="4"/>
  <c r="K74" i="4"/>
  <c r="J74" i="4"/>
  <c r="I74" i="4"/>
  <c r="H74" i="4"/>
  <c r="G74" i="4"/>
  <c r="F74" i="4"/>
  <c r="E74" i="4"/>
  <c r="C74" i="4"/>
  <c r="Y73" i="4"/>
  <c r="X73" i="4"/>
  <c r="W73" i="4"/>
  <c r="V73" i="4"/>
  <c r="U73" i="4"/>
  <c r="T73" i="4"/>
  <c r="S73" i="4"/>
  <c r="R73" i="4"/>
  <c r="Q73" i="4"/>
  <c r="P73" i="4"/>
  <c r="O73" i="4"/>
  <c r="N73" i="4"/>
  <c r="M73" i="4"/>
  <c r="L73" i="4"/>
  <c r="K73" i="4"/>
  <c r="J73" i="4"/>
  <c r="I73" i="4"/>
  <c r="H73" i="4"/>
  <c r="G73" i="4"/>
  <c r="F73" i="4"/>
  <c r="E73" i="4"/>
  <c r="D73" i="4"/>
  <c r="C73" i="4"/>
  <c r="Y71" i="4"/>
  <c r="X71" i="4"/>
  <c r="W71" i="4"/>
  <c r="V71" i="4"/>
  <c r="T71" i="4"/>
  <c r="R71" i="4"/>
  <c r="Q71" i="4"/>
  <c r="O71" i="4"/>
  <c r="M71" i="4"/>
  <c r="L71" i="4"/>
  <c r="K71" i="4"/>
  <c r="I71" i="4"/>
  <c r="H71" i="4"/>
  <c r="F71" i="4"/>
  <c r="D71" i="4"/>
  <c r="C71" i="4"/>
  <c r="Y70" i="4"/>
  <c r="X70" i="4"/>
  <c r="W70" i="4"/>
  <c r="V70" i="4"/>
  <c r="T70" i="4"/>
  <c r="R70" i="4"/>
  <c r="Q70" i="4"/>
  <c r="O70" i="4"/>
  <c r="M70" i="4"/>
  <c r="L70" i="4"/>
  <c r="K70" i="4"/>
  <c r="I70" i="4"/>
  <c r="H70" i="4"/>
  <c r="F70" i="4"/>
  <c r="D70" i="4"/>
  <c r="C70" i="4"/>
  <c r="Y69" i="4"/>
  <c r="X69" i="4"/>
  <c r="W69" i="4"/>
  <c r="Y67" i="4"/>
  <c r="X67" i="4"/>
  <c r="W67" i="4"/>
  <c r="V67" i="4"/>
  <c r="U67" i="4"/>
  <c r="S67" i="4"/>
  <c r="R67" i="4"/>
  <c r="Q67" i="4"/>
  <c r="P67" i="4"/>
  <c r="N67" i="4"/>
  <c r="M67" i="4"/>
  <c r="L67" i="4"/>
  <c r="J67" i="4"/>
  <c r="I67" i="4"/>
  <c r="H67" i="4"/>
  <c r="G67" i="4"/>
  <c r="E67" i="4"/>
  <c r="D67" i="4"/>
  <c r="C67" i="4"/>
  <c r="Y66" i="4"/>
  <c r="X66" i="4"/>
  <c r="W66" i="4"/>
  <c r="V66" i="4"/>
  <c r="T66" i="4"/>
  <c r="R66" i="4"/>
  <c r="Q66" i="4"/>
  <c r="O66" i="4"/>
  <c r="M66" i="4"/>
  <c r="L66" i="4"/>
  <c r="K66" i="4"/>
  <c r="I66" i="4"/>
  <c r="H66" i="4"/>
  <c r="F66" i="4"/>
  <c r="D66" i="4"/>
  <c r="C66" i="4"/>
  <c r="Y65" i="4"/>
  <c r="X65" i="4"/>
  <c r="W65" i="4"/>
  <c r="Y61" i="4"/>
  <c r="X61" i="4"/>
  <c r="W61" i="4"/>
  <c r="V61" i="4"/>
  <c r="U61" i="4"/>
  <c r="T61" i="4"/>
  <c r="S61" i="4"/>
  <c r="R61" i="4"/>
  <c r="Q61" i="4"/>
  <c r="P61" i="4"/>
  <c r="O61" i="4"/>
  <c r="N61" i="4"/>
  <c r="M61" i="4"/>
  <c r="L61" i="4"/>
  <c r="K61" i="4"/>
  <c r="J61" i="4"/>
  <c r="I61" i="4"/>
  <c r="H61" i="4"/>
  <c r="G61" i="4"/>
  <c r="F61" i="4"/>
  <c r="E61" i="4"/>
  <c r="D61" i="4"/>
  <c r="C61" i="4"/>
  <c r="Y60" i="4"/>
  <c r="X60" i="4"/>
  <c r="W60" i="4"/>
  <c r="V60" i="4"/>
  <c r="U60" i="4"/>
  <c r="T60" i="4"/>
  <c r="S60" i="4"/>
  <c r="R60" i="4"/>
  <c r="Q60" i="4"/>
  <c r="P60" i="4"/>
  <c r="O60" i="4"/>
  <c r="N60" i="4"/>
  <c r="M60" i="4"/>
  <c r="L60" i="4"/>
  <c r="K60" i="4"/>
  <c r="J60" i="4"/>
  <c r="I60" i="4"/>
  <c r="H60" i="4"/>
  <c r="G60" i="4"/>
  <c r="F60" i="4"/>
  <c r="E60" i="4"/>
  <c r="D60" i="4"/>
  <c r="C60" i="4"/>
  <c r="Y59" i="4"/>
  <c r="X59" i="4"/>
  <c r="W59" i="4"/>
  <c r="V59" i="4"/>
  <c r="U59" i="4"/>
  <c r="T59" i="4"/>
  <c r="S59" i="4"/>
  <c r="R59" i="4"/>
  <c r="Q59" i="4"/>
  <c r="P59" i="4"/>
  <c r="O59" i="4"/>
  <c r="N59" i="4"/>
  <c r="M59" i="4"/>
  <c r="L59" i="4"/>
  <c r="K59" i="4"/>
  <c r="J59" i="4"/>
  <c r="I59" i="4"/>
  <c r="H59" i="4"/>
  <c r="G59" i="4"/>
  <c r="F59" i="4"/>
  <c r="E59" i="4"/>
  <c r="D59" i="4"/>
  <c r="C59" i="4"/>
  <c r="Y58" i="4"/>
  <c r="X58" i="4"/>
  <c r="W58" i="4"/>
  <c r="V58" i="4"/>
  <c r="U58" i="4"/>
  <c r="T58" i="4"/>
  <c r="S58" i="4"/>
  <c r="R58" i="4"/>
  <c r="Q58" i="4"/>
  <c r="P58" i="4"/>
  <c r="O58" i="4"/>
  <c r="M58" i="4"/>
  <c r="L58" i="4"/>
  <c r="K58" i="4"/>
  <c r="I58" i="4"/>
  <c r="H58" i="4"/>
  <c r="F58" i="4"/>
  <c r="E58" i="4"/>
  <c r="C58" i="4"/>
  <c r="Y57" i="4"/>
  <c r="X57" i="4"/>
  <c r="W57" i="4"/>
  <c r="V57" i="4"/>
  <c r="U57" i="4"/>
  <c r="T57" i="4"/>
  <c r="S57" i="4"/>
  <c r="R57" i="4"/>
  <c r="Q57" i="4"/>
  <c r="P57" i="4"/>
  <c r="O57" i="4"/>
  <c r="N57" i="4"/>
  <c r="M57" i="4"/>
  <c r="L57" i="4"/>
  <c r="K57" i="4"/>
  <c r="J57" i="4"/>
  <c r="I57" i="4"/>
  <c r="H57" i="4"/>
  <c r="G57" i="4"/>
  <c r="F57" i="4"/>
  <c r="E57" i="4"/>
  <c r="D57" i="4"/>
  <c r="C57" i="4"/>
  <c r="Y56" i="4"/>
  <c r="X56" i="4"/>
  <c r="W56" i="4"/>
  <c r="V56" i="4"/>
  <c r="U56" i="4"/>
  <c r="T56" i="4"/>
  <c r="S56" i="4"/>
  <c r="R56" i="4"/>
  <c r="Q56" i="4"/>
  <c r="P56" i="4"/>
  <c r="O56" i="4"/>
  <c r="N56" i="4"/>
  <c r="M56" i="4"/>
  <c r="L56" i="4"/>
  <c r="K56" i="4"/>
  <c r="J56" i="4"/>
  <c r="I56" i="4"/>
  <c r="H56" i="4"/>
  <c r="G56" i="4"/>
  <c r="F56" i="4"/>
  <c r="E56" i="4"/>
  <c r="D56" i="4"/>
  <c r="C56" i="4"/>
  <c r="Y55" i="4"/>
  <c r="X55" i="4"/>
  <c r="W55" i="4"/>
  <c r="V55" i="4"/>
  <c r="U55" i="4"/>
  <c r="T55" i="4"/>
  <c r="S55" i="4"/>
  <c r="R55" i="4"/>
  <c r="Q55" i="4"/>
  <c r="P55" i="4"/>
  <c r="M55" i="4"/>
  <c r="L55" i="4"/>
  <c r="J55" i="4"/>
  <c r="H55" i="4"/>
  <c r="F55" i="4"/>
  <c r="E55" i="4"/>
  <c r="D55" i="4"/>
  <c r="C55" i="4"/>
  <c r="Y54" i="4"/>
  <c r="X54" i="4"/>
  <c r="W54" i="4"/>
  <c r="V54" i="4"/>
  <c r="U54" i="4"/>
  <c r="T54" i="4"/>
  <c r="S54" i="4"/>
  <c r="R54" i="4"/>
  <c r="Q54" i="4"/>
  <c r="P54" i="4"/>
  <c r="O54" i="4"/>
  <c r="N54" i="4"/>
  <c r="M54" i="4"/>
  <c r="L54" i="4"/>
  <c r="K54" i="4"/>
  <c r="J54" i="4"/>
  <c r="I54" i="4"/>
  <c r="H54" i="4"/>
  <c r="G54" i="4"/>
  <c r="F54" i="4"/>
  <c r="E54" i="4"/>
  <c r="D54" i="4"/>
  <c r="C54" i="4"/>
  <c r="Y53" i="4"/>
  <c r="X53" i="4"/>
  <c r="W53" i="4"/>
  <c r="V53" i="4"/>
  <c r="U53" i="4"/>
  <c r="T53" i="4"/>
  <c r="S53" i="4"/>
  <c r="R53" i="4"/>
  <c r="Q53" i="4"/>
  <c r="P53" i="4"/>
  <c r="O53" i="4"/>
  <c r="N53" i="4"/>
  <c r="M53" i="4"/>
  <c r="L53" i="4"/>
  <c r="K53" i="4"/>
  <c r="J53" i="4"/>
  <c r="I53" i="4"/>
  <c r="H53" i="4"/>
  <c r="G53" i="4"/>
  <c r="F53" i="4"/>
  <c r="E53" i="4"/>
  <c r="D53" i="4"/>
  <c r="C53" i="4"/>
  <c r="Y52" i="4"/>
  <c r="X52" i="4"/>
  <c r="W52" i="4"/>
  <c r="T52" i="4"/>
  <c r="S52" i="4"/>
  <c r="R52" i="4"/>
  <c r="O52" i="4"/>
  <c r="N52" i="4"/>
  <c r="M52" i="4"/>
  <c r="L52" i="4"/>
  <c r="K52" i="4"/>
  <c r="J52" i="4"/>
  <c r="I52" i="4"/>
  <c r="H52" i="4"/>
  <c r="G52" i="4"/>
  <c r="E52" i="4"/>
  <c r="D52" i="4"/>
  <c r="Y51" i="4"/>
  <c r="X51" i="4"/>
  <c r="W51" i="4"/>
  <c r="V51" i="4"/>
  <c r="U51" i="4"/>
  <c r="T51" i="4"/>
  <c r="S51" i="4"/>
  <c r="R51" i="4"/>
  <c r="Q51" i="4"/>
  <c r="P51" i="4"/>
  <c r="O51" i="4"/>
  <c r="N51" i="4"/>
  <c r="M51" i="4"/>
  <c r="L51" i="4"/>
  <c r="K51" i="4"/>
  <c r="J51" i="4"/>
  <c r="I51" i="4"/>
  <c r="H51" i="4"/>
  <c r="G51" i="4"/>
  <c r="F51" i="4"/>
  <c r="E51" i="4"/>
  <c r="D51" i="4"/>
  <c r="C51" i="4"/>
  <c r="Y50" i="4"/>
  <c r="X50" i="4"/>
  <c r="W50" i="4"/>
  <c r="V50" i="4"/>
  <c r="U50" i="4"/>
  <c r="T50" i="4"/>
  <c r="S50" i="4"/>
  <c r="R50" i="4"/>
  <c r="Q50" i="4"/>
  <c r="P50" i="4"/>
  <c r="O50" i="4"/>
  <c r="N50" i="4"/>
  <c r="M50" i="4"/>
  <c r="L50" i="4"/>
  <c r="K50" i="4"/>
  <c r="J50" i="4"/>
  <c r="I50" i="4"/>
  <c r="H50" i="4"/>
  <c r="G50" i="4"/>
  <c r="F50" i="4"/>
  <c r="E50" i="4"/>
  <c r="D50" i="4"/>
  <c r="C50" i="4"/>
  <c r="Y49" i="4"/>
  <c r="X49" i="4"/>
  <c r="W49" i="4"/>
  <c r="V49" i="4"/>
  <c r="U49" i="4"/>
  <c r="T49" i="4"/>
  <c r="S49" i="4"/>
  <c r="R49" i="4"/>
  <c r="Q49" i="4"/>
  <c r="P49" i="4"/>
  <c r="O49" i="4"/>
  <c r="N49" i="4"/>
  <c r="M49" i="4"/>
  <c r="L49" i="4"/>
  <c r="K49" i="4"/>
  <c r="J49" i="4"/>
  <c r="I49" i="4"/>
  <c r="H49" i="4"/>
  <c r="G49" i="4"/>
  <c r="F49" i="4"/>
  <c r="E49" i="4"/>
  <c r="D49" i="4"/>
  <c r="C49" i="4"/>
  <c r="Y48" i="4"/>
  <c r="X48" i="4"/>
  <c r="W48" i="4"/>
  <c r="V48" i="4"/>
  <c r="U48" i="4"/>
  <c r="T48" i="4"/>
  <c r="S48" i="4"/>
  <c r="R48" i="4"/>
  <c r="Q48" i="4"/>
  <c r="P48" i="4"/>
  <c r="O48" i="4"/>
  <c r="N48" i="4"/>
  <c r="M48" i="4"/>
  <c r="L48" i="4"/>
  <c r="K48" i="4"/>
  <c r="J48" i="4"/>
  <c r="I48" i="4"/>
  <c r="H48" i="4"/>
  <c r="G48" i="4"/>
  <c r="F48" i="4"/>
  <c r="E48" i="4"/>
  <c r="D48" i="4"/>
  <c r="C48" i="4"/>
  <c r="Y47" i="4"/>
  <c r="X47" i="4"/>
  <c r="W47" i="4"/>
  <c r="S47" i="4"/>
  <c r="R47" i="4"/>
  <c r="Q47" i="4"/>
  <c r="N47" i="4"/>
  <c r="M47" i="4"/>
  <c r="L47" i="4"/>
  <c r="J47" i="4"/>
  <c r="I47" i="4"/>
  <c r="G47" i="4"/>
  <c r="F47" i="4"/>
  <c r="E47" i="4"/>
  <c r="D47" i="4"/>
  <c r="C47" i="4"/>
  <c r="Y46" i="4"/>
  <c r="X46" i="4"/>
  <c r="W46" i="4"/>
  <c r="Y44" i="4"/>
  <c r="X44" i="4"/>
  <c r="W44" i="4"/>
  <c r="V44" i="4"/>
  <c r="U44" i="4"/>
  <c r="T44" i="4"/>
  <c r="S44" i="4"/>
  <c r="R44" i="4"/>
  <c r="Q44" i="4"/>
  <c r="P44" i="4"/>
  <c r="O44" i="4"/>
  <c r="N44" i="4"/>
  <c r="M44" i="4"/>
  <c r="L44" i="4"/>
  <c r="K44" i="4"/>
  <c r="J44" i="4"/>
  <c r="I44" i="4"/>
  <c r="H44" i="4"/>
  <c r="G44" i="4"/>
  <c r="F44" i="4"/>
  <c r="E44" i="4"/>
  <c r="D44" i="4"/>
  <c r="Y43" i="4"/>
  <c r="X43" i="4"/>
  <c r="W43" i="4"/>
  <c r="V43" i="4"/>
  <c r="U43" i="4"/>
  <c r="T43" i="4"/>
  <c r="S43" i="4"/>
  <c r="R43" i="4"/>
  <c r="Q43" i="4"/>
  <c r="P43" i="4"/>
  <c r="O43" i="4"/>
  <c r="N43" i="4"/>
  <c r="M43" i="4"/>
  <c r="L43" i="4"/>
  <c r="K43" i="4"/>
  <c r="J43" i="4"/>
  <c r="I43" i="4"/>
  <c r="H43" i="4"/>
  <c r="G43" i="4"/>
  <c r="F43" i="4"/>
  <c r="E43" i="4"/>
  <c r="D43" i="4"/>
  <c r="Y42" i="4"/>
  <c r="X42" i="4"/>
  <c r="W42" i="4"/>
  <c r="V42" i="4"/>
  <c r="U42" i="4"/>
  <c r="T42" i="4"/>
  <c r="S42" i="4"/>
  <c r="R42" i="4"/>
  <c r="Q42" i="4"/>
  <c r="P42" i="4"/>
  <c r="O42" i="4"/>
  <c r="N42" i="4"/>
  <c r="M42" i="4"/>
  <c r="L42" i="4"/>
  <c r="K42" i="4"/>
  <c r="J42" i="4"/>
  <c r="I42" i="4"/>
  <c r="H42" i="4"/>
  <c r="G42" i="4"/>
  <c r="F42" i="4"/>
  <c r="E42" i="4"/>
  <c r="D42" i="4"/>
  <c r="Y41" i="4"/>
  <c r="X41" i="4"/>
  <c r="W41" i="4"/>
  <c r="K41" i="4"/>
  <c r="Y40" i="4"/>
  <c r="X40" i="4"/>
  <c r="W40" i="4"/>
  <c r="K40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Y38" i="4"/>
  <c r="X38" i="4"/>
  <c r="W38" i="4"/>
  <c r="V38" i="4"/>
  <c r="U38" i="4"/>
  <c r="T38" i="4"/>
  <c r="S38" i="4"/>
  <c r="R38" i="4"/>
  <c r="Q38" i="4"/>
  <c r="P38" i="4"/>
  <c r="O38" i="4"/>
  <c r="N38" i="4"/>
  <c r="M38" i="4"/>
  <c r="L38" i="4"/>
  <c r="K38" i="4"/>
  <c r="J38" i="4"/>
  <c r="I38" i="4"/>
  <c r="H38" i="4"/>
  <c r="G38" i="4"/>
  <c r="F38" i="4"/>
  <c r="E38" i="4"/>
  <c r="D38" i="4"/>
  <c r="Y37" i="4"/>
  <c r="X37" i="4"/>
  <c r="W37" i="4"/>
  <c r="V37" i="4"/>
  <c r="U37" i="4"/>
  <c r="T37" i="4"/>
  <c r="S37" i="4"/>
  <c r="R37" i="4"/>
  <c r="Q37" i="4"/>
  <c r="P37" i="4"/>
  <c r="O37" i="4"/>
  <c r="N37" i="4"/>
  <c r="M37" i="4"/>
  <c r="L37" i="4"/>
  <c r="K37" i="4"/>
  <c r="J37" i="4"/>
  <c r="I37" i="4"/>
  <c r="H37" i="4"/>
  <c r="G37" i="4"/>
  <c r="F37" i="4"/>
  <c r="E37" i="4"/>
  <c r="D37" i="4"/>
  <c r="Y36" i="4"/>
  <c r="X36" i="4"/>
  <c r="W36" i="4"/>
  <c r="Y35" i="4"/>
  <c r="X35" i="4"/>
  <c r="W35" i="4"/>
  <c r="V35" i="4"/>
  <c r="U35" i="4"/>
  <c r="T35" i="4"/>
  <c r="S35" i="4"/>
  <c r="R35" i="4"/>
  <c r="Q35" i="4"/>
  <c r="P35" i="4"/>
  <c r="O35" i="4"/>
  <c r="N35" i="4"/>
  <c r="M35" i="4"/>
  <c r="L35" i="4"/>
  <c r="K35" i="4"/>
  <c r="J35" i="4"/>
  <c r="I35" i="4"/>
  <c r="H35" i="4"/>
  <c r="G35" i="4"/>
  <c r="F35" i="4"/>
  <c r="E35" i="4"/>
  <c r="D35" i="4"/>
  <c r="Y34" i="4"/>
  <c r="X34" i="4"/>
  <c r="W34" i="4"/>
  <c r="V34" i="4"/>
  <c r="U34" i="4"/>
  <c r="T34" i="4"/>
  <c r="S34" i="4"/>
  <c r="R34" i="4"/>
  <c r="Q34" i="4"/>
  <c r="P34" i="4"/>
  <c r="O34" i="4"/>
  <c r="N34" i="4"/>
  <c r="M34" i="4"/>
  <c r="L34" i="4"/>
  <c r="K34" i="4"/>
  <c r="J34" i="4"/>
  <c r="I34" i="4"/>
  <c r="H34" i="4"/>
  <c r="G34" i="4"/>
  <c r="F34" i="4"/>
  <c r="E34" i="4"/>
  <c r="D34" i="4"/>
  <c r="Y33" i="4"/>
  <c r="X33" i="4"/>
  <c r="W33" i="4"/>
  <c r="V33" i="4"/>
  <c r="U33" i="4"/>
  <c r="T33" i="4"/>
  <c r="S33" i="4"/>
  <c r="R33" i="4"/>
  <c r="Q33" i="4"/>
  <c r="P33" i="4"/>
  <c r="O33" i="4"/>
  <c r="N33" i="4"/>
  <c r="M33" i="4"/>
  <c r="L33" i="4"/>
  <c r="K33" i="4"/>
  <c r="J33" i="4"/>
  <c r="I33" i="4"/>
  <c r="H33" i="4"/>
  <c r="G33" i="4"/>
  <c r="F33" i="4"/>
  <c r="E33" i="4"/>
  <c r="D33" i="4"/>
  <c r="Y32" i="4"/>
  <c r="X32" i="4"/>
  <c r="W32" i="4"/>
  <c r="V32" i="4"/>
  <c r="U32" i="4"/>
  <c r="T32" i="4"/>
  <c r="S32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D32" i="4"/>
  <c r="Y31" i="4"/>
  <c r="X31" i="4"/>
  <c r="W31" i="4"/>
  <c r="V31" i="4"/>
  <c r="U31" i="4"/>
  <c r="T31" i="4"/>
  <c r="S31" i="4"/>
  <c r="R31" i="4"/>
  <c r="Q31" i="4"/>
  <c r="P31" i="4"/>
  <c r="O31" i="4"/>
  <c r="N31" i="4"/>
  <c r="M31" i="4"/>
  <c r="L31" i="4"/>
  <c r="K31" i="4"/>
  <c r="G31" i="4"/>
  <c r="F31" i="4"/>
  <c r="E31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Y29" i="4"/>
  <c r="X29" i="4"/>
  <c r="W29" i="4"/>
  <c r="V29" i="4"/>
  <c r="U29" i="4"/>
  <c r="T29" i="4"/>
  <c r="S29" i="4"/>
  <c r="R29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Y28" i="4"/>
  <c r="X28" i="4"/>
  <c r="W28" i="4"/>
  <c r="S28" i="4"/>
  <c r="O28" i="4"/>
  <c r="J28" i="4"/>
  <c r="E28" i="4"/>
  <c r="Y27" i="4"/>
  <c r="X27" i="4"/>
  <c r="W27" i="4"/>
  <c r="V27" i="4"/>
  <c r="U27" i="4"/>
  <c r="T27" i="4"/>
  <c r="S27" i="4"/>
  <c r="R27" i="4"/>
  <c r="P27" i="4"/>
  <c r="O27" i="4"/>
  <c r="N27" i="4"/>
  <c r="M27" i="4"/>
  <c r="L27" i="4"/>
  <c r="K27" i="4"/>
  <c r="I27" i="4"/>
  <c r="G27" i="4"/>
  <c r="F27" i="4"/>
  <c r="E27" i="4"/>
  <c r="D27" i="4"/>
  <c r="Y26" i="4"/>
  <c r="X26" i="4"/>
  <c r="W26" i="4"/>
  <c r="V26" i="4"/>
  <c r="U26" i="4"/>
  <c r="T26" i="4"/>
  <c r="R26" i="4"/>
  <c r="Q26" i="4"/>
  <c r="O26" i="4"/>
  <c r="N26" i="4"/>
  <c r="M26" i="4"/>
  <c r="L26" i="4"/>
  <c r="J26" i="4"/>
  <c r="I26" i="4"/>
  <c r="H26" i="4"/>
  <c r="G26" i="4"/>
  <c r="F26" i="4"/>
  <c r="D26" i="4"/>
  <c r="Y25" i="4"/>
  <c r="X25" i="4"/>
  <c r="W25" i="4"/>
  <c r="V25" i="4"/>
  <c r="U25" i="4"/>
  <c r="T25" i="4"/>
  <c r="S25" i="4"/>
  <c r="R25" i="4"/>
  <c r="Q25" i="4"/>
  <c r="P25" i="4"/>
  <c r="O25" i="4"/>
  <c r="M25" i="4"/>
  <c r="J25" i="4"/>
  <c r="E25" i="4"/>
  <c r="Y24" i="4"/>
  <c r="X24" i="4"/>
  <c r="W24" i="4"/>
  <c r="V24" i="4"/>
  <c r="T24" i="4"/>
  <c r="S24" i="4"/>
  <c r="R24" i="4"/>
  <c r="P24" i="4"/>
  <c r="N24" i="4"/>
  <c r="L24" i="4"/>
  <c r="K24" i="4"/>
  <c r="H24" i="4"/>
  <c r="G24" i="4"/>
  <c r="Y23" i="4"/>
  <c r="X23" i="4"/>
  <c r="W23" i="4"/>
  <c r="V23" i="4"/>
  <c r="U23" i="4"/>
  <c r="T23" i="4"/>
  <c r="S23" i="4"/>
  <c r="R23" i="4"/>
  <c r="Q23" i="4"/>
  <c r="P23" i="4"/>
  <c r="O23" i="4"/>
  <c r="M23" i="4"/>
  <c r="L23" i="4"/>
  <c r="J23" i="4"/>
  <c r="I23" i="4"/>
  <c r="H23" i="4"/>
  <c r="G23" i="4"/>
  <c r="F23" i="4"/>
  <c r="E23" i="4"/>
  <c r="D23" i="4"/>
  <c r="Y22" i="4"/>
  <c r="X22" i="4"/>
  <c r="W22" i="4"/>
  <c r="Y21" i="4"/>
  <c r="X21" i="4"/>
  <c r="W21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Y19" i="4"/>
  <c r="X19" i="4"/>
  <c r="W19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Y18" i="4"/>
  <c r="X18" i="4"/>
  <c r="W18" i="4"/>
  <c r="T18" i="4"/>
  <c r="S18" i="4"/>
  <c r="Q18" i="4"/>
  <c r="P18" i="4"/>
  <c r="N18" i="4"/>
  <c r="K18" i="4"/>
  <c r="J18" i="4"/>
  <c r="G18" i="4"/>
  <c r="E18" i="4"/>
  <c r="Y17" i="4"/>
  <c r="X17" i="4"/>
  <c r="W17" i="4"/>
  <c r="V17" i="4"/>
  <c r="U17" i="4"/>
  <c r="T17" i="4"/>
  <c r="S17" i="4"/>
  <c r="R17" i="4"/>
  <c r="Q17" i="4"/>
  <c r="P17" i="4"/>
  <c r="O17" i="4"/>
  <c r="N17" i="4"/>
  <c r="M17" i="4"/>
  <c r="L17" i="4"/>
  <c r="K17" i="4"/>
  <c r="J17" i="4"/>
  <c r="I17" i="4"/>
  <c r="H17" i="4"/>
  <c r="G17" i="4"/>
  <c r="F17" i="4"/>
  <c r="E17" i="4"/>
  <c r="D17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D16" i="4"/>
  <c r="C44" i="4"/>
  <c r="C43" i="4"/>
  <c r="C42" i="4"/>
  <c r="C37" i="4"/>
  <c r="C35" i="4"/>
  <c r="C34" i="4"/>
  <c r="C33" i="4"/>
  <c r="C32" i="4"/>
  <c r="C30" i="4"/>
  <c r="C29" i="4"/>
  <c r="C27" i="4"/>
  <c r="C26" i="4"/>
  <c r="C24" i="4"/>
  <c r="C20" i="4"/>
  <c r="C19" i="4"/>
  <c r="C17" i="4"/>
  <c r="C16" i="4"/>
  <c r="Y100" i="11"/>
  <c r="X100" i="11"/>
  <c r="W100" i="11"/>
  <c r="Y95" i="11"/>
  <c r="X95" i="11"/>
  <c r="W95" i="11"/>
  <c r="Y94" i="11"/>
  <c r="X94" i="11"/>
  <c r="W94" i="11"/>
  <c r="Y92" i="11"/>
  <c r="X92" i="11"/>
  <c r="W92" i="11"/>
  <c r="V92" i="11"/>
  <c r="U92" i="11"/>
  <c r="S92" i="11"/>
  <c r="R92" i="11"/>
  <c r="P92" i="11"/>
  <c r="O92" i="11"/>
  <c r="N92" i="11"/>
  <c r="M92" i="11"/>
  <c r="L92" i="11"/>
  <c r="K92" i="11"/>
  <c r="H92" i="11"/>
  <c r="G92" i="11"/>
  <c r="Y85" i="11"/>
  <c r="X85" i="11"/>
  <c r="W85" i="11"/>
  <c r="Y84" i="11"/>
  <c r="X84" i="11"/>
  <c r="W84" i="11"/>
  <c r="V84" i="11"/>
  <c r="T84" i="11"/>
  <c r="R84" i="11"/>
  <c r="Q84" i="11"/>
  <c r="O84" i="11"/>
  <c r="M84" i="11"/>
  <c r="L84" i="11"/>
  <c r="K84" i="11"/>
  <c r="J84" i="11"/>
  <c r="H84" i="11"/>
  <c r="F84" i="11"/>
  <c r="D84" i="11"/>
  <c r="Y62" i="11"/>
  <c r="X62" i="11"/>
  <c r="W62" i="11"/>
  <c r="U62" i="11"/>
  <c r="T62" i="11"/>
  <c r="S62" i="11"/>
  <c r="R62" i="11"/>
  <c r="P62" i="11"/>
  <c r="O62" i="11"/>
  <c r="N62" i="11"/>
  <c r="M62" i="11"/>
  <c r="K62" i="11"/>
  <c r="J62" i="11"/>
  <c r="I62" i="11"/>
  <c r="G62" i="11"/>
  <c r="F62" i="11"/>
  <c r="E62" i="11"/>
  <c r="D62" i="11"/>
  <c r="Y14" i="11"/>
  <c r="X14" i="11"/>
  <c r="W14" i="11"/>
  <c r="Y13" i="11"/>
  <c r="X13" i="11"/>
  <c r="W13" i="11"/>
  <c r="Y12" i="11"/>
  <c r="X12" i="11"/>
  <c r="W12" i="11"/>
  <c r="U12" i="11"/>
  <c r="T12" i="11"/>
  <c r="S12" i="11"/>
  <c r="P12" i="11"/>
  <c r="O12" i="11"/>
  <c r="N12" i="11"/>
  <c r="K12" i="11"/>
  <c r="G12" i="11"/>
  <c r="F12" i="11"/>
  <c r="E12" i="11"/>
  <c r="Y11" i="11"/>
  <c r="X11" i="11"/>
  <c r="W11" i="11"/>
  <c r="V11" i="11"/>
  <c r="S11" i="11"/>
  <c r="R11" i="11"/>
  <c r="Q11" i="11"/>
  <c r="P11" i="11"/>
  <c r="O11" i="11"/>
  <c r="N11" i="11"/>
  <c r="M11" i="11"/>
  <c r="L11" i="11"/>
  <c r="K11" i="11"/>
  <c r="J11" i="11"/>
  <c r="I11" i="11"/>
  <c r="H11" i="11"/>
  <c r="G11" i="11"/>
  <c r="F11" i="11"/>
  <c r="E11" i="11"/>
  <c r="D11" i="11"/>
  <c r="Y10" i="11"/>
  <c r="X10" i="11"/>
  <c r="W10" i="11"/>
  <c r="V10" i="11"/>
  <c r="Q10" i="11"/>
  <c r="N10" i="11"/>
  <c r="M10" i="11"/>
  <c r="L10" i="11"/>
  <c r="H10" i="11"/>
  <c r="Y9" i="11"/>
  <c r="X9" i="11"/>
  <c r="W9" i="11"/>
  <c r="Y8" i="11"/>
  <c r="X8" i="11"/>
  <c r="W8" i="11"/>
  <c r="T8" i="11"/>
  <c r="K8" i="11"/>
  <c r="Y100" i="9"/>
  <c r="X100" i="9"/>
  <c r="W100" i="9"/>
  <c r="Y95" i="9"/>
  <c r="X95" i="9"/>
  <c r="W95" i="9"/>
  <c r="Y94" i="9"/>
  <c r="X94" i="9"/>
  <c r="W94" i="9"/>
  <c r="Y92" i="9"/>
  <c r="X92" i="9"/>
  <c r="W92" i="9"/>
  <c r="V92" i="9"/>
  <c r="U92" i="9"/>
  <c r="S92" i="9"/>
  <c r="R92" i="9"/>
  <c r="P92" i="9"/>
  <c r="O92" i="9"/>
  <c r="N92" i="9"/>
  <c r="M92" i="9"/>
  <c r="L92" i="9"/>
  <c r="K92" i="9"/>
  <c r="H92" i="9"/>
  <c r="G92" i="9"/>
  <c r="Y85" i="9"/>
  <c r="X85" i="9"/>
  <c r="W85" i="9"/>
  <c r="Y84" i="9"/>
  <c r="X84" i="9"/>
  <c r="W84" i="9"/>
  <c r="V84" i="9"/>
  <c r="T84" i="9"/>
  <c r="R84" i="9"/>
  <c r="Q84" i="9"/>
  <c r="O84" i="9"/>
  <c r="M84" i="9"/>
  <c r="L84" i="9"/>
  <c r="K84" i="9"/>
  <c r="J84" i="9"/>
  <c r="H84" i="9"/>
  <c r="F84" i="9"/>
  <c r="D84" i="9"/>
  <c r="Y62" i="9"/>
  <c r="X62" i="9"/>
  <c r="W62" i="9"/>
  <c r="U62" i="9"/>
  <c r="T62" i="9"/>
  <c r="S62" i="9"/>
  <c r="R62" i="9"/>
  <c r="P62" i="9"/>
  <c r="O62" i="9"/>
  <c r="N62" i="9"/>
  <c r="M62" i="9"/>
  <c r="K62" i="9"/>
  <c r="J62" i="9"/>
  <c r="I62" i="9"/>
  <c r="G62" i="9"/>
  <c r="F62" i="9"/>
  <c r="E62" i="9"/>
  <c r="D62" i="9"/>
  <c r="Y14" i="9"/>
  <c r="X14" i="9"/>
  <c r="W14" i="9"/>
  <c r="Y13" i="9"/>
  <c r="X13" i="9"/>
  <c r="W13" i="9"/>
  <c r="Y12" i="9"/>
  <c r="X12" i="9"/>
  <c r="W12" i="9"/>
  <c r="U12" i="9"/>
  <c r="T12" i="9"/>
  <c r="S12" i="9"/>
  <c r="P12" i="9"/>
  <c r="O12" i="9"/>
  <c r="N12" i="9"/>
  <c r="K12" i="9"/>
  <c r="G12" i="9"/>
  <c r="F12" i="9"/>
  <c r="E12" i="9"/>
  <c r="Y11" i="9"/>
  <c r="X11" i="9"/>
  <c r="W11" i="9"/>
  <c r="V11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Y10" i="9"/>
  <c r="X10" i="9"/>
  <c r="W10" i="9"/>
  <c r="V10" i="9"/>
  <c r="Q10" i="9"/>
  <c r="N10" i="9"/>
  <c r="M10" i="9"/>
  <c r="L10" i="9"/>
  <c r="H10" i="9"/>
  <c r="Y9" i="9"/>
  <c r="X9" i="9"/>
  <c r="W9" i="9"/>
  <c r="Y8" i="9"/>
  <c r="X8" i="9"/>
  <c r="W8" i="9"/>
  <c r="T8" i="9"/>
  <c r="K8" i="9"/>
  <c r="Y100" i="4"/>
  <c r="X100" i="4"/>
  <c r="W100" i="4"/>
  <c r="Y95" i="4"/>
  <c r="X95" i="4"/>
  <c r="W95" i="4"/>
  <c r="Y94" i="4"/>
  <c r="X94" i="4"/>
  <c r="W94" i="4"/>
  <c r="Y92" i="4"/>
  <c r="X92" i="4"/>
  <c r="W92" i="4"/>
  <c r="V92" i="4"/>
  <c r="U92" i="4"/>
  <c r="S92" i="4"/>
  <c r="R92" i="4"/>
  <c r="P92" i="4"/>
  <c r="O92" i="4"/>
  <c r="N92" i="4"/>
  <c r="M92" i="4"/>
  <c r="L92" i="4"/>
  <c r="K92" i="4"/>
  <c r="H92" i="4"/>
  <c r="G92" i="4"/>
  <c r="Y85" i="4"/>
  <c r="X85" i="4"/>
  <c r="W85" i="4"/>
  <c r="Y84" i="4"/>
  <c r="X84" i="4"/>
  <c r="W84" i="4"/>
  <c r="V84" i="4"/>
  <c r="T84" i="4"/>
  <c r="R84" i="4"/>
  <c r="Q84" i="4"/>
  <c r="O84" i="4"/>
  <c r="M84" i="4"/>
  <c r="L84" i="4"/>
  <c r="K84" i="4"/>
  <c r="J84" i="4"/>
  <c r="H84" i="4"/>
  <c r="F84" i="4"/>
  <c r="D84" i="4"/>
  <c r="Y62" i="4"/>
  <c r="X62" i="4"/>
  <c r="W62" i="4"/>
  <c r="U62" i="4"/>
  <c r="T62" i="4"/>
  <c r="S62" i="4"/>
  <c r="R62" i="4"/>
  <c r="P62" i="4"/>
  <c r="O62" i="4"/>
  <c r="N62" i="4"/>
  <c r="M62" i="4"/>
  <c r="K62" i="4"/>
  <c r="J62" i="4"/>
  <c r="I62" i="4"/>
  <c r="G62" i="4"/>
  <c r="F62" i="4"/>
  <c r="E62" i="4"/>
  <c r="D62" i="4"/>
  <c r="Y14" i="4"/>
  <c r="X14" i="4"/>
  <c r="W14" i="4"/>
  <c r="Y13" i="4"/>
  <c r="X13" i="4"/>
  <c r="W13" i="4"/>
  <c r="Y12" i="4"/>
  <c r="X12" i="4"/>
  <c r="W12" i="4"/>
  <c r="U12" i="4"/>
  <c r="T12" i="4"/>
  <c r="S12" i="4"/>
  <c r="P12" i="4"/>
  <c r="O12" i="4"/>
  <c r="N12" i="4"/>
  <c r="K12" i="4"/>
  <c r="G12" i="4"/>
  <c r="F12" i="4"/>
  <c r="E12" i="4"/>
  <c r="Y11" i="4"/>
  <c r="X11" i="4"/>
  <c r="W11" i="4"/>
  <c r="V11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Y10" i="4"/>
  <c r="X10" i="4"/>
  <c r="W10" i="4"/>
  <c r="V10" i="4"/>
  <c r="Q10" i="4"/>
  <c r="N10" i="4"/>
  <c r="M10" i="4"/>
  <c r="L10" i="4"/>
  <c r="H10" i="4"/>
  <c r="Y9" i="4"/>
  <c r="X9" i="4"/>
  <c r="W9" i="4"/>
  <c r="Y8" i="4"/>
  <c r="X8" i="4"/>
  <c r="W8" i="4"/>
  <c r="T8" i="4"/>
  <c r="K8" i="4"/>
  <c r="W7" i="9" l="1"/>
  <c r="X7" i="11"/>
  <c r="Y7" i="11"/>
  <c r="W7" i="11"/>
  <c r="Y7" i="9"/>
  <c r="W7" i="4"/>
  <c r="X7" i="9"/>
  <c r="X7" i="4"/>
  <c r="Y7" i="4"/>
  <c r="C6" i="12"/>
  <c r="E8" i="4" l="1"/>
  <c r="E8" i="9" s="1"/>
  <c r="E8" i="11" s="1"/>
  <c r="F107" i="11"/>
  <c r="T104" i="11"/>
  <c r="D104" i="11"/>
  <c r="I101" i="11"/>
  <c r="P99" i="11"/>
  <c r="V97" i="11"/>
  <c r="N97" i="11"/>
  <c r="F97" i="11"/>
  <c r="R88" i="11"/>
  <c r="H75" i="11"/>
  <c r="U71" i="11"/>
  <c r="E71" i="11"/>
  <c r="S69" i="11"/>
  <c r="K69" i="11"/>
  <c r="C69" i="11"/>
  <c r="P65" i="11"/>
  <c r="H65" i="11"/>
  <c r="D58" i="11"/>
  <c r="I55" i="11"/>
  <c r="V52" i="11"/>
  <c r="F52" i="11"/>
  <c r="P46" i="11"/>
  <c r="H46" i="11"/>
  <c r="Q41" i="11"/>
  <c r="I41" i="11"/>
  <c r="O40" i="11"/>
  <c r="G40" i="11"/>
  <c r="O36" i="11"/>
  <c r="G36" i="11"/>
  <c r="G28" i="11"/>
  <c r="S26" i="11"/>
  <c r="K26" i="11"/>
  <c r="I25" i="11"/>
  <c r="O24" i="11"/>
  <c r="S22" i="11"/>
  <c r="K22" i="11"/>
  <c r="Q21" i="11"/>
  <c r="I21" i="11"/>
  <c r="C40" i="11"/>
  <c r="T102" i="9"/>
  <c r="S101" i="9"/>
  <c r="J99" i="9"/>
  <c r="P97" i="9"/>
  <c r="H97" i="9"/>
  <c r="E89" i="9"/>
  <c r="O80" i="9"/>
  <c r="G71" i="9"/>
  <c r="N70" i="9"/>
  <c r="U69" i="9"/>
  <c r="M69" i="9"/>
  <c r="E69" i="9"/>
  <c r="T67" i="9"/>
  <c r="S66" i="9"/>
  <c r="O109" i="11"/>
  <c r="G109" i="11"/>
  <c r="K104" i="11"/>
  <c r="P101" i="11"/>
  <c r="G99" i="11"/>
  <c r="U97" i="11"/>
  <c r="M97" i="11"/>
  <c r="E97" i="11"/>
  <c r="S70" i="11"/>
  <c r="R69" i="11"/>
  <c r="J69" i="11"/>
  <c r="P66" i="11"/>
  <c r="O65" i="11"/>
  <c r="G65" i="11"/>
  <c r="N109" i="11"/>
  <c r="F109" i="11"/>
  <c r="G101" i="11"/>
  <c r="N99" i="11"/>
  <c r="T97" i="11"/>
  <c r="L97" i="11"/>
  <c r="D97" i="11"/>
  <c r="V75" i="11"/>
  <c r="M74" i="11"/>
  <c r="S71" i="11"/>
  <c r="J70" i="11"/>
  <c r="Q69" i="11"/>
  <c r="I69" i="11"/>
  <c r="G66" i="11"/>
  <c r="V65" i="11"/>
  <c r="N65" i="11"/>
  <c r="F65" i="11"/>
  <c r="J58" i="11"/>
  <c r="O55" i="11"/>
  <c r="G55" i="11"/>
  <c r="O47" i="11"/>
  <c r="V46" i="11"/>
  <c r="N46" i="11"/>
  <c r="F46" i="11"/>
  <c r="O41" i="11"/>
  <c r="G41" i="11"/>
  <c r="U40" i="11"/>
  <c r="M40" i="11"/>
  <c r="E40" i="11"/>
  <c r="U36" i="11"/>
  <c r="M36" i="11"/>
  <c r="E36" i="11"/>
  <c r="U28" i="11"/>
  <c r="M28" i="11"/>
  <c r="G25" i="11"/>
  <c r="U24" i="11"/>
  <c r="M24" i="11"/>
  <c r="E24" i="11"/>
  <c r="K23" i="11"/>
  <c r="Q22" i="11"/>
  <c r="I22" i="11"/>
  <c r="O21" i="11"/>
  <c r="G21" i="11"/>
  <c r="I18" i="11"/>
  <c r="C38" i="11"/>
  <c r="C22" i="11"/>
  <c r="F107" i="9"/>
  <c r="T104" i="9"/>
  <c r="D104" i="9"/>
  <c r="I101" i="9"/>
  <c r="P99" i="9"/>
  <c r="V97" i="9"/>
  <c r="N97" i="9"/>
  <c r="F97" i="9"/>
  <c r="R88" i="9"/>
  <c r="H75" i="9"/>
  <c r="U71" i="9"/>
  <c r="E71" i="9"/>
  <c r="S69" i="9"/>
  <c r="K69" i="9"/>
  <c r="C69" i="9"/>
  <c r="P65" i="9"/>
  <c r="H65" i="9"/>
  <c r="D58" i="9"/>
  <c r="I55" i="9"/>
  <c r="V52" i="9"/>
  <c r="F52" i="9"/>
  <c r="P46" i="9"/>
  <c r="H46" i="9"/>
  <c r="Q41" i="9"/>
  <c r="I41" i="9"/>
  <c r="O40" i="9"/>
  <c r="G40" i="9"/>
  <c r="O36" i="9"/>
  <c r="G36" i="9"/>
  <c r="G28" i="9"/>
  <c r="S26" i="9"/>
  <c r="K26" i="9"/>
  <c r="I25" i="9"/>
  <c r="K109" i="11"/>
  <c r="D101" i="11"/>
  <c r="S99" i="11"/>
  <c r="K99" i="11"/>
  <c r="Q97" i="11"/>
  <c r="I97" i="11"/>
  <c r="T87" i="11"/>
  <c r="C75" i="11"/>
  <c r="P71" i="11"/>
  <c r="G70" i="11"/>
  <c r="V69" i="11"/>
  <c r="N69" i="11"/>
  <c r="F69" i="11"/>
  <c r="S65" i="11"/>
  <c r="K65" i="11"/>
  <c r="C65" i="11"/>
  <c r="G58" i="11"/>
  <c r="Q52" i="11"/>
  <c r="T47" i="11"/>
  <c r="S46" i="11"/>
  <c r="K46" i="11"/>
  <c r="C46" i="11"/>
  <c r="T41" i="11"/>
  <c r="L41" i="11"/>
  <c r="D41" i="11"/>
  <c r="R40" i="11"/>
  <c r="J40" i="11"/>
  <c r="R36" i="11"/>
  <c r="J36" i="11"/>
  <c r="H31" i="11"/>
  <c r="R28" i="11"/>
  <c r="H27" i="11"/>
  <c r="L25" i="11"/>
  <c r="D25" i="11"/>
  <c r="J24" i="11"/>
  <c r="V22" i="11"/>
  <c r="N22" i="11"/>
  <c r="F22" i="11"/>
  <c r="T21" i="11"/>
  <c r="L21" i="11"/>
  <c r="D21" i="11"/>
  <c r="V18" i="11"/>
  <c r="F18" i="11"/>
  <c r="Q104" i="9"/>
  <c r="O102" i="9"/>
  <c r="N101" i="9"/>
  <c r="U99" i="9"/>
  <c r="E99" i="9"/>
  <c r="S97" i="9"/>
  <c r="K97" i="9"/>
  <c r="C97" i="9"/>
  <c r="N87" i="9"/>
  <c r="T74" i="9"/>
  <c r="D74" i="9"/>
  <c r="J71" i="9"/>
  <c r="P69" i="9"/>
  <c r="H69" i="9"/>
  <c r="O67" i="9"/>
  <c r="N66" i="9"/>
  <c r="U65" i="9"/>
  <c r="M65" i="9"/>
  <c r="E65" i="9"/>
  <c r="N55" i="9"/>
  <c r="C52" i="9"/>
  <c r="V47" i="9"/>
  <c r="U46" i="9"/>
  <c r="M46" i="9"/>
  <c r="E46" i="9"/>
  <c r="V41" i="9"/>
  <c r="N41" i="9"/>
  <c r="F41" i="9"/>
  <c r="T40" i="9"/>
  <c r="L40" i="9"/>
  <c r="D40" i="9"/>
  <c r="T36" i="9"/>
  <c r="L36" i="9"/>
  <c r="D36" i="9"/>
  <c r="J31" i="9"/>
  <c r="T28" i="9"/>
  <c r="L28" i="9"/>
  <c r="D28" i="9"/>
  <c r="J27" i="9"/>
  <c r="P26" i="9"/>
  <c r="N25" i="9"/>
  <c r="F25" i="9"/>
  <c r="T102" i="11"/>
  <c r="S101" i="11"/>
  <c r="J99" i="11"/>
  <c r="P97" i="11"/>
  <c r="H97" i="11"/>
  <c r="E89" i="11"/>
  <c r="O80" i="11"/>
  <c r="G71" i="11"/>
  <c r="N70" i="11"/>
  <c r="U69" i="11"/>
  <c r="M69" i="11"/>
  <c r="E69" i="11"/>
  <c r="T67" i="11"/>
  <c r="S66" i="11"/>
  <c r="R65" i="11"/>
  <c r="J65" i="11"/>
  <c r="N58" i="11"/>
  <c r="K55" i="11"/>
  <c r="P52" i="11"/>
  <c r="K47" i="11"/>
  <c r="R46" i="11"/>
  <c r="J46" i="11"/>
  <c r="S41" i="11"/>
  <c r="Q40" i="11"/>
  <c r="I40" i="11"/>
  <c r="Q36" i="11"/>
  <c r="I36" i="11"/>
  <c r="Q28" i="11"/>
  <c r="I28" i="11"/>
  <c r="E26" i="11"/>
  <c r="K25" i="11"/>
  <c r="Q24" i="11"/>
  <c r="I24" i="11"/>
  <c r="U22" i="11"/>
  <c r="M22" i="11"/>
  <c r="E22" i="11"/>
  <c r="S21" i="11"/>
  <c r="K21" i="11"/>
  <c r="U18" i="11"/>
  <c r="M18" i="11"/>
  <c r="C18" i="11"/>
  <c r="H104" i="9"/>
  <c r="F102" i="9"/>
  <c r="U101" i="9"/>
  <c r="M101" i="9"/>
  <c r="E101" i="9"/>
  <c r="T99" i="9"/>
  <c r="R97" i="9"/>
  <c r="J97" i="9"/>
  <c r="L75" i="9"/>
  <c r="P70" i="9"/>
  <c r="O69" i="9"/>
  <c r="G69" i="9"/>
  <c r="F67" i="9"/>
  <c r="U66" i="9"/>
  <c r="E66" i="9"/>
  <c r="T65" i="9"/>
  <c r="L65" i="9"/>
  <c r="D65" i="9"/>
  <c r="U47" i="9"/>
  <c r="T46" i="9"/>
  <c r="L46" i="9"/>
  <c r="D46" i="9"/>
  <c r="U41" i="9"/>
  <c r="M41" i="9"/>
  <c r="E41" i="9"/>
  <c r="S40" i="9"/>
  <c r="S36" i="9"/>
  <c r="K36" i="9"/>
  <c r="N101" i="11"/>
  <c r="J97" i="11"/>
  <c r="G69" i="11"/>
  <c r="T65" i="11"/>
  <c r="C52" i="11"/>
  <c r="V47" i="11"/>
  <c r="M46" i="11"/>
  <c r="M41" i="11"/>
  <c r="H40" i="11"/>
  <c r="V36" i="11"/>
  <c r="F36" i="11"/>
  <c r="F28" i="11"/>
  <c r="P26" i="11"/>
  <c r="J22" i="11"/>
  <c r="U21" i="11"/>
  <c r="E21" i="11"/>
  <c r="C36" i="11"/>
  <c r="C28" i="11"/>
  <c r="M104" i="9"/>
  <c r="K99" i="9"/>
  <c r="G97" i="9"/>
  <c r="S71" i="9"/>
  <c r="E70" i="9"/>
  <c r="R69" i="9"/>
  <c r="J66" i="9"/>
  <c r="K65" i="9"/>
  <c r="K46" i="9"/>
  <c r="L41" i="9"/>
  <c r="N36" i="9"/>
  <c r="P28" i="9"/>
  <c r="F28" i="9"/>
  <c r="E26" i="9"/>
  <c r="F24" i="9"/>
  <c r="R22" i="9"/>
  <c r="J22" i="9"/>
  <c r="P21" i="9"/>
  <c r="H21" i="9"/>
  <c r="R18" i="9"/>
  <c r="C39" i="9"/>
  <c r="C31" i="9"/>
  <c r="C23" i="9"/>
  <c r="O107" i="4"/>
  <c r="M104" i="4"/>
  <c r="R101" i="4"/>
  <c r="J101" i="4"/>
  <c r="O97" i="4"/>
  <c r="G97" i="4"/>
  <c r="F80" i="4"/>
  <c r="R76" i="4"/>
  <c r="J76" i="4"/>
  <c r="Q75" i="4"/>
  <c r="N71" i="4"/>
  <c r="U70" i="4"/>
  <c r="E70" i="4"/>
  <c r="T69" i="4"/>
  <c r="L69" i="4"/>
  <c r="D69" i="4"/>
  <c r="K67" i="4"/>
  <c r="J66" i="4"/>
  <c r="Q65" i="4"/>
  <c r="I65" i="4"/>
  <c r="Q46" i="4"/>
  <c r="I46" i="4"/>
  <c r="R41" i="4"/>
  <c r="J41" i="4"/>
  <c r="P40" i="4"/>
  <c r="H40" i="4"/>
  <c r="P36" i="4"/>
  <c r="H36" i="4"/>
  <c r="P28" i="4"/>
  <c r="H28" i="4"/>
  <c r="M104" i="11"/>
  <c r="M101" i="11"/>
  <c r="G97" i="11"/>
  <c r="Q75" i="11"/>
  <c r="U70" i="11"/>
  <c r="D69" i="11"/>
  <c r="N66" i="11"/>
  <c r="E66" i="11"/>
  <c r="Q65" i="11"/>
  <c r="U52" i="11"/>
  <c r="U47" i="11"/>
  <c r="L46" i="11"/>
  <c r="V40" i="11"/>
  <c r="F40" i="11"/>
  <c r="T36" i="11"/>
  <c r="D36" i="11"/>
  <c r="J31" i="11"/>
  <c r="P28" i="11"/>
  <c r="H25" i="11"/>
  <c r="F24" i="11"/>
  <c r="H22" i="11"/>
  <c r="R21" i="11"/>
  <c r="K109" i="9"/>
  <c r="R101" i="9"/>
  <c r="G101" i="9"/>
  <c r="S99" i="9"/>
  <c r="U97" i="9"/>
  <c r="E97" i="9"/>
  <c r="Q69" i="9"/>
  <c r="J65" i="9"/>
  <c r="O55" i="9"/>
  <c r="Q52" i="9"/>
  <c r="P47" i="9"/>
  <c r="H47" i="9"/>
  <c r="J46" i="9"/>
  <c r="V40" i="9"/>
  <c r="J40" i="9"/>
  <c r="M36" i="9"/>
  <c r="H25" i="9"/>
  <c r="U24" i="9"/>
  <c r="M24" i="9"/>
  <c r="E24" i="9"/>
  <c r="K23" i="9"/>
  <c r="Q22" i="9"/>
  <c r="I22" i="9"/>
  <c r="O21" i="9"/>
  <c r="G21" i="9"/>
  <c r="I18" i="9"/>
  <c r="C38" i="9"/>
  <c r="C22" i="9"/>
  <c r="F107" i="4"/>
  <c r="T104" i="4"/>
  <c r="D104" i="4"/>
  <c r="I101" i="4"/>
  <c r="P99" i="4"/>
  <c r="V97" i="4"/>
  <c r="N97" i="4"/>
  <c r="F97" i="4"/>
  <c r="R88" i="4"/>
  <c r="H75" i="4"/>
  <c r="U71" i="4"/>
  <c r="E71" i="4"/>
  <c r="S69" i="4"/>
  <c r="K69" i="4"/>
  <c r="C69" i="4"/>
  <c r="P65" i="4"/>
  <c r="H65" i="4"/>
  <c r="D58" i="4"/>
  <c r="I55" i="4"/>
  <c r="V52" i="4"/>
  <c r="F52" i="4"/>
  <c r="P46" i="4"/>
  <c r="H46" i="4"/>
  <c r="Q41" i="4"/>
  <c r="I41" i="4"/>
  <c r="O40" i="4"/>
  <c r="G40" i="4"/>
  <c r="O36" i="4"/>
  <c r="G36" i="4"/>
  <c r="O102" i="11"/>
  <c r="C97" i="11"/>
  <c r="F80" i="11"/>
  <c r="R76" i="11"/>
  <c r="J76" i="11"/>
  <c r="D74" i="11"/>
  <c r="M65" i="11"/>
  <c r="I46" i="11"/>
  <c r="J41" i="11"/>
  <c r="T40" i="11"/>
  <c r="D40" i="11"/>
  <c r="S36" i="11"/>
  <c r="I31" i="11"/>
  <c r="D28" i="11"/>
  <c r="J27" i="11"/>
  <c r="F25" i="11"/>
  <c r="D24" i="11"/>
  <c r="G22" i="11"/>
  <c r="P21" i="11"/>
  <c r="R18" i="11"/>
  <c r="H18" i="11"/>
  <c r="K104" i="9"/>
  <c r="T97" i="9"/>
  <c r="D97" i="9"/>
  <c r="T87" i="9"/>
  <c r="F80" i="9"/>
  <c r="R76" i="9"/>
  <c r="J76" i="9"/>
  <c r="Q75" i="9"/>
  <c r="M74" i="9"/>
  <c r="U70" i="9"/>
  <c r="N69" i="9"/>
  <c r="V65" i="9"/>
  <c r="I65" i="9"/>
  <c r="J58" i="9"/>
  <c r="P52" i="9"/>
  <c r="O47" i="9"/>
  <c r="V46" i="9"/>
  <c r="I46" i="9"/>
  <c r="J41" i="9"/>
  <c r="U40" i="9"/>
  <c r="I40" i="9"/>
  <c r="J36" i="9"/>
  <c r="N28" i="9"/>
  <c r="Q27" i="9"/>
  <c r="H27" i="9"/>
  <c r="G25" i="9"/>
  <c r="D24" i="9"/>
  <c r="P22" i="9"/>
  <c r="H22" i="9"/>
  <c r="V21" i="9"/>
  <c r="N21" i="9"/>
  <c r="F21" i="9"/>
  <c r="H18" i="9"/>
  <c r="C21" i="9"/>
  <c r="O109" i="4"/>
  <c r="G109" i="4"/>
  <c r="K104" i="4"/>
  <c r="P101" i="4"/>
  <c r="G99" i="4"/>
  <c r="U97" i="4"/>
  <c r="M97" i="4"/>
  <c r="E97" i="4"/>
  <c r="S70" i="4"/>
  <c r="R69" i="4"/>
  <c r="J69" i="4"/>
  <c r="P66" i="4"/>
  <c r="O65" i="4"/>
  <c r="G65" i="4"/>
  <c r="U52" i="4"/>
  <c r="P47" i="4"/>
  <c r="H47" i="4"/>
  <c r="O46" i="4"/>
  <c r="G46" i="4"/>
  <c r="P41" i="4"/>
  <c r="H41" i="4"/>
  <c r="V40" i="4"/>
  <c r="N40" i="4"/>
  <c r="F40" i="4"/>
  <c r="V36" i="4"/>
  <c r="N36" i="4"/>
  <c r="F36" i="4"/>
  <c r="D31" i="4"/>
  <c r="V28" i="4"/>
  <c r="N28" i="4"/>
  <c r="O107" i="11"/>
  <c r="F102" i="11"/>
  <c r="U101" i="11"/>
  <c r="T74" i="11"/>
  <c r="N71" i="11"/>
  <c r="T69" i="11"/>
  <c r="O67" i="11"/>
  <c r="L65" i="11"/>
  <c r="H47" i="11"/>
  <c r="G46" i="11"/>
  <c r="V41" i="11"/>
  <c r="H41" i="11"/>
  <c r="S40" i="11"/>
  <c r="P36" i="11"/>
  <c r="N28" i="11"/>
  <c r="Q27" i="11"/>
  <c r="T22" i="11"/>
  <c r="D22" i="11"/>
  <c r="N21" i="11"/>
  <c r="C25" i="11"/>
  <c r="O107" i="9"/>
  <c r="P101" i="9"/>
  <c r="D101" i="9"/>
  <c r="G99" i="9"/>
  <c r="Q97" i="9"/>
  <c r="P71" i="9"/>
  <c r="J70" i="9"/>
  <c r="L69" i="9"/>
  <c r="P66" i="9"/>
  <c r="G66" i="9"/>
  <c r="S65" i="9"/>
  <c r="G65" i="9"/>
  <c r="S46" i="9"/>
  <c r="G46" i="9"/>
  <c r="T41" i="9"/>
  <c r="H41" i="9"/>
  <c r="R40" i="9"/>
  <c r="H40" i="9"/>
  <c r="V36" i="9"/>
  <c r="I36" i="9"/>
  <c r="D31" i="9"/>
  <c r="V28" i="9"/>
  <c r="M28" i="9"/>
  <c r="O22" i="9"/>
  <c r="G22" i="9"/>
  <c r="U21" i="9"/>
  <c r="M21" i="9"/>
  <c r="E21" i="9"/>
  <c r="O18" i="9"/>
  <c r="C36" i="9"/>
  <c r="C28" i="9"/>
  <c r="N109" i="4"/>
  <c r="F109" i="4"/>
  <c r="G101" i="4"/>
  <c r="N99" i="4"/>
  <c r="T97" i="4"/>
  <c r="L97" i="4"/>
  <c r="D97" i="4"/>
  <c r="V75" i="4"/>
  <c r="M74" i="4"/>
  <c r="S71" i="4"/>
  <c r="J70" i="4"/>
  <c r="Q69" i="4"/>
  <c r="I69" i="4"/>
  <c r="G66" i="4"/>
  <c r="V65" i="4"/>
  <c r="N65" i="4"/>
  <c r="F65" i="4"/>
  <c r="J58" i="4"/>
  <c r="O55" i="4"/>
  <c r="G55" i="4"/>
  <c r="O47" i="4"/>
  <c r="V46" i="4"/>
  <c r="N46" i="4"/>
  <c r="F46" i="4"/>
  <c r="O41" i="4"/>
  <c r="G41" i="4"/>
  <c r="U40" i="4"/>
  <c r="M40" i="4"/>
  <c r="E40" i="4"/>
  <c r="U36" i="4"/>
  <c r="M36" i="4"/>
  <c r="E36" i="4"/>
  <c r="J101" i="11"/>
  <c r="S97" i="11"/>
  <c r="P69" i="11"/>
  <c r="F67" i="11"/>
  <c r="U66" i="11"/>
  <c r="I65" i="11"/>
  <c r="U46" i="11"/>
  <c r="E46" i="11"/>
  <c r="U41" i="11"/>
  <c r="F41" i="11"/>
  <c r="P40" i="11"/>
  <c r="N36" i="11"/>
  <c r="L28" i="11"/>
  <c r="R22" i="11"/>
  <c r="M21" i="11"/>
  <c r="O97" i="9"/>
  <c r="S70" i="9"/>
  <c r="J69" i="9"/>
  <c r="K67" i="9"/>
  <c r="R65" i="9"/>
  <c r="F65" i="9"/>
  <c r="K55" i="9"/>
  <c r="R46" i="9"/>
  <c r="F46" i="9"/>
  <c r="S41" i="9"/>
  <c r="G41" i="9"/>
  <c r="Q40" i="9"/>
  <c r="F40" i="9"/>
  <c r="U36" i="9"/>
  <c r="H36" i="9"/>
  <c r="U28" i="9"/>
  <c r="K28" i="9"/>
  <c r="D25" i="9"/>
  <c r="J24" i="9"/>
  <c r="V22" i="9"/>
  <c r="N22" i="9"/>
  <c r="F22" i="9"/>
  <c r="T21" i="9"/>
  <c r="L21" i="9"/>
  <c r="D21" i="9"/>
  <c r="V18" i="9"/>
  <c r="F18" i="9"/>
  <c r="Q104" i="4"/>
  <c r="O102" i="4"/>
  <c r="N101" i="4"/>
  <c r="U99" i="4"/>
  <c r="E99" i="4"/>
  <c r="S97" i="4"/>
  <c r="K97" i="4"/>
  <c r="C97" i="4"/>
  <c r="N87" i="4"/>
  <c r="T74" i="4"/>
  <c r="D74" i="4"/>
  <c r="J71" i="4"/>
  <c r="P69" i="4"/>
  <c r="H69" i="4"/>
  <c r="O67" i="4"/>
  <c r="N66" i="4"/>
  <c r="U65" i="4"/>
  <c r="M65" i="4"/>
  <c r="E65" i="4"/>
  <c r="N55" i="4"/>
  <c r="C52" i="4"/>
  <c r="V47" i="4"/>
  <c r="U46" i="4"/>
  <c r="M46" i="4"/>
  <c r="E46" i="4"/>
  <c r="V41" i="4"/>
  <c r="N41" i="4"/>
  <c r="F41" i="4"/>
  <c r="T40" i="4"/>
  <c r="L40" i="4"/>
  <c r="D40" i="4"/>
  <c r="T36" i="4"/>
  <c r="L36" i="4"/>
  <c r="D36" i="4"/>
  <c r="J31" i="4"/>
  <c r="Q104" i="11"/>
  <c r="H104" i="11"/>
  <c r="R101" i="11"/>
  <c r="U99" i="11"/>
  <c r="R97" i="11"/>
  <c r="P70" i="11"/>
  <c r="E70" i="11"/>
  <c r="O69" i="11"/>
  <c r="J66" i="11"/>
  <c r="E65" i="11"/>
  <c r="P47" i="11"/>
  <c r="T46" i="11"/>
  <c r="D46" i="11"/>
  <c r="R41" i="11"/>
  <c r="E41" i="11"/>
  <c r="N40" i="11"/>
  <c r="L36" i="11"/>
  <c r="K28" i="11"/>
  <c r="P22" i="11"/>
  <c r="J21" i="11"/>
  <c r="O18" i="11"/>
  <c r="D18" i="11"/>
  <c r="C41" i="11"/>
  <c r="C31" i="11"/>
  <c r="C23" i="11"/>
  <c r="O109" i="9"/>
  <c r="G109" i="9"/>
  <c r="N99" i="9"/>
  <c r="M97" i="9"/>
  <c r="V75" i="9"/>
  <c r="N71" i="9"/>
  <c r="I69" i="9"/>
  <c r="Q65" i="9"/>
  <c r="C65" i="9"/>
  <c r="G58" i="9"/>
  <c r="U52" i="9"/>
  <c r="T47" i="9"/>
  <c r="Q46" i="9"/>
  <c r="C46" i="9"/>
  <c r="R41" i="9"/>
  <c r="D41" i="9"/>
  <c r="P40" i="9"/>
  <c r="E40" i="9"/>
  <c r="R36" i="9"/>
  <c r="F36" i="9"/>
  <c r="Q24" i="9"/>
  <c r="I24" i="9"/>
  <c r="U22" i="9"/>
  <c r="M22" i="9"/>
  <c r="E22" i="9"/>
  <c r="S21" i="9"/>
  <c r="K21" i="9"/>
  <c r="U18" i="9"/>
  <c r="M18" i="9"/>
  <c r="C18" i="9"/>
  <c r="H104" i="4"/>
  <c r="F102" i="4"/>
  <c r="U101" i="4"/>
  <c r="M101" i="4"/>
  <c r="E101" i="4"/>
  <c r="T99" i="4"/>
  <c r="R97" i="4"/>
  <c r="J97" i="4"/>
  <c r="L75" i="4"/>
  <c r="P70" i="4"/>
  <c r="O69" i="4"/>
  <c r="G69" i="4"/>
  <c r="F67" i="4"/>
  <c r="U66" i="4"/>
  <c r="E66" i="4"/>
  <c r="T65" i="4"/>
  <c r="L65" i="4"/>
  <c r="D65" i="4"/>
  <c r="U47" i="4"/>
  <c r="T46" i="4"/>
  <c r="L46" i="4"/>
  <c r="D46" i="4"/>
  <c r="U41" i="4"/>
  <c r="M41" i="4"/>
  <c r="E41" i="4"/>
  <c r="S40" i="4"/>
  <c r="S36" i="4"/>
  <c r="K36" i="4"/>
  <c r="I31" i="4"/>
  <c r="T99" i="11"/>
  <c r="O97" i="11"/>
  <c r="L75" i="11"/>
  <c r="L69" i="11"/>
  <c r="D65" i="11"/>
  <c r="Q46" i="11"/>
  <c r="P41" i="11"/>
  <c r="L40" i="11"/>
  <c r="K36" i="11"/>
  <c r="D31" i="11"/>
  <c r="V28" i="11"/>
  <c r="N25" i="11"/>
  <c r="N23" i="11"/>
  <c r="O22" i="11"/>
  <c r="H21" i="11"/>
  <c r="C39" i="11"/>
  <c r="C21" i="11"/>
  <c r="N109" i="9"/>
  <c r="F109" i="9"/>
  <c r="L97" i="9"/>
  <c r="C75" i="9"/>
  <c r="G70" i="9"/>
  <c r="V69" i="9"/>
  <c r="F69" i="9"/>
  <c r="O65" i="9"/>
  <c r="N58" i="9"/>
  <c r="K47" i="9"/>
  <c r="O46" i="9"/>
  <c r="P41" i="9"/>
  <c r="N40" i="9"/>
  <c r="Q36" i="9"/>
  <c r="E36" i="9"/>
  <c r="I31" i="9"/>
  <c r="R28" i="9"/>
  <c r="I28" i="9"/>
  <c r="L25" i="9"/>
  <c r="N23" i="9"/>
  <c r="T22" i="9"/>
  <c r="L22" i="9"/>
  <c r="D22" i="9"/>
  <c r="R21" i="9"/>
  <c r="J21" i="9"/>
  <c r="L18" i="9"/>
  <c r="D18" i="9"/>
  <c r="C41" i="9"/>
  <c r="C25" i="9"/>
  <c r="K109" i="4"/>
  <c r="D101" i="4"/>
  <c r="S99" i="4"/>
  <c r="K99" i="4"/>
  <c r="Q97" i="4"/>
  <c r="I97" i="4"/>
  <c r="T87" i="4"/>
  <c r="C75" i="4"/>
  <c r="P71" i="4"/>
  <c r="G70" i="4"/>
  <c r="V69" i="4"/>
  <c r="N69" i="4"/>
  <c r="F69" i="4"/>
  <c r="S65" i="4"/>
  <c r="K65" i="4"/>
  <c r="C65" i="4"/>
  <c r="G58" i="4"/>
  <c r="Q52" i="4"/>
  <c r="T47" i="4"/>
  <c r="S46" i="4"/>
  <c r="K46" i="4"/>
  <c r="C46" i="4"/>
  <c r="T41" i="4"/>
  <c r="L41" i="4"/>
  <c r="D41" i="4"/>
  <c r="R40" i="4"/>
  <c r="J40" i="4"/>
  <c r="R36" i="4"/>
  <c r="J36" i="4"/>
  <c r="H31" i="4"/>
  <c r="T28" i="11"/>
  <c r="G55" i="9"/>
  <c r="K22" i="9"/>
  <c r="E89" i="4"/>
  <c r="R65" i="4"/>
  <c r="P52" i="4"/>
  <c r="Q40" i="4"/>
  <c r="Q36" i="4"/>
  <c r="G25" i="4"/>
  <c r="U24" i="4"/>
  <c r="M24" i="4"/>
  <c r="E24" i="4"/>
  <c r="K23" i="4"/>
  <c r="Q22" i="4"/>
  <c r="I22" i="4"/>
  <c r="O21" i="4"/>
  <c r="G21" i="4"/>
  <c r="I18" i="4"/>
  <c r="C38" i="4"/>
  <c r="C22" i="4"/>
  <c r="T100" i="4"/>
  <c r="L100" i="4"/>
  <c r="D100" i="4"/>
  <c r="U95" i="4"/>
  <c r="M95" i="4"/>
  <c r="E95" i="4"/>
  <c r="S94" i="4"/>
  <c r="K94" i="4"/>
  <c r="T92" i="4"/>
  <c r="D92" i="4"/>
  <c r="T85" i="4"/>
  <c r="L85" i="4"/>
  <c r="D85" i="4"/>
  <c r="L62" i="4"/>
  <c r="P14" i="4"/>
  <c r="H14" i="4"/>
  <c r="V13" i="4"/>
  <c r="N13" i="4"/>
  <c r="F13" i="4"/>
  <c r="L12" i="4"/>
  <c r="D12" i="4"/>
  <c r="P10" i="4"/>
  <c r="V9" i="4"/>
  <c r="N9" i="4"/>
  <c r="F9" i="4"/>
  <c r="L8" i="4"/>
  <c r="R9" i="4"/>
  <c r="G8" i="4"/>
  <c r="K97" i="11"/>
  <c r="L18" i="11"/>
  <c r="S22" i="9"/>
  <c r="P21" i="4"/>
  <c r="C23" i="4"/>
  <c r="N95" i="4"/>
  <c r="E92" i="4"/>
  <c r="U8" i="4"/>
  <c r="V21" i="11"/>
  <c r="O41" i="9"/>
  <c r="Q28" i="9"/>
  <c r="N70" i="4"/>
  <c r="S66" i="4"/>
  <c r="J65" i="4"/>
  <c r="K47" i="4"/>
  <c r="I36" i="4"/>
  <c r="M28" i="4"/>
  <c r="D28" i="4"/>
  <c r="J27" i="4"/>
  <c r="P26" i="4"/>
  <c r="N25" i="4"/>
  <c r="F25" i="4"/>
  <c r="D24" i="4"/>
  <c r="P22" i="4"/>
  <c r="H22" i="4"/>
  <c r="V21" i="4"/>
  <c r="N21" i="4"/>
  <c r="F21" i="4"/>
  <c r="H18" i="4"/>
  <c r="C21" i="4"/>
  <c r="S100" i="4"/>
  <c r="K100" i="4"/>
  <c r="T95" i="4"/>
  <c r="L95" i="4"/>
  <c r="D95" i="4"/>
  <c r="R94" i="4"/>
  <c r="J94" i="4"/>
  <c r="S85" i="4"/>
  <c r="K85" i="4"/>
  <c r="I84" i="4"/>
  <c r="O14" i="4"/>
  <c r="G14" i="4"/>
  <c r="U13" i="4"/>
  <c r="M13" i="4"/>
  <c r="E13" i="4"/>
  <c r="O10" i="4"/>
  <c r="G10" i="4"/>
  <c r="U9" i="4"/>
  <c r="M9" i="4"/>
  <c r="E9" i="4"/>
  <c r="S8" i="4"/>
  <c r="J13" i="4"/>
  <c r="J9" i="4"/>
  <c r="O8" i="4"/>
  <c r="R22" i="4"/>
  <c r="C31" i="4"/>
  <c r="V95" i="4"/>
  <c r="E85" i="4"/>
  <c r="M12" i="4"/>
  <c r="I10" i="4"/>
  <c r="E99" i="11"/>
  <c r="K67" i="11"/>
  <c r="F21" i="11"/>
  <c r="O24" i="9"/>
  <c r="N58" i="4"/>
  <c r="I40" i="4"/>
  <c r="L28" i="4"/>
  <c r="Q27" i="4"/>
  <c r="O22" i="4"/>
  <c r="G22" i="4"/>
  <c r="U21" i="4"/>
  <c r="M21" i="4"/>
  <c r="E21" i="4"/>
  <c r="O18" i="4"/>
  <c r="C36" i="4"/>
  <c r="C28" i="4"/>
  <c r="R100" i="4"/>
  <c r="J100" i="4"/>
  <c r="S95" i="4"/>
  <c r="K95" i="4"/>
  <c r="Q94" i="4"/>
  <c r="I94" i="4"/>
  <c r="J92" i="4"/>
  <c r="R85" i="4"/>
  <c r="J85" i="4"/>
  <c r="P84" i="4"/>
  <c r="V14" i="4"/>
  <c r="N14" i="4"/>
  <c r="F14" i="4"/>
  <c r="T13" i="4"/>
  <c r="L13" i="4"/>
  <c r="D13" i="4"/>
  <c r="R12" i="4"/>
  <c r="J12" i="4"/>
  <c r="F10" i="4"/>
  <c r="T9" i="4"/>
  <c r="L9" i="4"/>
  <c r="D9" i="4"/>
  <c r="R8" i="4"/>
  <c r="J8" i="4"/>
  <c r="Q8" i="4"/>
  <c r="D14" i="4"/>
  <c r="H12" i="4"/>
  <c r="T10" i="4"/>
  <c r="K25" i="9"/>
  <c r="H25" i="4"/>
  <c r="U100" i="4"/>
  <c r="N41" i="11"/>
  <c r="J101" i="9"/>
  <c r="T69" i="9"/>
  <c r="N65" i="9"/>
  <c r="N46" i="9"/>
  <c r="S101" i="4"/>
  <c r="S41" i="4"/>
  <c r="U28" i="4"/>
  <c r="K28" i="4"/>
  <c r="H27" i="4"/>
  <c r="L25" i="4"/>
  <c r="D25" i="4"/>
  <c r="J24" i="4"/>
  <c r="V22" i="4"/>
  <c r="N22" i="4"/>
  <c r="F22" i="4"/>
  <c r="T21" i="4"/>
  <c r="L21" i="4"/>
  <c r="D21" i="4"/>
  <c r="V18" i="4"/>
  <c r="F18" i="4"/>
  <c r="Q100" i="4"/>
  <c r="I100" i="4"/>
  <c r="R95" i="4"/>
  <c r="J95" i="4"/>
  <c r="P94" i="4"/>
  <c r="H94" i="4"/>
  <c r="Q92" i="4"/>
  <c r="I92" i="4"/>
  <c r="Q85" i="4"/>
  <c r="I85" i="4"/>
  <c r="G84" i="4"/>
  <c r="Q62" i="4"/>
  <c r="U14" i="4"/>
  <c r="M14" i="4"/>
  <c r="E14" i="4"/>
  <c r="S13" i="4"/>
  <c r="K13" i="4"/>
  <c r="Q12" i="4"/>
  <c r="I12" i="4"/>
  <c r="U10" i="4"/>
  <c r="E10" i="4"/>
  <c r="S9" i="4"/>
  <c r="K9" i="4"/>
  <c r="I8" i="4"/>
  <c r="D10" i="4"/>
  <c r="H8" i="4"/>
  <c r="Q28" i="4"/>
  <c r="C39" i="4"/>
  <c r="M100" i="4"/>
  <c r="L94" i="4"/>
  <c r="O13" i="4"/>
  <c r="M8" i="4"/>
  <c r="E101" i="11"/>
  <c r="N87" i="11"/>
  <c r="J71" i="11"/>
  <c r="H28" i="11"/>
  <c r="D69" i="9"/>
  <c r="H28" i="9"/>
  <c r="Q21" i="9"/>
  <c r="J99" i="4"/>
  <c r="P97" i="4"/>
  <c r="R46" i="4"/>
  <c r="T28" i="4"/>
  <c r="E26" i="4"/>
  <c r="K25" i="4"/>
  <c r="Q24" i="4"/>
  <c r="I24" i="4"/>
  <c r="U22" i="4"/>
  <c r="M22" i="4"/>
  <c r="E22" i="4"/>
  <c r="S21" i="4"/>
  <c r="K21" i="4"/>
  <c r="U18" i="4"/>
  <c r="M18" i="4"/>
  <c r="C18" i="4"/>
  <c r="P100" i="4"/>
  <c r="H100" i="4"/>
  <c r="Q95" i="4"/>
  <c r="I95" i="4"/>
  <c r="O94" i="4"/>
  <c r="G94" i="4"/>
  <c r="P85" i="4"/>
  <c r="H85" i="4"/>
  <c r="N84" i="4"/>
  <c r="H62" i="4"/>
  <c r="T14" i="4"/>
  <c r="L14" i="4"/>
  <c r="R13" i="4"/>
  <c r="P8" i="4"/>
  <c r="I97" i="9"/>
  <c r="F28" i="4"/>
  <c r="H21" i="4"/>
  <c r="F95" i="4"/>
  <c r="U85" i="4"/>
  <c r="I14" i="4"/>
  <c r="G9" i="4"/>
  <c r="H69" i="11"/>
  <c r="U65" i="11"/>
  <c r="O46" i="11"/>
  <c r="L22" i="11"/>
  <c r="P36" i="9"/>
  <c r="H31" i="9"/>
  <c r="I21" i="9"/>
  <c r="C40" i="9"/>
  <c r="H97" i="4"/>
  <c r="O80" i="4"/>
  <c r="G71" i="4"/>
  <c r="U69" i="4"/>
  <c r="T67" i="4"/>
  <c r="K55" i="4"/>
  <c r="J46" i="4"/>
  <c r="I28" i="4"/>
  <c r="N23" i="4"/>
  <c r="T22" i="4"/>
  <c r="L22" i="4"/>
  <c r="D22" i="4"/>
  <c r="R21" i="4"/>
  <c r="J21" i="4"/>
  <c r="L18" i="4"/>
  <c r="D18" i="4"/>
  <c r="C41" i="4"/>
  <c r="C25" i="4"/>
  <c r="O100" i="4"/>
  <c r="G100" i="4"/>
  <c r="P95" i="4"/>
  <c r="H95" i="4"/>
  <c r="V94" i="4"/>
  <c r="N94" i="4"/>
  <c r="F94" i="4"/>
  <c r="O85" i="4"/>
  <c r="G85" i="4"/>
  <c r="U84" i="4"/>
  <c r="E84" i="4"/>
  <c r="S14" i="4"/>
  <c r="K14" i="4"/>
  <c r="Q13" i="4"/>
  <c r="I13" i="4"/>
  <c r="U11" i="4"/>
  <c r="S10" i="4"/>
  <c r="K10" i="4"/>
  <c r="Q9" i="4"/>
  <c r="I9" i="4"/>
  <c r="F24" i="4"/>
  <c r="C8" i="4"/>
  <c r="E100" i="4"/>
  <c r="D94" i="4"/>
  <c r="S84" i="4"/>
  <c r="Q14" i="4"/>
  <c r="O9" i="4"/>
  <c r="N55" i="11"/>
  <c r="H36" i="11"/>
  <c r="M40" i="9"/>
  <c r="T102" i="4"/>
  <c r="M69" i="4"/>
  <c r="R28" i="4"/>
  <c r="G28" i="4"/>
  <c r="S26" i="4"/>
  <c r="K26" i="4"/>
  <c r="I25" i="4"/>
  <c r="O24" i="4"/>
  <c r="S22" i="4"/>
  <c r="K22" i="4"/>
  <c r="Q21" i="4"/>
  <c r="I21" i="4"/>
  <c r="C40" i="4"/>
  <c r="V100" i="4"/>
  <c r="N100" i="4"/>
  <c r="F100" i="4"/>
  <c r="O95" i="4"/>
  <c r="G95" i="4"/>
  <c r="U94" i="4"/>
  <c r="M94" i="4"/>
  <c r="E94" i="4"/>
  <c r="F92" i="4"/>
  <c r="V85" i="4"/>
  <c r="N85" i="4"/>
  <c r="F85" i="4"/>
  <c r="V62" i="4"/>
  <c r="R14" i="4"/>
  <c r="J14" i="4"/>
  <c r="P13" i="4"/>
  <c r="H13" i="4"/>
  <c r="V12" i="4"/>
  <c r="T11" i="4"/>
  <c r="R10" i="4"/>
  <c r="J10" i="4"/>
  <c r="P9" i="4"/>
  <c r="H9" i="4"/>
  <c r="V8" i="4"/>
  <c r="N8" i="4"/>
  <c r="F8" i="4"/>
  <c r="E69" i="4"/>
  <c r="J22" i="4"/>
  <c r="R18" i="4"/>
  <c r="T94" i="4"/>
  <c r="M85" i="4"/>
  <c r="G13" i="4"/>
  <c r="D8" i="4"/>
  <c r="E7" i="4"/>
  <c r="V105" i="11"/>
  <c r="R105" i="11"/>
  <c r="N105" i="11"/>
  <c r="J105" i="11"/>
  <c r="F105" i="11"/>
  <c r="Y105" i="11"/>
  <c r="U105" i="11"/>
  <c r="Q105" i="11"/>
  <c r="M105" i="11"/>
  <c r="I105" i="11"/>
  <c r="E105" i="11"/>
  <c r="X105" i="11"/>
  <c r="T105" i="11"/>
  <c r="P105" i="11"/>
  <c r="L105" i="11"/>
  <c r="H105" i="11"/>
  <c r="D105" i="11"/>
  <c r="W105" i="11"/>
  <c r="S105" i="11"/>
  <c r="O105" i="11"/>
  <c r="K105" i="11"/>
  <c r="G105" i="11"/>
  <c r="W105" i="9"/>
  <c r="S105" i="9"/>
  <c r="O105" i="9"/>
  <c r="K105" i="9"/>
  <c r="G105" i="9"/>
  <c r="V105" i="9"/>
  <c r="R105" i="9"/>
  <c r="N105" i="9"/>
  <c r="J105" i="9"/>
  <c r="F105" i="9"/>
  <c r="Y105" i="9"/>
  <c r="U105" i="9"/>
  <c r="Q105" i="9"/>
  <c r="M105" i="9"/>
  <c r="I105" i="9"/>
  <c r="E105" i="9"/>
  <c r="X105" i="9"/>
  <c r="T105" i="9"/>
  <c r="P105" i="9"/>
  <c r="L105" i="9"/>
  <c r="H105" i="9"/>
  <c r="D105" i="9"/>
  <c r="Q105" i="4"/>
  <c r="P105" i="4"/>
  <c r="C95" i="4"/>
  <c r="C100" i="4"/>
  <c r="C94" i="4"/>
  <c r="C84" i="4"/>
  <c r="C85" i="4"/>
  <c r="C92" i="4"/>
  <c r="C14" i="4"/>
  <c r="C62" i="4"/>
  <c r="C12" i="4"/>
  <c r="C11" i="4"/>
  <c r="C10" i="4"/>
  <c r="C13" i="4"/>
  <c r="C9" i="4"/>
  <c r="Y6" i="12"/>
  <c r="X6" i="12"/>
  <c r="W6" i="12"/>
  <c r="V6" i="12"/>
  <c r="U6" i="12"/>
  <c r="T6" i="12"/>
  <c r="S6" i="12"/>
  <c r="R6" i="12"/>
  <c r="Q6" i="12"/>
  <c r="P6" i="12"/>
  <c r="O6" i="12"/>
  <c r="N6" i="12"/>
  <c r="M6" i="12"/>
  <c r="L6" i="12"/>
  <c r="K6" i="12"/>
  <c r="J6" i="12"/>
  <c r="I6" i="12"/>
  <c r="H6" i="12"/>
  <c r="G6" i="12"/>
  <c r="F6" i="12"/>
  <c r="E6" i="12"/>
  <c r="D6" i="12"/>
  <c r="Y4" i="4"/>
  <c r="X4" i="4"/>
  <c r="W4" i="4"/>
  <c r="V4" i="4"/>
  <c r="U4" i="4"/>
  <c r="T4" i="4"/>
  <c r="S4" i="4"/>
  <c r="R4" i="4"/>
  <c r="Q4" i="4"/>
  <c r="P4" i="4"/>
  <c r="O4" i="4"/>
  <c r="N4" i="4"/>
  <c r="M4" i="4"/>
  <c r="L4" i="4"/>
  <c r="K4" i="4"/>
  <c r="J4" i="4"/>
  <c r="I4" i="4"/>
  <c r="H4" i="4"/>
  <c r="G4" i="4"/>
  <c r="F4" i="4"/>
  <c r="E4" i="4"/>
  <c r="D4" i="4"/>
  <c r="C4" i="4"/>
  <c r="C3" i="4"/>
  <c r="K1" i="4"/>
  <c r="H9" i="11" l="1"/>
  <c r="H9" i="9"/>
  <c r="Q14" i="11"/>
  <c r="Q14" i="9"/>
  <c r="K95" i="9"/>
  <c r="K95" i="11"/>
  <c r="K100" i="11"/>
  <c r="K100" i="9"/>
  <c r="L12" i="9"/>
  <c r="L12" i="11"/>
  <c r="T94" i="11"/>
  <c r="T94" i="9"/>
  <c r="P9" i="11"/>
  <c r="P9" i="9"/>
  <c r="R14" i="11"/>
  <c r="R14" i="9"/>
  <c r="U94" i="11"/>
  <c r="U94" i="9"/>
  <c r="S84" i="11"/>
  <c r="S84" i="9"/>
  <c r="S10" i="11"/>
  <c r="S10" i="9"/>
  <c r="G85" i="11"/>
  <c r="G85" i="9"/>
  <c r="O100" i="11"/>
  <c r="O100" i="9"/>
  <c r="H85" i="11"/>
  <c r="H85" i="9"/>
  <c r="O13" i="9"/>
  <c r="O13" i="11"/>
  <c r="K9" i="9"/>
  <c r="K9" i="11"/>
  <c r="K7" i="11" s="1"/>
  <c r="K7" i="4"/>
  <c r="E14" i="11"/>
  <c r="E14" i="9"/>
  <c r="Q92" i="9"/>
  <c r="Q92" i="11"/>
  <c r="H12" i="9"/>
  <c r="H12" i="11"/>
  <c r="F10" i="9"/>
  <c r="F10" i="11"/>
  <c r="V14" i="11"/>
  <c r="V14" i="9"/>
  <c r="S95" i="11"/>
  <c r="S95" i="9"/>
  <c r="G10" i="11"/>
  <c r="G10" i="9"/>
  <c r="K85" i="11"/>
  <c r="K85" i="9"/>
  <c r="S100" i="11"/>
  <c r="S100" i="9"/>
  <c r="E92" i="11"/>
  <c r="E92" i="9"/>
  <c r="R9" i="11"/>
  <c r="R9" i="9"/>
  <c r="F13" i="11"/>
  <c r="F13" i="9"/>
  <c r="T85" i="11"/>
  <c r="T85" i="9"/>
  <c r="D100" i="11"/>
  <c r="D100" i="9"/>
  <c r="J14" i="11"/>
  <c r="J14" i="9"/>
  <c r="U84" i="9"/>
  <c r="U84" i="11"/>
  <c r="P100" i="11"/>
  <c r="P100" i="9"/>
  <c r="S13" i="9"/>
  <c r="S13" i="11"/>
  <c r="T10" i="9"/>
  <c r="T10" i="11"/>
  <c r="U9" i="11"/>
  <c r="U9" i="9"/>
  <c r="U8" i="9"/>
  <c r="U7" i="4"/>
  <c r="U8" i="11"/>
  <c r="G95" i="11"/>
  <c r="G95" i="9"/>
  <c r="O85" i="11"/>
  <c r="O85" i="9"/>
  <c r="L94" i="11"/>
  <c r="L94" i="9"/>
  <c r="J100" i="11"/>
  <c r="J100" i="9"/>
  <c r="O10" i="9"/>
  <c r="O10" i="11"/>
  <c r="N95" i="9"/>
  <c r="N95" i="11"/>
  <c r="R10" i="9"/>
  <c r="R10" i="11"/>
  <c r="F85" i="9"/>
  <c r="F85" i="11"/>
  <c r="O95" i="9"/>
  <c r="O95" i="11"/>
  <c r="E100" i="9"/>
  <c r="E100" i="11"/>
  <c r="I13" i="11"/>
  <c r="I13" i="9"/>
  <c r="F94" i="11"/>
  <c r="F94" i="9"/>
  <c r="P8" i="11"/>
  <c r="P8" i="9"/>
  <c r="P7" i="9" s="1"/>
  <c r="P7" i="4"/>
  <c r="G94" i="11"/>
  <c r="G94" i="9"/>
  <c r="M100" i="9"/>
  <c r="M100" i="11"/>
  <c r="E10" i="11"/>
  <c r="E10" i="9"/>
  <c r="U14" i="11"/>
  <c r="U14" i="9"/>
  <c r="P94" i="11"/>
  <c r="P94" i="9"/>
  <c r="Q8" i="11"/>
  <c r="Q8" i="9"/>
  <c r="Q7" i="4"/>
  <c r="R12" i="11"/>
  <c r="R12" i="9"/>
  <c r="J85" i="11"/>
  <c r="J85" i="9"/>
  <c r="R100" i="9"/>
  <c r="R100" i="11"/>
  <c r="J9" i="9"/>
  <c r="J9" i="11"/>
  <c r="E13" i="9"/>
  <c r="E13" i="11"/>
  <c r="J94" i="11"/>
  <c r="J94" i="9"/>
  <c r="F9" i="9"/>
  <c r="F9" i="11"/>
  <c r="V13" i="9"/>
  <c r="V13" i="11"/>
  <c r="T92" i="9"/>
  <c r="T92" i="11"/>
  <c r="T100" i="11"/>
  <c r="T100" i="9"/>
  <c r="I8" i="9"/>
  <c r="I7" i="4"/>
  <c r="I8" i="11"/>
  <c r="T9" i="9"/>
  <c r="T7" i="4"/>
  <c r="T9" i="11"/>
  <c r="T7" i="11" s="1"/>
  <c r="I84" i="11"/>
  <c r="I84" i="9"/>
  <c r="L85" i="11"/>
  <c r="L85" i="9"/>
  <c r="J10" i="11"/>
  <c r="J10" i="9"/>
  <c r="D94" i="9"/>
  <c r="D94" i="11"/>
  <c r="M14" i="11"/>
  <c r="M14" i="9"/>
  <c r="D14" i="11"/>
  <c r="D14" i="9"/>
  <c r="O8" i="9"/>
  <c r="O8" i="11"/>
  <c r="O7" i="4"/>
  <c r="D92" i="11"/>
  <c r="D92" i="9"/>
  <c r="T11" i="9"/>
  <c r="T11" i="11"/>
  <c r="N85" i="11"/>
  <c r="N85" i="9"/>
  <c r="F100" i="11"/>
  <c r="F100" i="9"/>
  <c r="Q13" i="11"/>
  <c r="Q13" i="9"/>
  <c r="N94" i="11"/>
  <c r="N94" i="9"/>
  <c r="G9" i="9"/>
  <c r="G9" i="11"/>
  <c r="R13" i="9"/>
  <c r="R13" i="11"/>
  <c r="O94" i="9"/>
  <c r="O94" i="11"/>
  <c r="U10" i="11"/>
  <c r="U10" i="9"/>
  <c r="Q62" i="11"/>
  <c r="Q62" i="9"/>
  <c r="J95" i="9"/>
  <c r="J95" i="11"/>
  <c r="J8" i="11"/>
  <c r="J8" i="9"/>
  <c r="J7" i="4"/>
  <c r="D13" i="11"/>
  <c r="D13" i="9"/>
  <c r="R85" i="11"/>
  <c r="R85" i="9"/>
  <c r="I10" i="9"/>
  <c r="I10" i="11"/>
  <c r="J13" i="11"/>
  <c r="J13" i="9"/>
  <c r="J7" i="9" s="1"/>
  <c r="M13" i="9"/>
  <c r="M13" i="11"/>
  <c r="R94" i="11"/>
  <c r="R94" i="9"/>
  <c r="N9" i="11"/>
  <c r="N9" i="9"/>
  <c r="H14" i="11"/>
  <c r="H14" i="9"/>
  <c r="K94" i="9"/>
  <c r="K94" i="11"/>
  <c r="M8" i="11"/>
  <c r="M7" i="4"/>
  <c r="M8" i="9"/>
  <c r="H94" i="9"/>
  <c r="H94" i="11"/>
  <c r="J12" i="11"/>
  <c r="J12" i="9"/>
  <c r="N13" i="11"/>
  <c r="N13" i="9"/>
  <c r="V12" i="11"/>
  <c r="V12" i="9"/>
  <c r="V85" i="11"/>
  <c r="V85" i="9"/>
  <c r="K14" i="9"/>
  <c r="K14" i="11"/>
  <c r="V94" i="9"/>
  <c r="V94" i="11"/>
  <c r="I14" i="9"/>
  <c r="I14" i="11"/>
  <c r="L14" i="9"/>
  <c r="L14" i="11"/>
  <c r="I95" i="11"/>
  <c r="I95" i="9"/>
  <c r="I12" i="9"/>
  <c r="I12" i="11"/>
  <c r="G84" i="9"/>
  <c r="G84" i="11"/>
  <c r="R95" i="11"/>
  <c r="R95" i="9"/>
  <c r="U100" i="9"/>
  <c r="U100" i="11"/>
  <c r="R8" i="11"/>
  <c r="R7" i="4"/>
  <c r="R8" i="9"/>
  <c r="L13" i="9"/>
  <c r="L13" i="11"/>
  <c r="J92" i="9"/>
  <c r="J92" i="11"/>
  <c r="M12" i="9"/>
  <c r="M12" i="11"/>
  <c r="S8" i="9"/>
  <c r="S7" i="4"/>
  <c r="S8" i="11"/>
  <c r="U13" i="11"/>
  <c r="U13" i="9"/>
  <c r="D95" i="11"/>
  <c r="D95" i="9"/>
  <c r="V9" i="9"/>
  <c r="V9" i="11"/>
  <c r="P14" i="11"/>
  <c r="P14" i="9"/>
  <c r="S94" i="11"/>
  <c r="S94" i="9"/>
  <c r="M94" i="11"/>
  <c r="M94" i="9"/>
  <c r="G100" i="11"/>
  <c r="G100" i="9"/>
  <c r="U95" i="9"/>
  <c r="U95" i="11"/>
  <c r="V62" i="11"/>
  <c r="V62" i="9"/>
  <c r="U11" i="11"/>
  <c r="U11" i="9"/>
  <c r="P85" i="11"/>
  <c r="P85" i="9"/>
  <c r="S9" i="9"/>
  <c r="S9" i="11"/>
  <c r="L100" i="11"/>
  <c r="L100" i="9"/>
  <c r="F8" i="9"/>
  <c r="F7" i="9" s="1"/>
  <c r="F8" i="11"/>
  <c r="F7" i="4"/>
  <c r="N100" i="11"/>
  <c r="N100" i="9"/>
  <c r="D8" i="11"/>
  <c r="D7" i="4"/>
  <c r="D8" i="9"/>
  <c r="N8" i="9"/>
  <c r="N7" i="9" s="1"/>
  <c r="N7" i="4"/>
  <c r="N8" i="11"/>
  <c r="H13" i="9"/>
  <c r="H13" i="11"/>
  <c r="F92" i="11"/>
  <c r="F92" i="9"/>
  <c r="V100" i="11"/>
  <c r="V100" i="9"/>
  <c r="I9" i="9"/>
  <c r="I9" i="11"/>
  <c r="S14" i="11"/>
  <c r="S14" i="9"/>
  <c r="H95" i="11"/>
  <c r="H95" i="9"/>
  <c r="U85" i="9"/>
  <c r="U85" i="11"/>
  <c r="T14" i="9"/>
  <c r="T14" i="11"/>
  <c r="Q95" i="9"/>
  <c r="Q95" i="11"/>
  <c r="H8" i="11"/>
  <c r="H7" i="11" s="1"/>
  <c r="H7" i="4"/>
  <c r="H8" i="9"/>
  <c r="Q12" i="11"/>
  <c r="Q12" i="9"/>
  <c r="I85" i="11"/>
  <c r="I85" i="9"/>
  <c r="I100" i="9"/>
  <c r="I100" i="11"/>
  <c r="D9" i="9"/>
  <c r="D9" i="11"/>
  <c r="T13" i="9"/>
  <c r="T13" i="11"/>
  <c r="I94" i="11"/>
  <c r="I94" i="9"/>
  <c r="E85" i="9"/>
  <c r="E85" i="11"/>
  <c r="E9" i="11"/>
  <c r="E7" i="11" s="1"/>
  <c r="E9" i="9"/>
  <c r="E7" i="9" s="1"/>
  <c r="G14" i="11"/>
  <c r="G14" i="9"/>
  <c r="L95" i="11"/>
  <c r="L95" i="9"/>
  <c r="P10" i="9"/>
  <c r="P10" i="11"/>
  <c r="L62" i="9"/>
  <c r="L62" i="11"/>
  <c r="E95" i="11"/>
  <c r="E95" i="9"/>
  <c r="M85" i="9"/>
  <c r="M85" i="11"/>
  <c r="K10" i="11"/>
  <c r="K10" i="9"/>
  <c r="N84" i="11"/>
  <c r="N84" i="9"/>
  <c r="I92" i="11"/>
  <c r="I92" i="9"/>
  <c r="N14" i="9"/>
  <c r="N14" i="11"/>
  <c r="G8" i="11"/>
  <c r="G7" i="4"/>
  <c r="G8" i="9"/>
  <c r="G7" i="9" s="1"/>
  <c r="P84" i="11"/>
  <c r="P84" i="9"/>
  <c r="S85" i="11"/>
  <c r="S85" i="9"/>
  <c r="L8" i="11"/>
  <c r="L8" i="9"/>
  <c r="L7" i="4"/>
  <c r="G13" i="11"/>
  <c r="G13" i="9"/>
  <c r="V8" i="11"/>
  <c r="V7" i="11" s="1"/>
  <c r="V8" i="9"/>
  <c r="V7" i="9" s="1"/>
  <c r="V7" i="4"/>
  <c r="P13" i="9"/>
  <c r="P13" i="11"/>
  <c r="E94" i="9"/>
  <c r="E94" i="11"/>
  <c r="O9" i="9"/>
  <c r="O9" i="11"/>
  <c r="Q9" i="11"/>
  <c r="Q9" i="9"/>
  <c r="E84" i="11"/>
  <c r="E84" i="9"/>
  <c r="P95" i="11"/>
  <c r="P95" i="9"/>
  <c r="F95" i="9"/>
  <c r="F95" i="11"/>
  <c r="H62" i="9"/>
  <c r="H62" i="11"/>
  <c r="H100" i="11"/>
  <c r="H100" i="9"/>
  <c r="D10" i="11"/>
  <c r="D10" i="9"/>
  <c r="K13" i="11"/>
  <c r="K13" i="9"/>
  <c r="Q85" i="11"/>
  <c r="Q85" i="9"/>
  <c r="Q100" i="9"/>
  <c r="Q100" i="11"/>
  <c r="L9" i="11"/>
  <c r="L9" i="9"/>
  <c r="F14" i="9"/>
  <c r="F14" i="11"/>
  <c r="Q94" i="9"/>
  <c r="Q94" i="11"/>
  <c r="V95" i="9"/>
  <c r="V95" i="11"/>
  <c r="M9" i="9"/>
  <c r="M9" i="11"/>
  <c r="O14" i="11"/>
  <c r="O14" i="9"/>
  <c r="T95" i="11"/>
  <c r="T95" i="9"/>
  <c r="D12" i="11"/>
  <c r="D12" i="9"/>
  <c r="D85" i="11"/>
  <c r="D85" i="9"/>
  <c r="M95" i="11"/>
  <c r="M95" i="9"/>
  <c r="C14" i="9"/>
  <c r="C14" i="11"/>
  <c r="D105" i="4"/>
  <c r="T105" i="4"/>
  <c r="E105" i="4"/>
  <c r="U105" i="4"/>
  <c r="G105" i="4"/>
  <c r="W105" i="4"/>
  <c r="F105" i="4"/>
  <c r="V105" i="4"/>
  <c r="L105" i="4"/>
  <c r="M105" i="4"/>
  <c r="J105" i="4"/>
  <c r="O105" i="4"/>
  <c r="N105" i="4"/>
  <c r="S105" i="4"/>
  <c r="R105" i="4"/>
  <c r="H105" i="4"/>
  <c r="X105" i="4"/>
  <c r="I105" i="4"/>
  <c r="Y105" i="4"/>
  <c r="K105" i="4"/>
  <c r="C62" i="11"/>
  <c r="C62" i="9"/>
  <c r="C92" i="11"/>
  <c r="C92" i="9"/>
  <c r="C84" i="11"/>
  <c r="C84" i="9"/>
  <c r="C86" i="11"/>
  <c r="C85" i="11"/>
  <c r="C85" i="9"/>
  <c r="C100" i="9"/>
  <c r="C100" i="11"/>
  <c r="C95" i="9"/>
  <c r="C95" i="11"/>
  <c r="C94" i="11"/>
  <c r="C94" i="9"/>
  <c r="C8" i="9"/>
  <c r="C8" i="11"/>
  <c r="C10" i="11"/>
  <c r="C10" i="9"/>
  <c r="C12" i="11"/>
  <c r="C12" i="9"/>
  <c r="C9" i="11"/>
  <c r="C9" i="9"/>
  <c r="C11" i="11"/>
  <c r="C11" i="9"/>
  <c r="C13" i="11"/>
  <c r="C13" i="9"/>
  <c r="Z109" i="12"/>
  <c r="Z108" i="12"/>
  <c r="Z107" i="12"/>
  <c r="Z106" i="12"/>
  <c r="Y105" i="12"/>
  <c r="X105" i="12"/>
  <c r="W105" i="12"/>
  <c r="V105" i="12"/>
  <c r="U105" i="12"/>
  <c r="T105" i="12"/>
  <c r="S105" i="12"/>
  <c r="R105" i="12"/>
  <c r="Q105" i="12"/>
  <c r="P105" i="12"/>
  <c r="O105" i="12"/>
  <c r="N105" i="12"/>
  <c r="M105" i="12"/>
  <c r="L105" i="12"/>
  <c r="K105" i="12"/>
  <c r="J105" i="12"/>
  <c r="I105" i="12"/>
  <c r="H105" i="12"/>
  <c r="G105" i="12"/>
  <c r="F105" i="12"/>
  <c r="E105" i="12"/>
  <c r="D105" i="12"/>
  <c r="C105" i="12"/>
  <c r="Z104" i="12"/>
  <c r="Z103" i="12"/>
  <c r="Z102" i="12"/>
  <c r="Z101" i="12"/>
  <c r="Z100" i="12"/>
  <c r="Z99" i="12"/>
  <c r="Z98" i="12"/>
  <c r="Z97" i="12"/>
  <c r="Y96" i="12"/>
  <c r="X96" i="12"/>
  <c r="W96" i="12"/>
  <c r="V96" i="12"/>
  <c r="U96" i="12"/>
  <c r="T96" i="12"/>
  <c r="S96" i="12"/>
  <c r="R96" i="12"/>
  <c r="Q96" i="12"/>
  <c r="P96" i="12"/>
  <c r="O96" i="12"/>
  <c r="N96" i="12"/>
  <c r="M96" i="12"/>
  <c r="L96" i="12"/>
  <c r="K96" i="12"/>
  <c r="J96" i="12"/>
  <c r="I96" i="12"/>
  <c r="H96" i="12"/>
  <c r="G96" i="12"/>
  <c r="F96" i="12"/>
  <c r="E96" i="12"/>
  <c r="D96" i="12"/>
  <c r="C96" i="12"/>
  <c r="C96" i="4" s="1"/>
  <c r="Z95" i="12"/>
  <c r="Z94" i="12"/>
  <c r="Y93" i="12"/>
  <c r="X93" i="12"/>
  <c r="W93" i="12"/>
  <c r="V93" i="12"/>
  <c r="U93" i="12"/>
  <c r="T93" i="12"/>
  <c r="S93" i="12"/>
  <c r="R93" i="12"/>
  <c r="Q93" i="12"/>
  <c r="P93" i="12"/>
  <c r="O93" i="12"/>
  <c r="N93" i="12"/>
  <c r="M93" i="12"/>
  <c r="L93" i="12"/>
  <c r="K93" i="12"/>
  <c r="J93" i="12"/>
  <c r="I93" i="12"/>
  <c r="H93" i="12"/>
  <c r="G93" i="12"/>
  <c r="F93" i="12"/>
  <c r="E93" i="12"/>
  <c r="D93" i="12"/>
  <c r="C93" i="12"/>
  <c r="C93" i="4" s="1"/>
  <c r="Z92" i="12"/>
  <c r="Z91" i="12"/>
  <c r="Z90" i="12"/>
  <c r="Z89" i="12"/>
  <c r="Z88" i="12"/>
  <c r="Z87" i="12"/>
  <c r="Y86" i="12"/>
  <c r="X86" i="12"/>
  <c r="W86" i="12"/>
  <c r="V86" i="12"/>
  <c r="U86" i="12"/>
  <c r="T86" i="12"/>
  <c r="S86" i="12"/>
  <c r="R86" i="12"/>
  <c r="Q86" i="12"/>
  <c r="P86" i="12"/>
  <c r="O86" i="12"/>
  <c r="N86" i="12"/>
  <c r="M86" i="12"/>
  <c r="L86" i="12"/>
  <c r="K86" i="12"/>
  <c r="J86" i="12"/>
  <c r="I86" i="12"/>
  <c r="H86" i="12"/>
  <c r="G86" i="12"/>
  <c r="F86" i="12"/>
  <c r="E86" i="12"/>
  <c r="D86" i="12"/>
  <c r="C86" i="12"/>
  <c r="C86" i="4" s="1"/>
  <c r="Z85" i="12"/>
  <c r="Z84" i="12"/>
  <c r="Z83" i="12"/>
  <c r="Z82" i="12"/>
  <c r="Z81" i="12"/>
  <c r="Z80" i="12"/>
  <c r="Z79" i="12"/>
  <c r="Z78" i="12"/>
  <c r="Z77" i="12"/>
  <c r="Z76" i="12"/>
  <c r="Z75" i="12"/>
  <c r="Z74" i="12"/>
  <c r="Z73" i="12"/>
  <c r="Y72" i="12"/>
  <c r="X72" i="12"/>
  <c r="W72" i="12"/>
  <c r="V72" i="12"/>
  <c r="U72" i="12"/>
  <c r="T72" i="12"/>
  <c r="S72" i="12"/>
  <c r="R72" i="12"/>
  <c r="Q72" i="12"/>
  <c r="P72" i="12"/>
  <c r="O72" i="12"/>
  <c r="N72" i="12"/>
  <c r="M72" i="12"/>
  <c r="L72" i="12"/>
  <c r="K72" i="12"/>
  <c r="J72" i="12"/>
  <c r="I72" i="12"/>
  <c r="H72" i="12"/>
  <c r="G72" i="12"/>
  <c r="F72" i="12"/>
  <c r="E72" i="12"/>
  <c r="D72" i="12"/>
  <c r="C72" i="12"/>
  <c r="C72" i="4" s="1"/>
  <c r="Z71" i="12"/>
  <c r="Z70" i="12"/>
  <c r="Z69" i="12"/>
  <c r="Y68" i="12"/>
  <c r="X68" i="12"/>
  <c r="W68" i="12"/>
  <c r="V68" i="12"/>
  <c r="U68" i="12"/>
  <c r="T68" i="12"/>
  <c r="S68" i="12"/>
  <c r="R68" i="12"/>
  <c r="Q68" i="12"/>
  <c r="P68" i="12"/>
  <c r="O68" i="12"/>
  <c r="N68" i="12"/>
  <c r="M68" i="12"/>
  <c r="L68" i="12"/>
  <c r="K68" i="12"/>
  <c r="J68" i="12"/>
  <c r="I68" i="12"/>
  <c r="H68" i="12"/>
  <c r="G68" i="12"/>
  <c r="F68" i="12"/>
  <c r="E68" i="12"/>
  <c r="D68" i="12"/>
  <c r="C68" i="12"/>
  <c r="C68" i="4" s="1"/>
  <c r="Z67" i="12"/>
  <c r="Z66" i="12"/>
  <c r="Z65" i="12"/>
  <c r="Y64" i="12"/>
  <c r="X64" i="12"/>
  <c r="W64" i="12"/>
  <c r="V64" i="12"/>
  <c r="U64" i="12"/>
  <c r="T64" i="12"/>
  <c r="S64" i="12"/>
  <c r="R64" i="12"/>
  <c r="Q64" i="12"/>
  <c r="P64" i="12"/>
  <c r="O64" i="12"/>
  <c r="N64" i="12"/>
  <c r="M64" i="12"/>
  <c r="L64" i="12"/>
  <c r="K64" i="12"/>
  <c r="J64" i="12"/>
  <c r="I64" i="12"/>
  <c r="H64" i="12"/>
  <c r="G64" i="12"/>
  <c r="F64" i="12"/>
  <c r="E64" i="12"/>
  <c r="D64" i="12"/>
  <c r="C64" i="12"/>
  <c r="C64" i="4" s="1"/>
  <c r="Z62" i="12"/>
  <c r="Z61" i="12"/>
  <c r="Z60" i="12"/>
  <c r="Z59" i="12"/>
  <c r="Z58" i="12"/>
  <c r="Z57" i="12"/>
  <c r="Z56" i="12"/>
  <c r="Z55" i="12"/>
  <c r="Z54" i="12"/>
  <c r="Z53" i="12"/>
  <c r="Z52" i="12"/>
  <c r="Z51" i="12"/>
  <c r="Z50" i="12"/>
  <c r="Z49" i="12"/>
  <c r="Z48" i="12"/>
  <c r="Z47" i="12"/>
  <c r="Z46" i="12"/>
  <c r="Y45" i="12"/>
  <c r="X45" i="12"/>
  <c r="W45" i="12"/>
  <c r="V45" i="12"/>
  <c r="U45" i="12"/>
  <c r="T45" i="12"/>
  <c r="S45" i="12"/>
  <c r="R45" i="12"/>
  <c r="Q45" i="12"/>
  <c r="P45" i="12"/>
  <c r="O45" i="12"/>
  <c r="N45" i="12"/>
  <c r="M45" i="12"/>
  <c r="L45" i="12"/>
  <c r="K45" i="12"/>
  <c r="J45" i="12"/>
  <c r="I45" i="12"/>
  <c r="H45" i="12"/>
  <c r="G45" i="12"/>
  <c r="F45" i="12"/>
  <c r="E45" i="12"/>
  <c r="D45" i="12"/>
  <c r="C45" i="12"/>
  <c r="C45" i="4" s="1"/>
  <c r="Z44" i="12"/>
  <c r="Z43" i="12"/>
  <c r="Z42" i="12"/>
  <c r="Z41" i="12"/>
  <c r="Z40" i="12"/>
  <c r="Z39" i="12"/>
  <c r="Z38" i="12"/>
  <c r="Z37" i="12"/>
  <c r="Z36" i="12"/>
  <c r="Z35" i="12"/>
  <c r="Z34" i="12"/>
  <c r="Z33" i="12"/>
  <c r="Z32" i="12"/>
  <c r="Z31" i="12"/>
  <c r="Z30" i="12"/>
  <c r="Z29" i="12"/>
  <c r="Z28" i="12"/>
  <c r="Z27" i="12"/>
  <c r="Z26" i="12"/>
  <c r="Z25" i="12"/>
  <c r="Z24" i="12"/>
  <c r="Z23" i="12"/>
  <c r="Z22" i="12"/>
  <c r="Z21" i="12"/>
  <c r="Z20" i="12"/>
  <c r="Z19" i="12"/>
  <c r="Z18" i="12"/>
  <c r="Z17" i="12"/>
  <c r="Z16" i="12"/>
  <c r="Y15" i="12"/>
  <c r="X15" i="12"/>
  <c r="W15" i="12"/>
  <c r="V15" i="12"/>
  <c r="U15" i="12"/>
  <c r="T15" i="12"/>
  <c r="S15" i="12"/>
  <c r="R15" i="12"/>
  <c r="Q15" i="12"/>
  <c r="P15" i="12"/>
  <c r="O15" i="12"/>
  <c r="N15" i="12"/>
  <c r="M15" i="12"/>
  <c r="L15" i="12"/>
  <c r="K15" i="12"/>
  <c r="J15" i="12"/>
  <c r="I15" i="12"/>
  <c r="H15" i="12"/>
  <c r="G15" i="12"/>
  <c r="F15" i="12"/>
  <c r="E15" i="12"/>
  <c r="D15" i="12"/>
  <c r="C15" i="12"/>
  <c r="C15" i="4" s="1"/>
  <c r="C15" i="11" s="1"/>
  <c r="Z14" i="12"/>
  <c r="Z13" i="12"/>
  <c r="Z12" i="12"/>
  <c r="Z11" i="12"/>
  <c r="Z10" i="12"/>
  <c r="Z9" i="12"/>
  <c r="Z8" i="12"/>
  <c r="Y7" i="12"/>
  <c r="X7" i="12"/>
  <c r="W7" i="12"/>
  <c r="V7" i="12"/>
  <c r="U7" i="12"/>
  <c r="T7" i="12"/>
  <c r="S7" i="12"/>
  <c r="R7" i="12"/>
  <c r="Q7" i="12"/>
  <c r="P7" i="12"/>
  <c r="O7" i="12"/>
  <c r="N7" i="12"/>
  <c r="M7" i="12"/>
  <c r="L7" i="12"/>
  <c r="K7" i="12"/>
  <c r="J7" i="12"/>
  <c r="I7" i="12"/>
  <c r="H7" i="12"/>
  <c r="G7" i="12"/>
  <c r="F7" i="12"/>
  <c r="E7" i="12"/>
  <c r="D7" i="12"/>
  <c r="C7" i="12"/>
  <c r="Z6" i="12"/>
  <c r="I72" i="11" l="1"/>
  <c r="I72" i="4"/>
  <c r="I72" i="9"/>
  <c r="U86" i="9"/>
  <c r="U86" i="11"/>
  <c r="U86" i="4"/>
  <c r="W96" i="9"/>
  <c r="W96" i="4"/>
  <c r="W96" i="11"/>
  <c r="F86" i="4"/>
  <c r="F86" i="11"/>
  <c r="F86" i="9"/>
  <c r="V86" i="9"/>
  <c r="V86" i="11"/>
  <c r="V86" i="4"/>
  <c r="Y93" i="4"/>
  <c r="Y93" i="9"/>
  <c r="Y93" i="11"/>
  <c r="X96" i="4"/>
  <c r="X96" i="11"/>
  <c r="X96" i="9"/>
  <c r="H7" i="9"/>
  <c r="D7" i="9"/>
  <c r="K7" i="9"/>
  <c r="S72" i="9"/>
  <c r="S72" i="11"/>
  <c r="S72" i="4"/>
  <c r="W86" i="9"/>
  <c r="W86" i="11"/>
  <c r="W86" i="4"/>
  <c r="X45" i="11"/>
  <c r="X45" i="4"/>
  <c r="X45" i="9"/>
  <c r="X64" i="11"/>
  <c r="X64" i="9"/>
  <c r="X64" i="4"/>
  <c r="H86" i="4"/>
  <c r="H86" i="9"/>
  <c r="H86" i="11"/>
  <c r="P86" i="4"/>
  <c r="P86" i="9"/>
  <c r="P86" i="11"/>
  <c r="X86" i="11"/>
  <c r="X86" i="4"/>
  <c r="X86" i="9"/>
  <c r="D7" i="11"/>
  <c r="S7" i="11"/>
  <c r="M7" i="9"/>
  <c r="P7" i="11"/>
  <c r="M86" i="11"/>
  <c r="M86" i="9"/>
  <c r="M86" i="4"/>
  <c r="X93" i="4"/>
  <c r="X93" i="9"/>
  <c r="X93" i="11"/>
  <c r="W64" i="11"/>
  <c r="W64" i="9"/>
  <c r="W64" i="4"/>
  <c r="Y45" i="11"/>
  <c r="Y45" i="4"/>
  <c r="Y45" i="9"/>
  <c r="Y64" i="11"/>
  <c r="Y64" i="9"/>
  <c r="Y64" i="4"/>
  <c r="W68" i="11"/>
  <c r="W68" i="9"/>
  <c r="W68" i="4"/>
  <c r="E72" i="4"/>
  <c r="E72" i="11"/>
  <c r="E72" i="9"/>
  <c r="U72" i="4"/>
  <c r="U72" i="9"/>
  <c r="U72" i="11"/>
  <c r="I86" i="9"/>
  <c r="I86" i="11"/>
  <c r="I86" i="4"/>
  <c r="Q86" i="9"/>
  <c r="Q86" i="4"/>
  <c r="Q86" i="11"/>
  <c r="Y86" i="11"/>
  <c r="Y86" i="4"/>
  <c r="Y86" i="9"/>
  <c r="L7" i="9"/>
  <c r="G7" i="11"/>
  <c r="R7" i="9"/>
  <c r="O7" i="11"/>
  <c r="T7" i="9"/>
  <c r="U7" i="11"/>
  <c r="Q7" i="9"/>
  <c r="Y15" i="11"/>
  <c r="Y15" i="4"/>
  <c r="Y15" i="9"/>
  <c r="O86" i="4"/>
  <c r="O86" i="11"/>
  <c r="O86" i="9"/>
  <c r="Y96" i="4"/>
  <c r="Y96" i="11"/>
  <c r="Y96" i="9"/>
  <c r="X68" i="9"/>
  <c r="X68" i="4"/>
  <c r="X68" i="11"/>
  <c r="N72" i="11"/>
  <c r="N72" i="9"/>
  <c r="N72" i="4"/>
  <c r="J86" i="9"/>
  <c r="J86" i="11"/>
  <c r="J86" i="4"/>
  <c r="L7" i="11"/>
  <c r="S7" i="9"/>
  <c r="O7" i="9"/>
  <c r="I7" i="11"/>
  <c r="W15" i="9"/>
  <c r="W15" i="11"/>
  <c r="W15" i="4"/>
  <c r="Y68" i="4"/>
  <c r="Y68" i="9"/>
  <c r="Y68" i="11"/>
  <c r="G72" i="4"/>
  <c r="G72" i="11"/>
  <c r="G72" i="9"/>
  <c r="W72" i="4"/>
  <c r="W72" i="11"/>
  <c r="W72" i="9"/>
  <c r="K86" i="9"/>
  <c r="K86" i="11"/>
  <c r="K86" i="4"/>
  <c r="S86" i="9"/>
  <c r="S86" i="11"/>
  <c r="S86" i="4"/>
  <c r="N7" i="11"/>
  <c r="M7" i="11"/>
  <c r="R7" i="11"/>
  <c r="Q7" i="11"/>
  <c r="U7" i="9"/>
  <c r="Y72" i="4"/>
  <c r="Y72" i="11"/>
  <c r="Y72" i="9"/>
  <c r="W45" i="11"/>
  <c r="W45" i="4"/>
  <c r="W45" i="9"/>
  <c r="K72" i="11"/>
  <c r="K72" i="9"/>
  <c r="K72" i="4"/>
  <c r="G86" i="4"/>
  <c r="G86" i="9"/>
  <c r="G86" i="11"/>
  <c r="J7" i="11"/>
  <c r="X15" i="9"/>
  <c r="X15" i="11"/>
  <c r="X15" i="4"/>
  <c r="P72" i="11"/>
  <c r="P72" i="9"/>
  <c r="P72" i="4"/>
  <c r="X72" i="4"/>
  <c r="X72" i="11"/>
  <c r="X72" i="9"/>
  <c r="D86" i="11"/>
  <c r="D86" i="4"/>
  <c r="D86" i="9"/>
  <c r="L86" i="9"/>
  <c r="L86" i="11"/>
  <c r="L86" i="4"/>
  <c r="W93" i="4"/>
  <c r="W93" i="9"/>
  <c r="W93" i="11"/>
  <c r="F7" i="11"/>
  <c r="I7" i="9"/>
  <c r="V96" i="4"/>
  <c r="V96" i="11" s="1"/>
  <c r="V93" i="4"/>
  <c r="V93" i="11" s="1"/>
  <c r="V72" i="4"/>
  <c r="V72" i="11"/>
  <c r="V72" i="9"/>
  <c r="V68" i="4"/>
  <c r="V68" i="9" s="1"/>
  <c r="V64" i="4"/>
  <c r="V64" i="9" s="1"/>
  <c r="V45" i="4"/>
  <c r="V45" i="9" s="1"/>
  <c r="V15" i="4"/>
  <c r="V15" i="9" s="1"/>
  <c r="U96" i="4"/>
  <c r="U96" i="11" s="1"/>
  <c r="U93" i="4"/>
  <c r="U93" i="9" s="1"/>
  <c r="U68" i="4"/>
  <c r="U68" i="9" s="1"/>
  <c r="U64" i="4"/>
  <c r="U64" i="11" s="1"/>
  <c r="U45" i="4"/>
  <c r="U45" i="11" s="1"/>
  <c r="U15" i="4"/>
  <c r="U15" i="9" s="1"/>
  <c r="T96" i="4"/>
  <c r="T96" i="11" s="1"/>
  <c r="T93" i="4"/>
  <c r="T93" i="11" s="1"/>
  <c r="T86" i="4"/>
  <c r="T86" i="11" s="1"/>
  <c r="T72" i="4"/>
  <c r="T72" i="11" s="1"/>
  <c r="T68" i="4"/>
  <c r="T68" i="11" s="1"/>
  <c r="T64" i="4"/>
  <c r="T64" i="9" s="1"/>
  <c r="T45" i="4"/>
  <c r="T45" i="11" s="1"/>
  <c r="T15" i="4"/>
  <c r="T15" i="11" s="1"/>
  <c r="S96" i="4"/>
  <c r="S96" i="11" s="1"/>
  <c r="S93" i="4"/>
  <c r="S93" i="11" s="1"/>
  <c r="S68" i="4"/>
  <c r="S68" i="9" s="1"/>
  <c r="S64" i="4"/>
  <c r="S64" i="11" s="1"/>
  <c r="S45" i="4"/>
  <c r="S45" i="11" s="1"/>
  <c r="S15" i="11"/>
  <c r="S15" i="4"/>
  <c r="S15" i="9" s="1"/>
  <c r="R96" i="4"/>
  <c r="R96" i="11" s="1"/>
  <c r="R93" i="4"/>
  <c r="R93" i="9" s="1"/>
  <c r="R86" i="4"/>
  <c r="R86" i="9" s="1"/>
  <c r="R72" i="4"/>
  <c r="R72" i="11" s="1"/>
  <c r="R68" i="4"/>
  <c r="R68" i="11" s="1"/>
  <c r="R64" i="4"/>
  <c r="R64" i="9" s="1"/>
  <c r="R45" i="4"/>
  <c r="R45" i="9" s="1"/>
  <c r="R15" i="4"/>
  <c r="R15" i="11" s="1"/>
  <c r="Q96" i="4"/>
  <c r="Q96" i="11" s="1"/>
  <c r="Q93" i="4"/>
  <c r="Q93" i="9" s="1"/>
  <c r="Q93" i="11"/>
  <c r="Q72" i="4"/>
  <c r="Q72" i="9" s="1"/>
  <c r="Q72" i="11"/>
  <c r="Q68" i="4"/>
  <c r="Q68" i="9" s="1"/>
  <c r="Q64" i="4"/>
  <c r="Q64" i="11" s="1"/>
  <c r="Q45" i="4"/>
  <c r="Q45" i="11" s="1"/>
  <c r="Q15" i="4"/>
  <c r="Q15" i="9" s="1"/>
  <c r="P96" i="4"/>
  <c r="P96" i="11" s="1"/>
  <c r="P93" i="4"/>
  <c r="P93" i="11" s="1"/>
  <c r="P68" i="4"/>
  <c r="P68" i="11" s="1"/>
  <c r="P64" i="4"/>
  <c r="P64" i="11" s="1"/>
  <c r="P45" i="4"/>
  <c r="P45" i="11" s="1"/>
  <c r="P15" i="4"/>
  <c r="P15" i="11" s="1"/>
  <c r="O96" i="4"/>
  <c r="O96" i="11" s="1"/>
  <c r="O93" i="4"/>
  <c r="O93" i="9" s="1"/>
  <c r="O72" i="4"/>
  <c r="O72" i="11" s="1"/>
  <c r="O68" i="4"/>
  <c r="O68" i="11" s="1"/>
  <c r="O64" i="4"/>
  <c r="O64" i="9" s="1"/>
  <c r="O45" i="4"/>
  <c r="O45" i="11" s="1"/>
  <c r="O15" i="4"/>
  <c r="O15" i="11" s="1"/>
  <c r="N96" i="4"/>
  <c r="N96" i="9" s="1"/>
  <c r="N93" i="4"/>
  <c r="N93" i="9" s="1"/>
  <c r="N86" i="4"/>
  <c r="N86" i="9" s="1"/>
  <c r="N68" i="4"/>
  <c r="N68" i="9" s="1"/>
  <c r="N64" i="4"/>
  <c r="N64" i="9" s="1"/>
  <c r="N45" i="4"/>
  <c r="N45" i="9" s="1"/>
  <c r="N15" i="4"/>
  <c r="N15" i="9" s="1"/>
  <c r="M96" i="4"/>
  <c r="M96" i="11" s="1"/>
  <c r="M93" i="4"/>
  <c r="M93" i="11" s="1"/>
  <c r="M72" i="4"/>
  <c r="M72" i="11" s="1"/>
  <c r="M68" i="4"/>
  <c r="M68" i="9" s="1"/>
  <c r="M64" i="4"/>
  <c r="M64" i="11" s="1"/>
  <c r="M45" i="4"/>
  <c r="M45" i="11" s="1"/>
  <c r="M15" i="4"/>
  <c r="M15" i="9" s="1"/>
  <c r="L96" i="4"/>
  <c r="L96" i="11" s="1"/>
  <c r="L93" i="4"/>
  <c r="L93" i="11" s="1"/>
  <c r="L72" i="4"/>
  <c r="L72" i="11" s="1"/>
  <c r="L68" i="4"/>
  <c r="L68" i="9" s="1"/>
  <c r="L64" i="4"/>
  <c r="L64" i="9" s="1"/>
  <c r="L45" i="4"/>
  <c r="L45" i="11"/>
  <c r="L45" i="9"/>
  <c r="L15" i="4"/>
  <c r="L15" i="11" s="1"/>
  <c r="K96" i="4"/>
  <c r="K96" i="11" s="1"/>
  <c r="K93" i="4"/>
  <c r="K93" i="11" s="1"/>
  <c r="K68" i="4"/>
  <c r="K68" i="9" s="1"/>
  <c r="K64" i="4"/>
  <c r="K64" i="11" s="1"/>
  <c r="K45" i="4"/>
  <c r="K45" i="11" s="1"/>
  <c r="K15" i="4"/>
  <c r="K15" i="9" s="1"/>
  <c r="J96" i="4"/>
  <c r="J96" i="11" s="1"/>
  <c r="J93" i="4"/>
  <c r="J93" i="9" s="1"/>
  <c r="J93" i="11"/>
  <c r="J72" i="4"/>
  <c r="J72" i="11" s="1"/>
  <c r="J68" i="4"/>
  <c r="J68" i="9" s="1"/>
  <c r="J64" i="4"/>
  <c r="J64" i="9" s="1"/>
  <c r="J45" i="4"/>
  <c r="J45" i="11" s="1"/>
  <c r="J15" i="4"/>
  <c r="J15" i="11" s="1"/>
  <c r="I96" i="4"/>
  <c r="I96" i="11" s="1"/>
  <c r="I93" i="4"/>
  <c r="I93" i="9" s="1"/>
  <c r="I93" i="11"/>
  <c r="I68" i="4"/>
  <c r="I68" i="11" s="1"/>
  <c r="I64" i="4"/>
  <c r="I64" i="9" s="1"/>
  <c r="I45" i="4"/>
  <c r="I45" i="11" s="1"/>
  <c r="I15" i="4"/>
  <c r="I15" i="11" s="1"/>
  <c r="H96" i="4"/>
  <c r="H96" i="9" s="1"/>
  <c r="H93" i="4"/>
  <c r="H93" i="9" s="1"/>
  <c r="H72" i="4"/>
  <c r="H72" i="11" s="1"/>
  <c r="H68" i="4"/>
  <c r="H68" i="11" s="1"/>
  <c r="H64" i="4"/>
  <c r="H64" i="11" s="1"/>
  <c r="H45" i="4"/>
  <c r="H45" i="11" s="1"/>
  <c r="H15" i="4"/>
  <c r="H15" i="9" s="1"/>
  <c r="G96" i="4"/>
  <c r="G96" i="9" s="1"/>
  <c r="G93" i="4"/>
  <c r="G93" i="11" s="1"/>
  <c r="G68" i="4"/>
  <c r="G68" i="11" s="1"/>
  <c r="G64" i="4"/>
  <c r="G64" i="9" s="1"/>
  <c r="G45" i="4"/>
  <c r="G45" i="9" s="1"/>
  <c r="G45" i="11"/>
  <c r="G15" i="4"/>
  <c r="G15" i="11" s="1"/>
  <c r="F96" i="4"/>
  <c r="F96" i="11" s="1"/>
  <c r="F93" i="4"/>
  <c r="F93" i="11" s="1"/>
  <c r="F72" i="4"/>
  <c r="F72" i="11" s="1"/>
  <c r="F68" i="4"/>
  <c r="F68" i="11" s="1"/>
  <c r="F64" i="4"/>
  <c r="F64" i="9" s="1"/>
  <c r="F45" i="4"/>
  <c r="F45" i="11" s="1"/>
  <c r="F15" i="4"/>
  <c r="F15" i="9" s="1"/>
  <c r="E96" i="4"/>
  <c r="E96" i="11" s="1"/>
  <c r="E93" i="4"/>
  <c r="E93" i="11" s="1"/>
  <c r="E93" i="9"/>
  <c r="E86" i="4"/>
  <c r="E86" i="11" s="1"/>
  <c r="E68" i="4"/>
  <c r="E68" i="11" s="1"/>
  <c r="E64" i="4"/>
  <c r="E64" i="11" s="1"/>
  <c r="E45" i="4"/>
  <c r="E45" i="11" s="1"/>
  <c r="E15" i="4"/>
  <c r="E15" i="9" s="1"/>
  <c r="D96" i="4"/>
  <c r="D93" i="4"/>
  <c r="D93" i="11" s="1"/>
  <c r="D72" i="4"/>
  <c r="D72" i="9" s="1"/>
  <c r="D68" i="4"/>
  <c r="D68" i="11" s="1"/>
  <c r="D64" i="4"/>
  <c r="D64" i="11" s="1"/>
  <c r="D64" i="9"/>
  <c r="D45" i="4"/>
  <c r="D45" i="11" s="1"/>
  <c r="D15" i="4"/>
  <c r="D15" i="9" s="1"/>
  <c r="C96" i="11"/>
  <c r="C45" i="11"/>
  <c r="C96" i="9"/>
  <c r="C93" i="9"/>
  <c r="C93" i="11"/>
  <c r="C86" i="9"/>
  <c r="C72" i="9"/>
  <c r="C72" i="11"/>
  <c r="C68" i="11"/>
  <c r="C68" i="9"/>
  <c r="C64" i="11"/>
  <c r="C64" i="9"/>
  <c r="C45" i="9"/>
  <c r="C15" i="9"/>
  <c r="E63" i="12"/>
  <c r="I63" i="12"/>
  <c r="M63" i="12"/>
  <c r="Q63" i="12"/>
  <c r="U63" i="12"/>
  <c r="Y63" i="12"/>
  <c r="G63" i="12"/>
  <c r="V63" i="12"/>
  <c r="Z86" i="12"/>
  <c r="Z96" i="12"/>
  <c r="F63" i="12"/>
  <c r="R63" i="12"/>
  <c r="J63" i="12"/>
  <c r="Z64" i="12"/>
  <c r="H63" i="12"/>
  <c r="L63" i="12"/>
  <c r="T63" i="12"/>
  <c r="C63" i="12"/>
  <c r="K63" i="12"/>
  <c r="O63" i="12"/>
  <c r="S63" i="12"/>
  <c r="W63" i="12"/>
  <c r="Z68" i="12"/>
  <c r="N63" i="12"/>
  <c r="D63" i="12"/>
  <c r="P63" i="12"/>
  <c r="Z15" i="12"/>
  <c r="Z45" i="12"/>
  <c r="X63" i="12"/>
  <c r="Z7" i="12"/>
  <c r="Z72" i="12"/>
  <c r="Z93" i="12"/>
  <c r="Z105" i="12"/>
  <c r="Z76" i="11"/>
  <c r="W63" i="9" l="1"/>
  <c r="W63" i="4"/>
  <c r="W63" i="11"/>
  <c r="Y63" i="4"/>
  <c r="Y63" i="11"/>
  <c r="Y63" i="9"/>
  <c r="R72" i="9"/>
  <c r="X63" i="4"/>
  <c r="X63" i="11"/>
  <c r="X63" i="9"/>
  <c r="T72" i="9"/>
  <c r="H45" i="9"/>
  <c r="V96" i="9"/>
  <c r="V93" i="9"/>
  <c r="V68" i="11"/>
  <c r="V64" i="11"/>
  <c r="V63" i="4"/>
  <c r="V63" i="9" s="1"/>
  <c r="V45" i="11"/>
  <c r="V15" i="11"/>
  <c r="U96" i="9"/>
  <c r="U93" i="11"/>
  <c r="U68" i="11"/>
  <c r="U63" i="4"/>
  <c r="U63" i="11" s="1"/>
  <c r="U64" i="9"/>
  <c r="U45" i="9"/>
  <c r="U15" i="11"/>
  <c r="T96" i="9"/>
  <c r="T93" i="9"/>
  <c r="T86" i="9"/>
  <c r="T68" i="9"/>
  <c r="T63" i="4"/>
  <c r="T63" i="9" s="1"/>
  <c r="T64" i="11"/>
  <c r="T45" i="9"/>
  <c r="T15" i="9"/>
  <c r="S96" i="9"/>
  <c r="S93" i="9"/>
  <c r="S68" i="11"/>
  <c r="S63" i="4"/>
  <c r="S63" i="11" s="1"/>
  <c r="S64" i="9"/>
  <c r="S45" i="9"/>
  <c r="R96" i="9"/>
  <c r="R93" i="11"/>
  <c r="R86" i="11"/>
  <c r="R68" i="9"/>
  <c r="R64" i="11"/>
  <c r="R63" i="4"/>
  <c r="R63" i="9" s="1"/>
  <c r="R45" i="11"/>
  <c r="R15" i="9"/>
  <c r="Q96" i="9"/>
  <c r="Q68" i="11"/>
  <c r="Q63" i="4"/>
  <c r="Q63" i="11" s="1"/>
  <c r="Q64" i="9"/>
  <c r="Q45" i="9"/>
  <c r="Q15" i="11"/>
  <c r="P96" i="9"/>
  <c r="P93" i="9"/>
  <c r="P68" i="9"/>
  <c r="P63" i="4"/>
  <c r="P63" i="9" s="1"/>
  <c r="P64" i="9"/>
  <c r="P45" i="9"/>
  <c r="P15" i="9"/>
  <c r="O96" i="9"/>
  <c r="O93" i="11"/>
  <c r="O72" i="9"/>
  <c r="O68" i="9"/>
  <c r="O63" i="4"/>
  <c r="O63" i="11" s="1"/>
  <c r="O64" i="11"/>
  <c r="O45" i="9"/>
  <c r="O15" i="9"/>
  <c r="N96" i="11"/>
  <c r="N93" i="11"/>
  <c r="N86" i="11"/>
  <c r="Z86" i="11" s="1"/>
  <c r="N68" i="11"/>
  <c r="N63" i="4"/>
  <c r="N63" i="9" s="1"/>
  <c r="N64" i="11"/>
  <c r="N45" i="11"/>
  <c r="N15" i="11"/>
  <c r="M96" i="9"/>
  <c r="M93" i="9"/>
  <c r="M72" i="9"/>
  <c r="M68" i="11"/>
  <c r="M64" i="9"/>
  <c r="M63" i="4"/>
  <c r="M63" i="11" s="1"/>
  <c r="M45" i="9"/>
  <c r="M15" i="11"/>
  <c r="L96" i="9"/>
  <c r="L93" i="9"/>
  <c r="L72" i="9"/>
  <c r="Z72" i="9" s="1"/>
  <c r="L68" i="11"/>
  <c r="L63" i="4"/>
  <c r="L63" i="9" s="1"/>
  <c r="L64" i="11"/>
  <c r="L15" i="9"/>
  <c r="K96" i="9"/>
  <c r="K93" i="9"/>
  <c r="K68" i="11"/>
  <c r="K63" i="4"/>
  <c r="K63" i="11" s="1"/>
  <c r="K64" i="9"/>
  <c r="K45" i="9"/>
  <c r="K15" i="11"/>
  <c r="J96" i="9"/>
  <c r="J72" i="9"/>
  <c r="J68" i="11"/>
  <c r="Z68" i="11" s="1"/>
  <c r="J63" i="4"/>
  <c r="J63" i="9" s="1"/>
  <c r="J64" i="11"/>
  <c r="J45" i="9"/>
  <c r="J15" i="9"/>
  <c r="I96" i="9"/>
  <c r="I68" i="9"/>
  <c r="I63" i="4"/>
  <c r="I63" i="9" s="1"/>
  <c r="I63" i="11"/>
  <c r="I64" i="11"/>
  <c r="I45" i="9"/>
  <c r="I15" i="9"/>
  <c r="H96" i="11"/>
  <c r="H93" i="11"/>
  <c r="H72" i="9"/>
  <c r="H68" i="9"/>
  <c r="H63" i="4"/>
  <c r="H63" i="11" s="1"/>
  <c r="H63" i="9"/>
  <c r="H64" i="9"/>
  <c r="H15" i="11"/>
  <c r="G96" i="11"/>
  <c r="G93" i="9"/>
  <c r="G68" i="9"/>
  <c r="G64" i="11"/>
  <c r="G63" i="4"/>
  <c r="G63" i="9" s="1"/>
  <c r="G15" i="9"/>
  <c r="F96" i="9"/>
  <c r="F93" i="9"/>
  <c r="F72" i="9"/>
  <c r="F68" i="9"/>
  <c r="F64" i="11"/>
  <c r="F63" i="4"/>
  <c r="F63" i="9" s="1"/>
  <c r="F45" i="9"/>
  <c r="F15" i="11"/>
  <c r="Z96" i="4"/>
  <c r="E96" i="9"/>
  <c r="Z86" i="4"/>
  <c r="E86" i="9"/>
  <c r="Z86" i="9" s="1"/>
  <c r="E68" i="9"/>
  <c r="Z64" i="4"/>
  <c r="E64" i="9"/>
  <c r="E63" i="4"/>
  <c r="E63" i="11" s="1"/>
  <c r="E45" i="9"/>
  <c r="E15" i="11"/>
  <c r="D96" i="9"/>
  <c r="D96" i="11"/>
  <c r="Z96" i="11" s="1"/>
  <c r="D93" i="9"/>
  <c r="Z72" i="4"/>
  <c r="D72" i="11"/>
  <c r="Z72" i="11" s="1"/>
  <c r="D68" i="9"/>
  <c r="Z68" i="9" s="1"/>
  <c r="Z68" i="4"/>
  <c r="D63" i="4"/>
  <c r="D63" i="11" s="1"/>
  <c r="D45" i="9"/>
  <c r="D15" i="11"/>
  <c r="C63" i="4"/>
  <c r="C63" i="11" s="1"/>
  <c r="Z63" i="12"/>
  <c r="Z76" i="9"/>
  <c r="Z76" i="4"/>
  <c r="L63" i="11" l="1"/>
  <c r="V63" i="11"/>
  <c r="U63" i="9"/>
  <c r="T63" i="11"/>
  <c r="S63" i="9"/>
  <c r="R63" i="11"/>
  <c r="Q63" i="9"/>
  <c r="P63" i="11"/>
  <c r="O63" i="9"/>
  <c r="N63" i="11"/>
  <c r="Z64" i="11"/>
  <c r="M63" i="9"/>
  <c r="K63" i="9"/>
  <c r="J63" i="11"/>
  <c r="Z64" i="9"/>
  <c r="G63" i="11"/>
  <c r="F63" i="11"/>
  <c r="Z96" i="9"/>
  <c r="E63" i="9"/>
  <c r="D63" i="9"/>
  <c r="C63" i="9"/>
  <c r="Z109" i="11"/>
  <c r="Z108" i="11"/>
  <c r="Z107" i="11"/>
  <c r="Z106" i="11"/>
  <c r="C105" i="11"/>
  <c r="Z104" i="11"/>
  <c r="Z103" i="11"/>
  <c r="Z102" i="11"/>
  <c r="Z101" i="11"/>
  <c r="Z100" i="11"/>
  <c r="Z99" i="11"/>
  <c r="Z98" i="11"/>
  <c r="Z97" i="11"/>
  <c r="Z95" i="11"/>
  <c r="Z94" i="11"/>
  <c r="Z92" i="11"/>
  <c r="Z91" i="11"/>
  <c r="Z90" i="11"/>
  <c r="Z89" i="11"/>
  <c r="Z88" i="11"/>
  <c r="Z87" i="11"/>
  <c r="Z85" i="11"/>
  <c r="Z84" i="11"/>
  <c r="Z83" i="11"/>
  <c r="Z82" i="11"/>
  <c r="Z81" i="11"/>
  <c r="Z80" i="11"/>
  <c r="Z79" i="11"/>
  <c r="Z78" i="11"/>
  <c r="Z77" i="11"/>
  <c r="Z75" i="11"/>
  <c r="Z74" i="11"/>
  <c r="Z73" i="11"/>
  <c r="Z71" i="11"/>
  <c r="Z70" i="11"/>
  <c r="Z69" i="11"/>
  <c r="Z67" i="11"/>
  <c r="Z66" i="11"/>
  <c r="Z65" i="11"/>
  <c r="Z61" i="11"/>
  <c r="Z60" i="11"/>
  <c r="Z59" i="11"/>
  <c r="Z58" i="11"/>
  <c r="Z57" i="11"/>
  <c r="Z56" i="11"/>
  <c r="Z55" i="11"/>
  <c r="Z54" i="11"/>
  <c r="Z53" i="11"/>
  <c r="Z52" i="11"/>
  <c r="Z51" i="11"/>
  <c r="Z50" i="11"/>
  <c r="Z49" i="11"/>
  <c r="Z48" i="11"/>
  <c r="Z47" i="11"/>
  <c r="Z46" i="11"/>
  <c r="Z44" i="11"/>
  <c r="Z43" i="11"/>
  <c r="Z42" i="11"/>
  <c r="Z41" i="11"/>
  <c r="Z40" i="11"/>
  <c r="Z39" i="11"/>
  <c r="Z38" i="11"/>
  <c r="Z37" i="11"/>
  <c r="Z36" i="11"/>
  <c r="Z35" i="11"/>
  <c r="Z34" i="11"/>
  <c r="Z33" i="11"/>
  <c r="Z32" i="11"/>
  <c r="Z31" i="11"/>
  <c r="Z30" i="11"/>
  <c r="Z29" i="11"/>
  <c r="Z28" i="11"/>
  <c r="Z27" i="11"/>
  <c r="Z26" i="11"/>
  <c r="Z25" i="11"/>
  <c r="Z24" i="11"/>
  <c r="Z23" i="11"/>
  <c r="Z22" i="11"/>
  <c r="Z21" i="11"/>
  <c r="Z20" i="11"/>
  <c r="Z19" i="11"/>
  <c r="Z18" i="11"/>
  <c r="Z17" i="11"/>
  <c r="Z16" i="11"/>
  <c r="Z14" i="11"/>
  <c r="Z6" i="11"/>
  <c r="AA76" i="11" s="1"/>
  <c r="AB76" i="11" s="1"/>
  <c r="Y4" i="11"/>
  <c r="X4" i="11"/>
  <c r="W4" i="11"/>
  <c r="V4" i="11"/>
  <c r="U4" i="11"/>
  <c r="T4" i="11"/>
  <c r="S4" i="11"/>
  <c r="R4" i="11"/>
  <c r="Q4" i="11"/>
  <c r="P4" i="11"/>
  <c r="O4" i="11"/>
  <c r="N4" i="11"/>
  <c r="M4" i="11"/>
  <c r="L4" i="11"/>
  <c r="K4" i="11"/>
  <c r="J4" i="11"/>
  <c r="I4" i="11"/>
  <c r="H4" i="11"/>
  <c r="G4" i="11"/>
  <c r="F4" i="11"/>
  <c r="E4" i="11"/>
  <c r="D4" i="11"/>
  <c r="C4" i="11"/>
  <c r="C3" i="11"/>
  <c r="K1" i="11"/>
  <c r="Z93" i="11" l="1"/>
  <c r="AA93" i="11" s="1"/>
  <c r="AA72" i="11"/>
  <c r="AB72" i="11" s="1"/>
  <c r="AH76" i="11"/>
  <c r="AJ76" i="11"/>
  <c r="AD76" i="11"/>
  <c r="AF76" i="11"/>
  <c r="AA64" i="11"/>
  <c r="AB64" i="11" s="1"/>
  <c r="AA17" i="11"/>
  <c r="AB17" i="11" s="1"/>
  <c r="AD17" i="11" s="1"/>
  <c r="AA21" i="11"/>
  <c r="AB21" i="11" s="1"/>
  <c r="AD21" i="11" s="1"/>
  <c r="AA25" i="11"/>
  <c r="AB25" i="11" s="1"/>
  <c r="AD25" i="11" s="1"/>
  <c r="AA29" i="11"/>
  <c r="AB29" i="11" s="1"/>
  <c r="AH29" i="11" s="1"/>
  <c r="AA33" i="11"/>
  <c r="AB33" i="11" s="1"/>
  <c r="AH33" i="11" s="1"/>
  <c r="AA37" i="11"/>
  <c r="AB37" i="11" s="1"/>
  <c r="AD37" i="11" s="1"/>
  <c r="AA41" i="11"/>
  <c r="AB41" i="11" s="1"/>
  <c r="AJ41" i="11" s="1"/>
  <c r="Z45" i="11"/>
  <c r="AA45" i="11" s="1"/>
  <c r="AB45" i="11" s="1"/>
  <c r="AA68" i="11"/>
  <c r="AB68" i="11" s="1"/>
  <c r="Z15" i="11"/>
  <c r="AA15" i="11" s="1"/>
  <c r="AB15" i="11" s="1"/>
  <c r="AA57" i="11"/>
  <c r="AB57" i="11" s="1"/>
  <c r="AH57" i="11" s="1"/>
  <c r="AA49" i="11"/>
  <c r="AB49" i="11" s="1"/>
  <c r="AH49" i="11" s="1"/>
  <c r="AA53" i="11"/>
  <c r="AB53" i="11" s="1"/>
  <c r="AD53" i="11" s="1"/>
  <c r="AA14" i="11"/>
  <c r="AB14" i="11" s="1"/>
  <c r="AF14" i="11" s="1"/>
  <c r="AA16" i="11"/>
  <c r="AB16" i="11" s="1"/>
  <c r="AA24" i="11"/>
  <c r="AB24" i="11" s="1"/>
  <c r="AD24" i="11" s="1"/>
  <c r="AA32" i="11"/>
  <c r="AB32" i="11" s="1"/>
  <c r="AF32" i="11" s="1"/>
  <c r="AA40" i="11"/>
  <c r="AB40" i="11" s="1"/>
  <c r="AD40" i="11" s="1"/>
  <c r="AA46" i="11"/>
  <c r="AB46" i="11" s="1"/>
  <c r="AJ46" i="11" s="1"/>
  <c r="AA54" i="11"/>
  <c r="AB54" i="11" s="1"/>
  <c r="AJ54" i="11" s="1"/>
  <c r="AA51" i="11"/>
  <c r="AB51" i="11" s="1"/>
  <c r="AJ51" i="11" s="1"/>
  <c r="AA86" i="11"/>
  <c r="AB86" i="11" s="1"/>
  <c r="AA20" i="11"/>
  <c r="AB20" i="11" s="1"/>
  <c r="AA19" i="11"/>
  <c r="AB19" i="11" s="1"/>
  <c r="AA27" i="11"/>
  <c r="AB27" i="11" s="1"/>
  <c r="AA73" i="11"/>
  <c r="AB73" i="11" s="1"/>
  <c r="AA100" i="11"/>
  <c r="AB100" i="11" s="1"/>
  <c r="AM100" i="11" s="1"/>
  <c r="AA107" i="11"/>
  <c r="AB107" i="11" s="1"/>
  <c r="AA104" i="11"/>
  <c r="AB104" i="11" s="1"/>
  <c r="AA98" i="11"/>
  <c r="AB98" i="11" s="1"/>
  <c r="AA94" i="11"/>
  <c r="AB94" i="11" s="1"/>
  <c r="AA67" i="11"/>
  <c r="AB67" i="11" s="1"/>
  <c r="AA92" i="11"/>
  <c r="AB92" i="11" s="1"/>
  <c r="AM92" i="11" s="1"/>
  <c r="AA88" i="11"/>
  <c r="AB88" i="11" s="1"/>
  <c r="AA85" i="11"/>
  <c r="AB85" i="11" s="1"/>
  <c r="AM85" i="11" s="1"/>
  <c r="AA83" i="11"/>
  <c r="AB83" i="11" s="1"/>
  <c r="AA79" i="11"/>
  <c r="AB79" i="11" s="1"/>
  <c r="AA74" i="11"/>
  <c r="AB74" i="11" s="1"/>
  <c r="AA69" i="11"/>
  <c r="AB69" i="11" s="1"/>
  <c r="AA23" i="11"/>
  <c r="AB23" i="11" s="1"/>
  <c r="AA35" i="11"/>
  <c r="AB35" i="11" s="1"/>
  <c r="AA43" i="11"/>
  <c r="AB43" i="11" s="1"/>
  <c r="AA59" i="11"/>
  <c r="AB59" i="11" s="1"/>
  <c r="AA78" i="11"/>
  <c r="AB78" i="11" s="1"/>
  <c r="AA82" i="11"/>
  <c r="AB82" i="11" s="1"/>
  <c r="AA106" i="11"/>
  <c r="AB106" i="11" s="1"/>
  <c r="AA22" i="11"/>
  <c r="AB22" i="11" s="1"/>
  <c r="AA30" i="11"/>
  <c r="AB30" i="11" s="1"/>
  <c r="AA38" i="11"/>
  <c r="AB38" i="11" s="1"/>
  <c r="AA52" i="11"/>
  <c r="AB52" i="11" s="1"/>
  <c r="AA60" i="11"/>
  <c r="AB60" i="11" s="1"/>
  <c r="AA61" i="11"/>
  <c r="AB61" i="11" s="1"/>
  <c r="AA28" i="11"/>
  <c r="AB28" i="11" s="1"/>
  <c r="AA31" i="11"/>
  <c r="AB31" i="11" s="1"/>
  <c r="AA36" i="11"/>
  <c r="AB36" i="11" s="1"/>
  <c r="AA39" i="11"/>
  <c r="AB39" i="11" s="1"/>
  <c r="AA44" i="11"/>
  <c r="AB44" i="11" s="1"/>
  <c r="AA47" i="11"/>
  <c r="AB47" i="11" s="1"/>
  <c r="AA50" i="11"/>
  <c r="AB50" i="11" s="1"/>
  <c r="AA55" i="11"/>
  <c r="AB55" i="11" s="1"/>
  <c r="AA58" i="11"/>
  <c r="AB58" i="11" s="1"/>
  <c r="AA65" i="11"/>
  <c r="AB65" i="11" s="1"/>
  <c r="AA70" i="11"/>
  <c r="AB70" i="11" s="1"/>
  <c r="AA75" i="11"/>
  <c r="AB75" i="11" s="1"/>
  <c r="AA80" i="11"/>
  <c r="AB80" i="11" s="1"/>
  <c r="AA84" i="11"/>
  <c r="AB84" i="11" s="1"/>
  <c r="AM84" i="11" s="1"/>
  <c r="AA90" i="11"/>
  <c r="AB90" i="11" s="1"/>
  <c r="AA102" i="11"/>
  <c r="AB102" i="11" s="1"/>
  <c r="AA108" i="11"/>
  <c r="AB108" i="11" s="1"/>
  <c r="AA18" i="11"/>
  <c r="AB18" i="11" s="1"/>
  <c r="AA26" i="11"/>
  <c r="AB26" i="11" s="1"/>
  <c r="AA34" i="11"/>
  <c r="AB34" i="11" s="1"/>
  <c r="AA42" i="11"/>
  <c r="AB42" i="11" s="1"/>
  <c r="AA48" i="11"/>
  <c r="AB48" i="11" s="1"/>
  <c r="AA56" i="11"/>
  <c r="AB56" i="11" s="1"/>
  <c r="AA66" i="11"/>
  <c r="AB66" i="11" s="1"/>
  <c r="AA71" i="11"/>
  <c r="AB71" i="11" s="1"/>
  <c r="AA77" i="11"/>
  <c r="AB77" i="11" s="1"/>
  <c r="AA81" i="11"/>
  <c r="AB81" i="11" s="1"/>
  <c r="AA91" i="11"/>
  <c r="AB91" i="11" s="1"/>
  <c r="AA99" i="11"/>
  <c r="AB99" i="11" s="1"/>
  <c r="AA103" i="11"/>
  <c r="AB103" i="11" s="1"/>
  <c r="AA109" i="11"/>
  <c r="AA89" i="11"/>
  <c r="AB89" i="11" s="1"/>
  <c r="AA95" i="11"/>
  <c r="AB95" i="11" s="1"/>
  <c r="AA97" i="11"/>
  <c r="AB97" i="11" s="1"/>
  <c r="AA101" i="11"/>
  <c r="AB101" i="11" s="1"/>
  <c r="AA87" i="11"/>
  <c r="AB87" i="11" s="1"/>
  <c r="AA96" i="11"/>
  <c r="AB96" i="11" s="1"/>
  <c r="Z105" i="11"/>
  <c r="AA105" i="11" s="1"/>
  <c r="AB105" i="11" s="1"/>
  <c r="K1" i="9"/>
  <c r="C3" i="9"/>
  <c r="Y4" i="9"/>
  <c r="X4" i="9"/>
  <c r="W4" i="9"/>
  <c r="V4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D4" i="9"/>
  <c r="C4" i="9"/>
  <c r="Z109" i="9"/>
  <c r="Z108" i="9"/>
  <c r="Z107" i="9"/>
  <c r="Z106" i="9"/>
  <c r="C105" i="9"/>
  <c r="Z104" i="9"/>
  <c r="Z103" i="9"/>
  <c r="Z102" i="9"/>
  <c r="Z101" i="9"/>
  <c r="Z100" i="9"/>
  <c r="Z99" i="9"/>
  <c r="Z98" i="9"/>
  <c r="Z97" i="9"/>
  <c r="Z95" i="9"/>
  <c r="Z94" i="9"/>
  <c r="Z92" i="9"/>
  <c r="Z91" i="9"/>
  <c r="Z90" i="9"/>
  <c r="Z89" i="9"/>
  <c r="Z88" i="9"/>
  <c r="Z87" i="9"/>
  <c r="Z85" i="9"/>
  <c r="Z84" i="9"/>
  <c r="Z83" i="9"/>
  <c r="Z82" i="9"/>
  <c r="Z81" i="9"/>
  <c r="Z80" i="9"/>
  <c r="Z79" i="9"/>
  <c r="Z78" i="9"/>
  <c r="Z77" i="9"/>
  <c r="Z75" i="9"/>
  <c r="Z74" i="9"/>
  <c r="Z73" i="9"/>
  <c r="Z71" i="9"/>
  <c r="Z70" i="9"/>
  <c r="Z69" i="9"/>
  <c r="Z67" i="9"/>
  <c r="Z66" i="9"/>
  <c r="Z65" i="9"/>
  <c r="Z61" i="9"/>
  <c r="Z60" i="9"/>
  <c r="Z59" i="9"/>
  <c r="Z58" i="9"/>
  <c r="Z57" i="9"/>
  <c r="Z56" i="9"/>
  <c r="Z55" i="9"/>
  <c r="Z54" i="9"/>
  <c r="Z53" i="9"/>
  <c r="Z52" i="9"/>
  <c r="Z51" i="9"/>
  <c r="Z50" i="9"/>
  <c r="Z49" i="9"/>
  <c r="Z48" i="9"/>
  <c r="Z47" i="9"/>
  <c r="Z46" i="9"/>
  <c r="Z44" i="9"/>
  <c r="Z43" i="9"/>
  <c r="Z42" i="9"/>
  <c r="Z41" i="9"/>
  <c r="Z40" i="9"/>
  <c r="Z39" i="9"/>
  <c r="Z38" i="9"/>
  <c r="Z37" i="9"/>
  <c r="Z36" i="9"/>
  <c r="Z35" i="9"/>
  <c r="Z34" i="9"/>
  <c r="Z33" i="9"/>
  <c r="Z32" i="9"/>
  <c r="Z31" i="9"/>
  <c r="Z30" i="9"/>
  <c r="Z29" i="9"/>
  <c r="Z28" i="9"/>
  <c r="Z27" i="9"/>
  <c r="Z26" i="9"/>
  <c r="Z25" i="9"/>
  <c r="Z24" i="9"/>
  <c r="Z23" i="9"/>
  <c r="Z22" i="9"/>
  <c r="Z21" i="9"/>
  <c r="Z20" i="9"/>
  <c r="Z19" i="9"/>
  <c r="Z18" i="9"/>
  <c r="Z17" i="9"/>
  <c r="Z16" i="9"/>
  <c r="Z14" i="9"/>
  <c r="Z6" i="9"/>
  <c r="AA76" i="9" s="1"/>
  <c r="AB76" i="9" s="1"/>
  <c r="AA67" i="9" l="1"/>
  <c r="AB67" i="9" s="1"/>
  <c r="AA73" i="9"/>
  <c r="AB63" i="11"/>
  <c r="AM96" i="11"/>
  <c r="AJ96" i="11"/>
  <c r="AH96" i="11"/>
  <c r="AF96" i="11"/>
  <c r="AD96" i="11"/>
  <c r="AD86" i="11"/>
  <c r="AH86" i="11"/>
  <c r="AF86" i="11"/>
  <c r="AJ86" i="11"/>
  <c r="AJ72" i="11"/>
  <c r="AD72" i="11"/>
  <c r="AH72" i="11"/>
  <c r="AF72" i="11"/>
  <c r="AD68" i="11"/>
  <c r="AJ68" i="11"/>
  <c r="AH68" i="11"/>
  <c r="AF68" i="11"/>
  <c r="AJ64" i="11"/>
  <c r="AF64" i="11"/>
  <c r="AH64" i="11"/>
  <c r="AH63" i="11" s="1"/>
  <c r="AD64" i="11"/>
  <c r="AF45" i="11"/>
  <c r="AD45" i="11"/>
  <c r="AH45" i="11"/>
  <c r="AJ45" i="11"/>
  <c r="AF15" i="11"/>
  <c r="AJ15" i="11"/>
  <c r="AH15" i="11"/>
  <c r="AD15" i="11"/>
  <c r="AD16" i="11"/>
  <c r="AH16" i="11"/>
  <c r="AJ53" i="11"/>
  <c r="AD49" i="11"/>
  <c r="AH17" i="11"/>
  <c r="AJ17" i="11"/>
  <c r="AF33" i="11"/>
  <c r="AD33" i="11"/>
  <c r="AH54" i="11"/>
  <c r="AH32" i="11"/>
  <c r="AH37" i="11"/>
  <c r="AF41" i="11"/>
  <c r="AH53" i="11"/>
  <c r="Z63" i="11"/>
  <c r="AA63" i="11" s="1"/>
  <c r="AD51" i="11"/>
  <c r="AD57" i="11"/>
  <c r="AD32" i="11"/>
  <c r="AD41" i="11"/>
  <c r="AD29" i="11"/>
  <c r="AF21" i="11"/>
  <c r="AF24" i="11"/>
  <c r="AJ24" i="11"/>
  <c r="AJ25" i="11"/>
  <c r="AF25" i="11"/>
  <c r="AJ16" i="11"/>
  <c r="AF51" i="11"/>
  <c r="AF29" i="11"/>
  <c r="AD54" i="11"/>
  <c r="AH24" i="11"/>
  <c r="AF53" i="11"/>
  <c r="AJ49" i="11"/>
  <c r="AJ33" i="11"/>
  <c r="AJ29" i="11"/>
  <c r="AF57" i="11"/>
  <c r="AF17" i="11"/>
  <c r="AH51" i="11"/>
  <c r="AD46" i="11"/>
  <c r="AJ32" i="11"/>
  <c r="AJ57" i="11"/>
  <c r="AH40" i="11"/>
  <c r="AM14" i="11"/>
  <c r="AH25" i="11"/>
  <c r="AH41" i="11"/>
  <c r="AH14" i="11"/>
  <c r="AF46" i="11"/>
  <c r="Z45" i="9"/>
  <c r="AA45" i="9" s="1"/>
  <c r="AB45" i="9" s="1"/>
  <c r="AA64" i="9"/>
  <c r="AB64" i="9" s="1"/>
  <c r="AD76" i="9"/>
  <c r="AJ76" i="9"/>
  <c r="AH76" i="9"/>
  <c r="AF76" i="9"/>
  <c r="AF37" i="11"/>
  <c r="AH21" i="11"/>
  <c r="AN14" i="11"/>
  <c r="AF54" i="11"/>
  <c r="AH46" i="11"/>
  <c r="AJ40" i="11"/>
  <c r="AF16" i="11"/>
  <c r="AF49" i="11"/>
  <c r="AJ37" i="11"/>
  <c r="AJ21" i="11"/>
  <c r="AJ14" i="11"/>
  <c r="AD14" i="11"/>
  <c r="AF40" i="11"/>
  <c r="AN45" i="11"/>
  <c r="AM15" i="11"/>
  <c r="AD87" i="11"/>
  <c r="AJ87" i="11"/>
  <c r="AH87" i="11"/>
  <c r="AM86" i="11"/>
  <c r="AF87" i="11"/>
  <c r="AH103" i="11"/>
  <c r="AF103" i="11"/>
  <c r="AD103" i="11"/>
  <c r="AJ103" i="11"/>
  <c r="AJ81" i="11"/>
  <c r="AH81" i="11"/>
  <c r="AF81" i="11"/>
  <c r="AD81" i="11"/>
  <c r="AJ66" i="11"/>
  <c r="AH66" i="11"/>
  <c r="AF66" i="11"/>
  <c r="AD66" i="11"/>
  <c r="AF34" i="11"/>
  <c r="AJ34" i="11"/>
  <c r="AH34" i="11"/>
  <c r="AD34" i="11"/>
  <c r="AF102" i="11"/>
  <c r="AD102" i="11"/>
  <c r="AJ102" i="11"/>
  <c r="AH102" i="11"/>
  <c r="AH75" i="11"/>
  <c r="AF75" i="11"/>
  <c r="AD75" i="11"/>
  <c r="AJ75" i="11"/>
  <c r="AD58" i="11"/>
  <c r="AJ58" i="11"/>
  <c r="AH58" i="11"/>
  <c r="AF58" i="11"/>
  <c r="AJ44" i="11"/>
  <c r="AD44" i="11"/>
  <c r="AH44" i="11"/>
  <c r="AF44" i="11"/>
  <c r="AJ28" i="11"/>
  <c r="AD28" i="11"/>
  <c r="AH28" i="11"/>
  <c r="AF28" i="11"/>
  <c r="AF38" i="11"/>
  <c r="AD38" i="11"/>
  <c r="AJ38" i="11"/>
  <c r="AH38" i="11"/>
  <c r="AD82" i="11"/>
  <c r="AJ82" i="11"/>
  <c r="AH82" i="11"/>
  <c r="AF82" i="11"/>
  <c r="AH43" i="11"/>
  <c r="AF43" i="11"/>
  <c r="AD43" i="11"/>
  <c r="AJ43" i="11"/>
  <c r="AF74" i="11"/>
  <c r="AD74" i="11"/>
  <c r="AJ74" i="11"/>
  <c r="AH74" i="11"/>
  <c r="AF88" i="11"/>
  <c r="AD88" i="11"/>
  <c r="AJ88" i="11"/>
  <c r="AH88" i="11"/>
  <c r="AJ98" i="11"/>
  <c r="AH98" i="11"/>
  <c r="AF98" i="11"/>
  <c r="AD98" i="11"/>
  <c r="AH89" i="11"/>
  <c r="AF89" i="11"/>
  <c r="AD89" i="11"/>
  <c r="AJ89" i="11"/>
  <c r="AD101" i="11"/>
  <c r="AJ101" i="11"/>
  <c r="AH101" i="11"/>
  <c r="AF101" i="11"/>
  <c r="AD99" i="11"/>
  <c r="AJ99" i="11"/>
  <c r="AH99" i="11"/>
  <c r="AF99" i="11"/>
  <c r="AJ77" i="11"/>
  <c r="AH77" i="11"/>
  <c r="AF77" i="11"/>
  <c r="AD77" i="11"/>
  <c r="AH56" i="11"/>
  <c r="AJ56" i="11"/>
  <c r="AF56" i="11"/>
  <c r="AD56" i="11"/>
  <c r="AF26" i="11"/>
  <c r="AJ26" i="11"/>
  <c r="AH26" i="11"/>
  <c r="AD26" i="11"/>
  <c r="AJ90" i="11"/>
  <c r="AH90" i="11"/>
  <c r="AF90" i="11"/>
  <c r="AD90" i="11"/>
  <c r="AH70" i="11"/>
  <c r="AF70" i="11"/>
  <c r="AD70" i="11"/>
  <c r="AJ70" i="11"/>
  <c r="AF55" i="11"/>
  <c r="AJ55" i="11"/>
  <c r="AH55" i="11"/>
  <c r="AD55" i="11"/>
  <c r="AH39" i="11"/>
  <c r="AJ39" i="11"/>
  <c r="AF39" i="11"/>
  <c r="AD39" i="11"/>
  <c r="AH61" i="11"/>
  <c r="AF61" i="11"/>
  <c r="AD61" i="11"/>
  <c r="AJ61" i="11"/>
  <c r="AF30" i="11"/>
  <c r="AD30" i="11"/>
  <c r="AJ30" i="11"/>
  <c r="AH30" i="11"/>
  <c r="AD78" i="11"/>
  <c r="AJ78" i="11"/>
  <c r="AH78" i="11"/>
  <c r="AF78" i="11"/>
  <c r="AH35" i="11"/>
  <c r="AF35" i="11"/>
  <c r="AD35" i="11"/>
  <c r="AJ35" i="11"/>
  <c r="AF79" i="11"/>
  <c r="AD79" i="11"/>
  <c r="AJ79" i="11"/>
  <c r="AH79" i="11"/>
  <c r="AN92" i="11"/>
  <c r="AF92" i="11"/>
  <c r="AD92" i="11"/>
  <c r="AJ92" i="11"/>
  <c r="AH92" i="11"/>
  <c r="AJ104" i="11"/>
  <c r="AH104" i="11"/>
  <c r="AF104" i="11"/>
  <c r="AD104" i="11"/>
  <c r="AD73" i="11"/>
  <c r="AJ73" i="11"/>
  <c r="AH73" i="11"/>
  <c r="AM72" i="11"/>
  <c r="AF73" i="11"/>
  <c r="AJ20" i="11"/>
  <c r="AD20" i="11"/>
  <c r="AH20" i="11"/>
  <c r="AF20" i="11"/>
  <c r="AH97" i="11"/>
  <c r="AF97" i="11"/>
  <c r="AD97" i="11"/>
  <c r="AJ97" i="11"/>
  <c r="AD91" i="11"/>
  <c r="AJ91" i="11"/>
  <c r="AH91" i="11"/>
  <c r="AF91" i="11"/>
  <c r="AH48" i="11"/>
  <c r="AJ48" i="11"/>
  <c r="AF48" i="11"/>
  <c r="AD48" i="11"/>
  <c r="AF18" i="11"/>
  <c r="AJ18" i="11"/>
  <c r="AD18" i="11"/>
  <c r="AH18" i="11"/>
  <c r="AH84" i="11"/>
  <c r="AN84" i="11"/>
  <c r="AF84" i="11"/>
  <c r="AD84" i="11"/>
  <c r="AJ84" i="11"/>
  <c r="AH65" i="11"/>
  <c r="AF65" i="11"/>
  <c r="AD65" i="11"/>
  <c r="AJ65" i="11"/>
  <c r="AD50" i="11"/>
  <c r="AJ50" i="11"/>
  <c r="AH50" i="11"/>
  <c r="AF50" i="11"/>
  <c r="AJ36" i="11"/>
  <c r="AD36" i="11"/>
  <c r="AH36" i="11"/>
  <c r="AF36" i="11"/>
  <c r="AF60" i="11"/>
  <c r="AJ60" i="11"/>
  <c r="AD60" i="11"/>
  <c r="AH60" i="11"/>
  <c r="AF22" i="11"/>
  <c r="AD22" i="11"/>
  <c r="AJ22" i="11"/>
  <c r="AH22" i="11"/>
  <c r="AH23" i="11"/>
  <c r="AJ23" i="11"/>
  <c r="AF23" i="11"/>
  <c r="AD23" i="11"/>
  <c r="AF83" i="11"/>
  <c r="AD83" i="11"/>
  <c r="AJ83" i="11"/>
  <c r="AH83" i="11"/>
  <c r="AD67" i="11"/>
  <c r="AJ67" i="11"/>
  <c r="AH67" i="11"/>
  <c r="AF67" i="11"/>
  <c r="AJ107" i="11"/>
  <c r="AH107" i="11"/>
  <c r="AF107" i="11"/>
  <c r="AD107" i="11"/>
  <c r="AH27" i="11"/>
  <c r="AF27" i="11"/>
  <c r="AJ27" i="11"/>
  <c r="AD27" i="11"/>
  <c r="AN96" i="11"/>
  <c r="AJ95" i="11"/>
  <c r="AH95" i="11"/>
  <c r="AN95" i="11"/>
  <c r="AF95" i="11"/>
  <c r="AM95" i="11"/>
  <c r="AD95" i="11"/>
  <c r="AB109" i="11"/>
  <c r="AJ71" i="11"/>
  <c r="AH71" i="11"/>
  <c r="AF71" i="11"/>
  <c r="AD71" i="11"/>
  <c r="AF42" i="11"/>
  <c r="AJ42" i="11"/>
  <c r="AH42" i="11"/>
  <c r="AD42" i="11"/>
  <c r="AD108" i="11"/>
  <c r="AJ108" i="11"/>
  <c r="AH108" i="11"/>
  <c r="AF108" i="11"/>
  <c r="AH80" i="11"/>
  <c r="AF80" i="11"/>
  <c r="AD80" i="11"/>
  <c r="AJ80" i="11"/>
  <c r="AF47" i="11"/>
  <c r="AJ47" i="11"/>
  <c r="AH47" i="11"/>
  <c r="AD47" i="11"/>
  <c r="AH31" i="11"/>
  <c r="AJ31" i="11"/>
  <c r="AF31" i="11"/>
  <c r="AD31" i="11"/>
  <c r="AH52" i="11"/>
  <c r="AD52" i="11"/>
  <c r="AJ52" i="11"/>
  <c r="AF52" i="11"/>
  <c r="AH106" i="11"/>
  <c r="AF106" i="11"/>
  <c r="AD106" i="11"/>
  <c r="AJ106" i="11"/>
  <c r="AF59" i="11"/>
  <c r="AH59" i="11"/>
  <c r="AD59" i="11"/>
  <c r="AJ59" i="11"/>
  <c r="AF69" i="11"/>
  <c r="AD69" i="11"/>
  <c r="AJ69" i="11"/>
  <c r="AH69" i="11"/>
  <c r="AM68" i="11"/>
  <c r="AN85" i="11"/>
  <c r="AF85" i="11"/>
  <c r="AD85" i="11"/>
  <c r="AJ85" i="11"/>
  <c r="AH85" i="11"/>
  <c r="AM94" i="11"/>
  <c r="AD94" i="11"/>
  <c r="AJ94" i="11"/>
  <c r="AH94" i="11"/>
  <c r="AB93" i="11"/>
  <c r="AM93" i="11" s="1"/>
  <c r="AN94" i="11"/>
  <c r="AF94" i="11"/>
  <c r="AN100" i="11"/>
  <c r="AF100" i="11"/>
  <c r="AD100" i="11"/>
  <c r="AJ100" i="11"/>
  <c r="AH100" i="11"/>
  <c r="AH19" i="11"/>
  <c r="AF19" i="11"/>
  <c r="AD19" i="11"/>
  <c r="AJ19" i="11"/>
  <c r="AA53" i="9"/>
  <c r="AB53" i="9" s="1"/>
  <c r="AF53" i="9" s="1"/>
  <c r="AA26" i="9"/>
  <c r="AB26" i="9" s="1"/>
  <c r="AJ26" i="9" s="1"/>
  <c r="AA108" i="9"/>
  <c r="AB108" i="9" s="1"/>
  <c r="AA101" i="9"/>
  <c r="AB101" i="9" s="1"/>
  <c r="AA88" i="9"/>
  <c r="AB88" i="9" s="1"/>
  <c r="AA83" i="9"/>
  <c r="AB83" i="9" s="1"/>
  <c r="AA74" i="9"/>
  <c r="AB74" i="9" s="1"/>
  <c r="AA42" i="9"/>
  <c r="AB42" i="9" s="1"/>
  <c r="AA34" i="9"/>
  <c r="AB34" i="9" s="1"/>
  <c r="AA92" i="9"/>
  <c r="AB92" i="9" s="1"/>
  <c r="AM92" i="9" s="1"/>
  <c r="AA85" i="9"/>
  <c r="AB85" i="9" s="1"/>
  <c r="AM85" i="9" s="1"/>
  <c r="AA69" i="9"/>
  <c r="AB69" i="9" s="1"/>
  <c r="AA38" i="9"/>
  <c r="AB38" i="9" s="1"/>
  <c r="AA30" i="9"/>
  <c r="AB30" i="9" s="1"/>
  <c r="AA79" i="9"/>
  <c r="AB79" i="9" s="1"/>
  <c r="AA59" i="9"/>
  <c r="AB59" i="9" s="1"/>
  <c r="AA54" i="9"/>
  <c r="AB54" i="9" s="1"/>
  <c r="AA51" i="9"/>
  <c r="AB51" i="9" s="1"/>
  <c r="AA46" i="9"/>
  <c r="AB46" i="9" s="1"/>
  <c r="AD46" i="9" s="1"/>
  <c r="AA40" i="9"/>
  <c r="AB40" i="9" s="1"/>
  <c r="AA32" i="9"/>
  <c r="AB32" i="9" s="1"/>
  <c r="AA25" i="9"/>
  <c r="AB25" i="9" s="1"/>
  <c r="AA50" i="9"/>
  <c r="AB50" i="9" s="1"/>
  <c r="AA44" i="9"/>
  <c r="AB44" i="9" s="1"/>
  <c r="AA36" i="9"/>
  <c r="AB36" i="9" s="1"/>
  <c r="AA16" i="9"/>
  <c r="AB16" i="9" s="1"/>
  <c r="AA58" i="9"/>
  <c r="AB58" i="9" s="1"/>
  <c r="AA47" i="9"/>
  <c r="AB47" i="9" s="1"/>
  <c r="AA27" i="9"/>
  <c r="AB27" i="9" s="1"/>
  <c r="AA23" i="9"/>
  <c r="AB23" i="9" s="1"/>
  <c r="AA21" i="9"/>
  <c r="AB21" i="9" s="1"/>
  <c r="AA19" i="9"/>
  <c r="AB19" i="9" s="1"/>
  <c r="AA17" i="9"/>
  <c r="AB17" i="9" s="1"/>
  <c r="AA55" i="9"/>
  <c r="AB55" i="9" s="1"/>
  <c r="AA14" i="9"/>
  <c r="AB14" i="9" s="1"/>
  <c r="AA65" i="9"/>
  <c r="AB65" i="9" s="1"/>
  <c r="AA72" i="9"/>
  <c r="AB72" i="9" s="1"/>
  <c r="AB73" i="9"/>
  <c r="AA82" i="9"/>
  <c r="AB82" i="9" s="1"/>
  <c r="AA102" i="9"/>
  <c r="AB102" i="9" s="1"/>
  <c r="AA18" i="9"/>
  <c r="AB18" i="9" s="1"/>
  <c r="AA29" i="9"/>
  <c r="AB29" i="9" s="1"/>
  <c r="AA31" i="9"/>
  <c r="AB31" i="9" s="1"/>
  <c r="AA33" i="9"/>
  <c r="AB33" i="9" s="1"/>
  <c r="AA37" i="9"/>
  <c r="AB37" i="9" s="1"/>
  <c r="AA39" i="9"/>
  <c r="AB39" i="9" s="1"/>
  <c r="AA41" i="9"/>
  <c r="AB41" i="9" s="1"/>
  <c r="AA49" i="9"/>
  <c r="AB49" i="9" s="1"/>
  <c r="AA75" i="9"/>
  <c r="AB75" i="9" s="1"/>
  <c r="AA84" i="9"/>
  <c r="AB84" i="9" s="1"/>
  <c r="AM84" i="9" s="1"/>
  <c r="AA28" i="9"/>
  <c r="AB28" i="9" s="1"/>
  <c r="AA57" i="9"/>
  <c r="AB57" i="9" s="1"/>
  <c r="AA78" i="9"/>
  <c r="AB78" i="9" s="1"/>
  <c r="AA20" i="9"/>
  <c r="AB20" i="9" s="1"/>
  <c r="AA22" i="9"/>
  <c r="AB22" i="9" s="1"/>
  <c r="AA24" i="9"/>
  <c r="AB24" i="9" s="1"/>
  <c r="AA61" i="9"/>
  <c r="AB61" i="9" s="1"/>
  <c r="AA99" i="9"/>
  <c r="AB99" i="9" s="1"/>
  <c r="AA96" i="9"/>
  <c r="AB96" i="9" s="1"/>
  <c r="AA35" i="9"/>
  <c r="AB35" i="9" s="1"/>
  <c r="AA43" i="9"/>
  <c r="AB43" i="9" s="1"/>
  <c r="AA70" i="9"/>
  <c r="AB70" i="9" s="1"/>
  <c r="AA77" i="9"/>
  <c r="AB77" i="9" s="1"/>
  <c r="AA100" i="9"/>
  <c r="AB100" i="9" s="1"/>
  <c r="AM100" i="9" s="1"/>
  <c r="AA104" i="9"/>
  <c r="AB104" i="9" s="1"/>
  <c r="AA106" i="9"/>
  <c r="AB106" i="9" s="1"/>
  <c r="AA52" i="9"/>
  <c r="AB52" i="9" s="1"/>
  <c r="AA60" i="9"/>
  <c r="AB60" i="9" s="1"/>
  <c r="AA66" i="9"/>
  <c r="AB66" i="9" s="1"/>
  <c r="AA81" i="9"/>
  <c r="AB81" i="9" s="1"/>
  <c r="AA90" i="9"/>
  <c r="AB90" i="9" s="1"/>
  <c r="AA98" i="9"/>
  <c r="AB98" i="9" s="1"/>
  <c r="AA48" i="9"/>
  <c r="AB48" i="9" s="1"/>
  <c r="AA56" i="9"/>
  <c r="AB56" i="9" s="1"/>
  <c r="AA71" i="9"/>
  <c r="AB71" i="9" s="1"/>
  <c r="AA68" i="9"/>
  <c r="AB68" i="9" s="1"/>
  <c r="AA86" i="9"/>
  <c r="AB86" i="9" s="1"/>
  <c r="AA87" i="9"/>
  <c r="AB87" i="9" s="1"/>
  <c r="AA89" i="9"/>
  <c r="AB89" i="9" s="1"/>
  <c r="AA91" i="9"/>
  <c r="AB91" i="9" s="1"/>
  <c r="Z93" i="9"/>
  <c r="AA93" i="9" s="1"/>
  <c r="AA94" i="9"/>
  <c r="AB94" i="9" s="1"/>
  <c r="AA103" i="9"/>
  <c r="AB103" i="9" s="1"/>
  <c r="AA109" i="9"/>
  <c r="AA80" i="9"/>
  <c r="AB80" i="9" s="1"/>
  <c r="AA95" i="9"/>
  <c r="AB95" i="9" s="1"/>
  <c r="AA97" i="9"/>
  <c r="AB97" i="9" s="1"/>
  <c r="AA107" i="9"/>
  <c r="AB107" i="9" s="1"/>
  <c r="Z105" i="9"/>
  <c r="AA105" i="9" s="1"/>
  <c r="AB105" i="9" s="1"/>
  <c r="Z6" i="4"/>
  <c r="AA76" i="4" s="1"/>
  <c r="AB76" i="4" s="1"/>
  <c r="Z8" i="4"/>
  <c r="Z14" i="4"/>
  <c r="Z16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39" i="4"/>
  <c r="Z40" i="4"/>
  <c r="Z41" i="4"/>
  <c r="Z42" i="4"/>
  <c r="Z43" i="4"/>
  <c r="Z44" i="4"/>
  <c r="Z46" i="4"/>
  <c r="Z47" i="4"/>
  <c r="Z48" i="4"/>
  <c r="Z49" i="4"/>
  <c r="Z50" i="4"/>
  <c r="Z51" i="4"/>
  <c r="Z52" i="4"/>
  <c r="Z53" i="4"/>
  <c r="Z54" i="4"/>
  <c r="Z55" i="4"/>
  <c r="Z56" i="4"/>
  <c r="Z57" i="4"/>
  <c r="Z58" i="4"/>
  <c r="Z59" i="4"/>
  <c r="Z60" i="4"/>
  <c r="Z61" i="4"/>
  <c r="Z65" i="4"/>
  <c r="Z66" i="4"/>
  <c r="Z67" i="4"/>
  <c r="Z69" i="4"/>
  <c r="Z70" i="4"/>
  <c r="Z71" i="4"/>
  <c r="Z73" i="4"/>
  <c r="Z74" i="4"/>
  <c r="Z75" i="4"/>
  <c r="Z77" i="4"/>
  <c r="Z78" i="4"/>
  <c r="Z79" i="4"/>
  <c r="Z80" i="4"/>
  <c r="Z81" i="4"/>
  <c r="Z82" i="4"/>
  <c r="Z83" i="4"/>
  <c r="Z84" i="4"/>
  <c r="Z85" i="4"/>
  <c r="Z87" i="4"/>
  <c r="Z88" i="4"/>
  <c r="Z89" i="4"/>
  <c r="Z90" i="4"/>
  <c r="Z91" i="4"/>
  <c r="Z92" i="4"/>
  <c r="Z94" i="4"/>
  <c r="Z95" i="4"/>
  <c r="Z97" i="4"/>
  <c r="Z98" i="4"/>
  <c r="Z99" i="4"/>
  <c r="Z100" i="4"/>
  <c r="Z101" i="4"/>
  <c r="Z102" i="4"/>
  <c r="Z103" i="4"/>
  <c r="Z104" i="4"/>
  <c r="C105" i="4"/>
  <c r="Z106" i="4"/>
  <c r="Z107" i="4"/>
  <c r="Z108" i="4"/>
  <c r="Z109" i="4"/>
  <c r="AJ63" i="11" l="1"/>
  <c r="AD63" i="11"/>
  <c r="AF63" i="11"/>
  <c r="AB63" i="9"/>
  <c r="AM96" i="9"/>
  <c r="AF96" i="9"/>
  <c r="AD96" i="9"/>
  <c r="AJ96" i="9"/>
  <c r="AH96" i="9"/>
  <c r="AD86" i="9"/>
  <c r="AF86" i="9"/>
  <c r="AH86" i="9"/>
  <c r="AJ86" i="9"/>
  <c r="AD72" i="9"/>
  <c r="AJ72" i="9"/>
  <c r="AH72" i="9"/>
  <c r="AF72" i="9"/>
  <c r="AD68" i="9"/>
  <c r="AJ68" i="9"/>
  <c r="AH68" i="9"/>
  <c r="AF68" i="9"/>
  <c r="AJ64" i="9"/>
  <c r="AH64" i="9"/>
  <c r="AD64" i="9"/>
  <c r="AF64" i="9"/>
  <c r="AF63" i="9" s="1"/>
  <c r="AD45" i="9"/>
  <c r="AF45" i="9"/>
  <c r="AH45" i="9"/>
  <c r="AJ45" i="9"/>
  <c r="AJ105" i="11"/>
  <c r="AF93" i="11"/>
  <c r="AM45" i="11"/>
  <c r="AH105" i="11"/>
  <c r="AH26" i="9"/>
  <c r="AD93" i="11"/>
  <c r="AD26" i="9"/>
  <c r="AF26" i="9"/>
  <c r="AH76" i="4"/>
  <c r="AF76" i="4"/>
  <c r="AD76" i="4"/>
  <c r="AJ76" i="4"/>
  <c r="AJ53" i="9"/>
  <c r="Z105" i="4"/>
  <c r="Z93" i="4"/>
  <c r="Z45" i="4"/>
  <c r="Z15" i="4"/>
  <c r="AN15" i="11"/>
  <c r="AH93" i="11"/>
  <c r="AD105" i="11"/>
  <c r="AN64" i="11"/>
  <c r="AM64" i="11"/>
  <c r="AN72" i="11"/>
  <c r="AN86" i="11"/>
  <c r="AJ93" i="11"/>
  <c r="AF105" i="11"/>
  <c r="AF109" i="11"/>
  <c r="AD109" i="11"/>
  <c r="AJ109" i="11"/>
  <c r="AH109" i="11"/>
  <c r="AN68" i="11"/>
  <c r="AN93" i="11"/>
  <c r="AH53" i="9"/>
  <c r="AD53" i="9"/>
  <c r="AJ95" i="9"/>
  <c r="AH95" i="9"/>
  <c r="AN95" i="9"/>
  <c r="AF95" i="9"/>
  <c r="AD95" i="9"/>
  <c r="AM95" i="9"/>
  <c r="AH56" i="9"/>
  <c r="AJ56" i="9"/>
  <c r="AD56" i="9"/>
  <c r="AF56" i="9"/>
  <c r="AH70" i="9"/>
  <c r="AF70" i="9"/>
  <c r="AJ70" i="9"/>
  <c r="AD70" i="9"/>
  <c r="AH84" i="9"/>
  <c r="AN84" i="9"/>
  <c r="AF84" i="9"/>
  <c r="AD84" i="9"/>
  <c r="AJ84" i="9"/>
  <c r="AH18" i="9"/>
  <c r="AD18" i="9"/>
  <c r="AJ18" i="9"/>
  <c r="AF18" i="9"/>
  <c r="AD50" i="9"/>
  <c r="AH50" i="9"/>
  <c r="AF50" i="9"/>
  <c r="AJ50" i="9"/>
  <c r="AF88" i="9"/>
  <c r="AD88" i="9"/>
  <c r="AJ88" i="9"/>
  <c r="AH88" i="9"/>
  <c r="AH80" i="9"/>
  <c r="AF80" i="9"/>
  <c r="AD80" i="9"/>
  <c r="AJ80" i="9"/>
  <c r="AJ107" i="9"/>
  <c r="AH107" i="9"/>
  <c r="AF107" i="9"/>
  <c r="AD107" i="9"/>
  <c r="AB109" i="9"/>
  <c r="AH60" i="9"/>
  <c r="AD60" i="9"/>
  <c r="AJ60" i="9"/>
  <c r="AF60" i="9"/>
  <c r="AH35" i="9"/>
  <c r="AF35" i="9"/>
  <c r="AJ35" i="9"/>
  <c r="AD35" i="9"/>
  <c r="AD24" i="9"/>
  <c r="AH24" i="9"/>
  <c r="AJ24" i="9"/>
  <c r="AF24" i="9"/>
  <c r="AJ49" i="9"/>
  <c r="AF49" i="9"/>
  <c r="AH49" i="9"/>
  <c r="AD49" i="9"/>
  <c r="AF17" i="9"/>
  <c r="AJ17" i="9"/>
  <c r="AH17" i="9"/>
  <c r="AD17" i="9"/>
  <c r="AH97" i="9"/>
  <c r="AF97" i="9"/>
  <c r="AD97" i="9"/>
  <c r="AJ97" i="9"/>
  <c r="AH103" i="9"/>
  <c r="AF103" i="9"/>
  <c r="AD103" i="9"/>
  <c r="AJ103" i="9"/>
  <c r="AH89" i="9"/>
  <c r="AF89" i="9"/>
  <c r="AD89" i="9"/>
  <c r="AJ89" i="9"/>
  <c r="AJ71" i="9"/>
  <c r="AH71" i="9"/>
  <c r="AF71" i="9"/>
  <c r="AD71" i="9"/>
  <c r="AJ90" i="9"/>
  <c r="AH90" i="9"/>
  <c r="AF90" i="9"/>
  <c r="AD90" i="9"/>
  <c r="AH52" i="9"/>
  <c r="AD52" i="9"/>
  <c r="AJ52" i="9"/>
  <c r="AF52" i="9"/>
  <c r="AJ77" i="9"/>
  <c r="AH77" i="9"/>
  <c r="AF77" i="9"/>
  <c r="AD77" i="9"/>
  <c r="AN96" i="9"/>
  <c r="AH22" i="9"/>
  <c r="AD22" i="9"/>
  <c r="AJ22" i="9"/>
  <c r="AF22" i="9"/>
  <c r="AJ28" i="9"/>
  <c r="AD28" i="9"/>
  <c r="AH28" i="9"/>
  <c r="AF28" i="9"/>
  <c r="AD33" i="9"/>
  <c r="AF33" i="9"/>
  <c r="AJ33" i="9"/>
  <c r="AH33" i="9"/>
  <c r="AD73" i="9"/>
  <c r="AJ73" i="9"/>
  <c r="AH73" i="9"/>
  <c r="AM72" i="9"/>
  <c r="AF73" i="9"/>
  <c r="AF55" i="9"/>
  <c r="AH55" i="9"/>
  <c r="AD55" i="9"/>
  <c r="AJ55" i="9"/>
  <c r="AJ19" i="9"/>
  <c r="AF19" i="9"/>
  <c r="AH19" i="9"/>
  <c r="AD19" i="9"/>
  <c r="AF47" i="9"/>
  <c r="AH47" i="9"/>
  <c r="AD47" i="9"/>
  <c r="AJ47" i="9"/>
  <c r="AJ44" i="9"/>
  <c r="AD44" i="9"/>
  <c r="AH44" i="9"/>
  <c r="AF44" i="9"/>
  <c r="AJ40" i="9"/>
  <c r="AH40" i="9"/>
  <c r="AD40" i="9"/>
  <c r="AF40" i="9"/>
  <c r="AF59" i="9"/>
  <c r="AH59" i="9"/>
  <c r="AJ59" i="9"/>
  <c r="AD59" i="9"/>
  <c r="AF30" i="9"/>
  <c r="AD30" i="9"/>
  <c r="AJ30" i="9"/>
  <c r="AH30" i="9"/>
  <c r="AN92" i="9"/>
  <c r="AF92" i="9"/>
  <c r="AD92" i="9"/>
  <c r="AJ92" i="9"/>
  <c r="AH92" i="9"/>
  <c r="AF83" i="9"/>
  <c r="AD83" i="9"/>
  <c r="AJ83" i="9"/>
  <c r="AH83" i="9"/>
  <c r="AD87" i="9"/>
  <c r="AJ87" i="9"/>
  <c r="AH87" i="9"/>
  <c r="AM86" i="9"/>
  <c r="AF87" i="9"/>
  <c r="AH106" i="9"/>
  <c r="AF106" i="9"/>
  <c r="AD106" i="9"/>
  <c r="AJ106" i="9"/>
  <c r="AD20" i="9"/>
  <c r="AH20" i="9"/>
  <c r="AJ20" i="9"/>
  <c r="AF20" i="9"/>
  <c r="AH31" i="9"/>
  <c r="AF31" i="9"/>
  <c r="AD31" i="9"/>
  <c r="AJ31" i="9"/>
  <c r="AF21" i="9"/>
  <c r="AJ21" i="9"/>
  <c r="AH21" i="9"/>
  <c r="AD21" i="9"/>
  <c r="AH46" i="9"/>
  <c r="AJ46" i="9"/>
  <c r="AF46" i="9"/>
  <c r="AF38" i="9"/>
  <c r="AD38" i="9"/>
  <c r="AJ38" i="9"/>
  <c r="AH38" i="9"/>
  <c r="AH48" i="9"/>
  <c r="AJ48" i="9"/>
  <c r="AD48" i="9"/>
  <c r="AF48" i="9"/>
  <c r="AJ66" i="9"/>
  <c r="AH66" i="9"/>
  <c r="AF66" i="9"/>
  <c r="AD66" i="9"/>
  <c r="AJ104" i="9"/>
  <c r="AH104" i="9"/>
  <c r="AF104" i="9"/>
  <c r="AD104" i="9"/>
  <c r="AH43" i="9"/>
  <c r="AF43" i="9"/>
  <c r="AJ43" i="9"/>
  <c r="AD43" i="9"/>
  <c r="AJ61" i="9"/>
  <c r="AF61" i="9"/>
  <c r="AD61" i="9"/>
  <c r="AH61" i="9"/>
  <c r="AD78" i="9"/>
  <c r="AJ78" i="9"/>
  <c r="AH78" i="9"/>
  <c r="AF78" i="9"/>
  <c r="AH75" i="9"/>
  <c r="AF75" i="9"/>
  <c r="AD75" i="9"/>
  <c r="AJ75" i="9"/>
  <c r="AH39" i="9"/>
  <c r="AF39" i="9"/>
  <c r="AD39" i="9"/>
  <c r="AJ39" i="9"/>
  <c r="AD29" i="9"/>
  <c r="AJ29" i="9"/>
  <c r="AF29" i="9"/>
  <c r="AH29" i="9"/>
  <c r="AF102" i="9"/>
  <c r="AD102" i="9"/>
  <c r="AJ102" i="9"/>
  <c r="AH102" i="9"/>
  <c r="AH65" i="9"/>
  <c r="AF65" i="9"/>
  <c r="AD65" i="9"/>
  <c r="AJ65" i="9"/>
  <c r="AH14" i="9"/>
  <c r="AM14" i="9"/>
  <c r="AD14" i="9"/>
  <c r="AJ14" i="9"/>
  <c r="AF14" i="9"/>
  <c r="AN14" i="9"/>
  <c r="AJ23" i="9"/>
  <c r="AF23" i="9"/>
  <c r="AH23" i="9"/>
  <c r="AD23" i="9"/>
  <c r="AF16" i="9"/>
  <c r="AJ16" i="9"/>
  <c r="AD16" i="9"/>
  <c r="AH16" i="9"/>
  <c r="AF25" i="9"/>
  <c r="AJ25" i="9"/>
  <c r="AH25" i="9"/>
  <c r="AD25" i="9"/>
  <c r="AF51" i="9"/>
  <c r="AH51" i="9"/>
  <c r="AJ51" i="9"/>
  <c r="AD51" i="9"/>
  <c r="AD67" i="9"/>
  <c r="AJ67" i="9"/>
  <c r="AH67" i="9"/>
  <c r="AF67" i="9"/>
  <c r="AF69" i="9"/>
  <c r="AD69" i="9"/>
  <c r="AJ69" i="9"/>
  <c r="AM68" i="9"/>
  <c r="AH69" i="9"/>
  <c r="AF42" i="9"/>
  <c r="AJ42" i="9"/>
  <c r="AD42" i="9"/>
  <c r="AH42" i="9"/>
  <c r="AD101" i="9"/>
  <c r="AJ101" i="9"/>
  <c r="AH101" i="9"/>
  <c r="AF101" i="9"/>
  <c r="AM94" i="9"/>
  <c r="AD94" i="9"/>
  <c r="AJ94" i="9"/>
  <c r="AH94" i="9"/>
  <c r="AB93" i="9"/>
  <c r="AN94" i="9"/>
  <c r="AF94" i="9"/>
  <c r="AJ81" i="9"/>
  <c r="AH81" i="9"/>
  <c r="AF81" i="9"/>
  <c r="AD81" i="9"/>
  <c r="AD99" i="9"/>
  <c r="AJ99" i="9"/>
  <c r="AH99" i="9"/>
  <c r="AF99" i="9"/>
  <c r="AD41" i="9"/>
  <c r="AF41" i="9"/>
  <c r="AJ41" i="9"/>
  <c r="AH41" i="9"/>
  <c r="AD58" i="9"/>
  <c r="AH58" i="9"/>
  <c r="AF58" i="9"/>
  <c r="AJ58" i="9"/>
  <c r="AF34" i="9"/>
  <c r="AJ34" i="9"/>
  <c r="AD34" i="9"/>
  <c r="AH34" i="9"/>
  <c r="AD91" i="9"/>
  <c r="AJ91" i="9"/>
  <c r="AH91" i="9"/>
  <c r="AF91" i="9"/>
  <c r="AJ98" i="9"/>
  <c r="AH98" i="9"/>
  <c r="AF98" i="9"/>
  <c r="AD98" i="9"/>
  <c r="AN100" i="9"/>
  <c r="AF100" i="9"/>
  <c r="AD100" i="9"/>
  <c r="AJ100" i="9"/>
  <c r="AH100" i="9"/>
  <c r="AJ57" i="9"/>
  <c r="AF57" i="9"/>
  <c r="AH57" i="9"/>
  <c r="AD57" i="9"/>
  <c r="AD37" i="9"/>
  <c r="AJ37" i="9"/>
  <c r="AF37" i="9"/>
  <c r="AH37" i="9"/>
  <c r="AD82" i="9"/>
  <c r="AJ82" i="9"/>
  <c r="AH82" i="9"/>
  <c r="AF82" i="9"/>
  <c r="Z63" i="9"/>
  <c r="AA63" i="9" s="1"/>
  <c r="AJ27" i="9"/>
  <c r="AF27" i="9"/>
  <c r="AD27" i="9"/>
  <c r="AH27" i="9"/>
  <c r="AJ36" i="9"/>
  <c r="AD36" i="9"/>
  <c r="AH36" i="9"/>
  <c r="AF36" i="9"/>
  <c r="AJ32" i="9"/>
  <c r="AH32" i="9"/>
  <c r="AD32" i="9"/>
  <c r="AF32" i="9"/>
  <c r="AD54" i="9"/>
  <c r="AH54" i="9"/>
  <c r="AJ54" i="9"/>
  <c r="AF54" i="9"/>
  <c r="AF79" i="9"/>
  <c r="AD79" i="9"/>
  <c r="AJ79" i="9"/>
  <c r="AH79" i="9"/>
  <c r="AN85" i="9"/>
  <c r="AF85" i="9"/>
  <c r="AD85" i="9"/>
  <c r="AJ85" i="9"/>
  <c r="AH85" i="9"/>
  <c r="AF74" i="9"/>
  <c r="AD74" i="9"/>
  <c r="AJ74" i="9"/>
  <c r="AH74" i="9"/>
  <c r="AD108" i="9"/>
  <c r="AJ108" i="9"/>
  <c r="AH108" i="9"/>
  <c r="AF108" i="9"/>
  <c r="AD63" i="9" l="1"/>
  <c r="AH63" i="9"/>
  <c r="AJ63" i="9"/>
  <c r="AM93" i="9"/>
  <c r="AH93" i="9"/>
  <c r="AD93" i="9"/>
  <c r="AF93" i="9"/>
  <c r="AJ93" i="9"/>
  <c r="Z63" i="4"/>
  <c r="AN63" i="11"/>
  <c r="AM63" i="11"/>
  <c r="AD105" i="9"/>
  <c r="AN86" i="9"/>
  <c r="AN93" i="9"/>
  <c r="AF105" i="9"/>
  <c r="AM64" i="9"/>
  <c r="AN64" i="9"/>
  <c r="AH105" i="9"/>
  <c r="AF109" i="9"/>
  <c r="AD109" i="9"/>
  <c r="AJ109" i="9"/>
  <c r="AH109" i="9"/>
  <c r="AN68" i="9"/>
  <c r="AN45" i="9"/>
  <c r="AM45" i="9"/>
  <c r="AJ105" i="9"/>
  <c r="AN72" i="9"/>
  <c r="AM63" i="9" l="1"/>
  <c r="AN63" i="9"/>
  <c r="AA64" i="4" l="1"/>
  <c r="AB64" i="4" s="1"/>
  <c r="AA69" i="4"/>
  <c r="AB69" i="4" s="1"/>
  <c r="AA65" i="4"/>
  <c r="AB65" i="4" s="1"/>
  <c r="AA70" i="4"/>
  <c r="AB70" i="4" s="1"/>
  <c r="AF70" i="4" s="1"/>
  <c r="AA66" i="4"/>
  <c r="AB66" i="4" s="1"/>
  <c r="AA71" i="4"/>
  <c r="AB71" i="4" s="1"/>
  <c r="AA68" i="4"/>
  <c r="AB68" i="4" s="1"/>
  <c r="AA67" i="4"/>
  <c r="AB67" i="4" s="1"/>
  <c r="AA109" i="4"/>
  <c r="AA108" i="4"/>
  <c r="AB108" i="4" s="1"/>
  <c r="AA107" i="4"/>
  <c r="AB107" i="4" s="1"/>
  <c r="AA106" i="4"/>
  <c r="AB106" i="4" s="1"/>
  <c r="AA105" i="4"/>
  <c r="AB105" i="4" s="1"/>
  <c r="AA100" i="4"/>
  <c r="AB100" i="4" s="1"/>
  <c r="AM100" i="4" s="1"/>
  <c r="AA98" i="4"/>
  <c r="AB98" i="4" s="1"/>
  <c r="AA97" i="4"/>
  <c r="AB97" i="4" s="1"/>
  <c r="AA99" i="4"/>
  <c r="AB99" i="4" s="1"/>
  <c r="AA96" i="4"/>
  <c r="AB96" i="4" s="1"/>
  <c r="AA95" i="4"/>
  <c r="AB95" i="4" s="1"/>
  <c r="AA94" i="4"/>
  <c r="AB94" i="4" s="1"/>
  <c r="AA92" i="4"/>
  <c r="AB92" i="4" s="1"/>
  <c r="AM92" i="4" s="1"/>
  <c r="AA93" i="4"/>
  <c r="AA90" i="4"/>
  <c r="AB90" i="4" s="1"/>
  <c r="AA85" i="4"/>
  <c r="AB85" i="4" s="1"/>
  <c r="AM85" i="4" s="1"/>
  <c r="AA78" i="4"/>
  <c r="AB78" i="4" s="1"/>
  <c r="AA82" i="4"/>
  <c r="AB82" i="4" s="1"/>
  <c r="AA83" i="4"/>
  <c r="AB83" i="4" s="1"/>
  <c r="AA81" i="4"/>
  <c r="AB81" i="4" s="1"/>
  <c r="AA60" i="4"/>
  <c r="AB60" i="4" s="1"/>
  <c r="AA61" i="4"/>
  <c r="AB61" i="4" s="1"/>
  <c r="AA59" i="4"/>
  <c r="AB59" i="4" s="1"/>
  <c r="AA86" i="4"/>
  <c r="AB86" i="4" s="1"/>
  <c r="AA103" i="4"/>
  <c r="AB103" i="4" s="1"/>
  <c r="AA80" i="4"/>
  <c r="AB80" i="4" s="1"/>
  <c r="AA74" i="4"/>
  <c r="AB74" i="4" s="1"/>
  <c r="AA56" i="4"/>
  <c r="AB56" i="4" s="1"/>
  <c r="AA52" i="4"/>
  <c r="AB52" i="4" s="1"/>
  <c r="AA48" i="4"/>
  <c r="AB48" i="4" s="1"/>
  <c r="AA50" i="4"/>
  <c r="AB50" i="4" s="1"/>
  <c r="AJ50" i="4" s="1"/>
  <c r="AA46" i="4"/>
  <c r="AB46" i="4" s="1"/>
  <c r="AA89" i="4"/>
  <c r="AB89" i="4" s="1"/>
  <c r="AA101" i="4"/>
  <c r="AB101" i="4" s="1"/>
  <c r="AA79" i="4"/>
  <c r="AB79" i="4" s="1"/>
  <c r="AA73" i="4"/>
  <c r="AB73" i="4" s="1"/>
  <c r="AA55" i="4"/>
  <c r="AB55" i="4" s="1"/>
  <c r="AA51" i="4"/>
  <c r="AB51" i="4" s="1"/>
  <c r="AA47" i="4"/>
  <c r="AB47" i="4" s="1"/>
  <c r="AA58" i="4"/>
  <c r="AB58" i="4" s="1"/>
  <c r="AA87" i="4"/>
  <c r="AB87" i="4" s="1"/>
  <c r="AA88" i="4"/>
  <c r="AB88" i="4" s="1"/>
  <c r="AA31" i="4"/>
  <c r="AB31" i="4" s="1"/>
  <c r="AA104" i="4"/>
  <c r="AB104" i="4" s="1"/>
  <c r="AA77" i="4"/>
  <c r="AB77" i="4" s="1"/>
  <c r="AA91" i="4"/>
  <c r="AB91" i="4" s="1"/>
  <c r="AA102" i="4"/>
  <c r="AB102" i="4" s="1"/>
  <c r="AA84" i="4"/>
  <c r="AB84" i="4" s="1"/>
  <c r="AM84" i="4" s="1"/>
  <c r="AA75" i="4"/>
  <c r="AB75" i="4" s="1"/>
  <c r="AA57" i="4"/>
  <c r="AB57" i="4" s="1"/>
  <c r="AA53" i="4"/>
  <c r="AB53" i="4" s="1"/>
  <c r="AA49" i="4"/>
  <c r="AB49" i="4" s="1"/>
  <c r="AA54" i="4"/>
  <c r="AB54" i="4" s="1"/>
  <c r="AA25" i="4"/>
  <c r="AB25" i="4" s="1"/>
  <c r="AA42" i="4"/>
  <c r="AB42" i="4" s="1"/>
  <c r="AA23" i="4"/>
  <c r="AB23" i="4" s="1"/>
  <c r="AA40" i="4"/>
  <c r="AB40" i="4" s="1"/>
  <c r="AA24" i="4"/>
  <c r="AB24" i="4" s="1"/>
  <c r="AA41" i="4"/>
  <c r="AB41" i="4" s="1"/>
  <c r="AA15" i="4"/>
  <c r="AB15" i="4" s="1"/>
  <c r="AA29" i="4"/>
  <c r="AB29" i="4" s="1"/>
  <c r="AA18" i="4"/>
  <c r="AB18" i="4" s="1"/>
  <c r="AA39" i="4"/>
  <c r="AB39" i="4" s="1"/>
  <c r="AA27" i="4"/>
  <c r="AB27" i="4" s="1"/>
  <c r="AA44" i="4"/>
  <c r="AB44" i="4" s="1"/>
  <c r="AA28" i="4"/>
  <c r="AB28" i="4" s="1"/>
  <c r="AA35" i="4"/>
  <c r="AB35" i="4" s="1"/>
  <c r="AA17" i="4"/>
  <c r="AB17" i="4" s="1"/>
  <c r="AA34" i="4"/>
  <c r="AB34" i="4" s="1"/>
  <c r="AA22" i="4"/>
  <c r="AB22" i="4" s="1"/>
  <c r="AA43" i="4"/>
  <c r="AB43" i="4" s="1"/>
  <c r="AA32" i="4"/>
  <c r="AB32" i="4" s="1"/>
  <c r="AA16" i="4"/>
  <c r="AB16" i="4" s="1"/>
  <c r="AA33" i="4"/>
  <c r="AB33" i="4" s="1"/>
  <c r="AA30" i="4"/>
  <c r="AB30" i="4" s="1"/>
  <c r="AA21" i="4"/>
  <c r="AB21" i="4" s="1"/>
  <c r="AA38" i="4"/>
  <c r="AB38" i="4" s="1"/>
  <c r="AA26" i="4"/>
  <c r="AB26" i="4" s="1"/>
  <c r="AA19" i="4"/>
  <c r="AB19" i="4" s="1"/>
  <c r="AA36" i="4"/>
  <c r="AB36" i="4" s="1"/>
  <c r="AA20" i="4"/>
  <c r="AB20" i="4" s="1"/>
  <c r="AA37" i="4"/>
  <c r="AB37" i="4" s="1"/>
  <c r="AA14" i="4"/>
  <c r="AA8" i="4"/>
  <c r="AB63" i="4" l="1"/>
  <c r="AJ15" i="4"/>
  <c r="AD15" i="4"/>
  <c r="AH15" i="4"/>
  <c r="AF15" i="4"/>
  <c r="AD86" i="4"/>
  <c r="AJ86" i="4"/>
  <c r="AH86" i="4"/>
  <c r="AF86" i="4"/>
  <c r="AM96" i="4"/>
  <c r="AJ96" i="4"/>
  <c r="AH96" i="4"/>
  <c r="AF96" i="4"/>
  <c r="AD96" i="4"/>
  <c r="AD64" i="4"/>
  <c r="AH64" i="4"/>
  <c r="AF64" i="4"/>
  <c r="AJ64" i="4"/>
  <c r="AF68" i="4"/>
  <c r="AD68" i="4"/>
  <c r="AJ68" i="4"/>
  <c r="AH68" i="4"/>
  <c r="AF34" i="4"/>
  <c r="AD34" i="4"/>
  <c r="AJ34" i="4"/>
  <c r="AH34" i="4"/>
  <c r="AJ54" i="4"/>
  <c r="AH54" i="4"/>
  <c r="AF54" i="4"/>
  <c r="AD54" i="4"/>
  <c r="AJ51" i="4"/>
  <c r="AH51" i="4"/>
  <c r="AF51" i="4"/>
  <c r="AD51" i="4"/>
  <c r="AJ61" i="4"/>
  <c r="AH61" i="4"/>
  <c r="AF61" i="4"/>
  <c r="AD61" i="4"/>
  <c r="AJ83" i="4"/>
  <c r="AF83" i="4"/>
  <c r="AH83" i="4"/>
  <c r="AD83" i="4"/>
  <c r="AD90" i="4"/>
  <c r="AJ90" i="4"/>
  <c r="AH90" i="4"/>
  <c r="AF90" i="4"/>
  <c r="AJ95" i="4"/>
  <c r="AF95" i="4"/>
  <c r="AH95" i="4"/>
  <c r="AD95" i="4"/>
  <c r="AJ98" i="4"/>
  <c r="AH98" i="4"/>
  <c r="AF98" i="4"/>
  <c r="AD98" i="4"/>
  <c r="AJ67" i="4"/>
  <c r="AD67" i="4"/>
  <c r="AF67" i="4"/>
  <c r="AH67" i="4"/>
  <c r="AH70" i="4"/>
  <c r="AJ70" i="4"/>
  <c r="AD70" i="4"/>
  <c r="AF38" i="4"/>
  <c r="AD38" i="4"/>
  <c r="AJ38" i="4"/>
  <c r="AH38" i="4"/>
  <c r="AH29" i="4"/>
  <c r="AF29" i="4"/>
  <c r="AJ29" i="4"/>
  <c r="AD29" i="4"/>
  <c r="AJ71" i="4"/>
  <c r="AD71" i="4"/>
  <c r="AF71" i="4"/>
  <c r="AH71" i="4"/>
  <c r="AJ101" i="4"/>
  <c r="AH101" i="4"/>
  <c r="AF101" i="4"/>
  <c r="AD101" i="4"/>
  <c r="AJ36" i="4"/>
  <c r="AH36" i="4"/>
  <c r="AF36" i="4"/>
  <c r="AD36" i="4"/>
  <c r="AD27" i="4"/>
  <c r="AJ27" i="4"/>
  <c r="AF27" i="4"/>
  <c r="AH27" i="4"/>
  <c r="AJ49" i="4"/>
  <c r="AH49" i="4"/>
  <c r="AF49" i="4"/>
  <c r="AD49" i="4"/>
  <c r="AJ87" i="4"/>
  <c r="AH87" i="4"/>
  <c r="AF87" i="4"/>
  <c r="AD87" i="4"/>
  <c r="AF89" i="4"/>
  <c r="AD89" i="4"/>
  <c r="AJ89" i="4"/>
  <c r="AH89" i="4"/>
  <c r="AJ52" i="4"/>
  <c r="AH52" i="4"/>
  <c r="AF52" i="4"/>
  <c r="AD52" i="4"/>
  <c r="AJ103" i="4"/>
  <c r="AH103" i="4"/>
  <c r="AF103" i="4"/>
  <c r="AD103" i="4"/>
  <c r="AJ60" i="4"/>
  <c r="AH60" i="4"/>
  <c r="AF60" i="4"/>
  <c r="AD60" i="4"/>
  <c r="AJ82" i="4"/>
  <c r="AF82" i="4"/>
  <c r="AH82" i="4"/>
  <c r="AD82" i="4"/>
  <c r="AJ100" i="4"/>
  <c r="AH100" i="4"/>
  <c r="AF100" i="4"/>
  <c r="AD100" i="4"/>
  <c r="AF65" i="4"/>
  <c r="AH65" i="4"/>
  <c r="AJ65" i="4"/>
  <c r="AD65" i="4"/>
  <c r="AJ20" i="4"/>
  <c r="AH20" i="4"/>
  <c r="AF20" i="4"/>
  <c r="AD20" i="4"/>
  <c r="AJ44" i="4"/>
  <c r="AH44" i="4"/>
  <c r="AF44" i="4"/>
  <c r="AD44" i="4"/>
  <c r="AJ91" i="4"/>
  <c r="AH91" i="4"/>
  <c r="AF91" i="4"/>
  <c r="AD91" i="4"/>
  <c r="AH80" i="4"/>
  <c r="AD80" i="4"/>
  <c r="AJ80" i="4"/>
  <c r="AF80" i="4"/>
  <c r="AH21" i="4"/>
  <c r="AF21" i="4"/>
  <c r="AJ21" i="4"/>
  <c r="AD21" i="4"/>
  <c r="AH17" i="4"/>
  <c r="AF17" i="4"/>
  <c r="AJ17" i="4"/>
  <c r="AD17" i="4"/>
  <c r="AH75" i="4"/>
  <c r="AD75" i="4"/>
  <c r="AJ75" i="4"/>
  <c r="AF75" i="4"/>
  <c r="AJ55" i="4"/>
  <c r="AH55" i="4"/>
  <c r="AF55" i="4"/>
  <c r="AD55" i="4"/>
  <c r="AD19" i="4"/>
  <c r="AJ19" i="4"/>
  <c r="AH19" i="4"/>
  <c r="AF19" i="4"/>
  <c r="AF30" i="4"/>
  <c r="AD30" i="4"/>
  <c r="AJ30" i="4"/>
  <c r="AH30" i="4"/>
  <c r="AD43" i="4"/>
  <c r="AJ43" i="4"/>
  <c r="AH43" i="4"/>
  <c r="AF43" i="4"/>
  <c r="AD35" i="4"/>
  <c r="AJ35" i="4"/>
  <c r="AH35" i="4"/>
  <c r="AF35" i="4"/>
  <c r="AD39" i="4"/>
  <c r="AJ39" i="4"/>
  <c r="AH39" i="4"/>
  <c r="AF39" i="4"/>
  <c r="AH41" i="4"/>
  <c r="AF41" i="4"/>
  <c r="AJ41" i="4"/>
  <c r="AD41" i="4"/>
  <c r="AF42" i="4"/>
  <c r="AD42" i="4"/>
  <c r="AJ42" i="4"/>
  <c r="AH42" i="4"/>
  <c r="AJ53" i="4"/>
  <c r="AH53" i="4"/>
  <c r="AF53" i="4"/>
  <c r="AD53" i="4"/>
  <c r="AJ84" i="4"/>
  <c r="AF84" i="4"/>
  <c r="AH84" i="4"/>
  <c r="AD84" i="4"/>
  <c r="AJ104" i="4"/>
  <c r="AH104" i="4"/>
  <c r="AF104" i="4"/>
  <c r="AD104" i="4"/>
  <c r="AJ58" i="4"/>
  <c r="AH58" i="4"/>
  <c r="AF58" i="4"/>
  <c r="AD58" i="4"/>
  <c r="AJ73" i="4"/>
  <c r="AF73" i="4"/>
  <c r="AH73" i="4"/>
  <c r="AD73" i="4"/>
  <c r="AJ46" i="4"/>
  <c r="AH46" i="4"/>
  <c r="AF46" i="4"/>
  <c r="AD46" i="4"/>
  <c r="AJ56" i="4"/>
  <c r="AH56" i="4"/>
  <c r="AF56" i="4"/>
  <c r="AD56" i="4"/>
  <c r="AJ78" i="4"/>
  <c r="AF78" i="4"/>
  <c r="AH78" i="4"/>
  <c r="AD78" i="4"/>
  <c r="AD92" i="4"/>
  <c r="AF92" i="4"/>
  <c r="AH92" i="4"/>
  <c r="AJ92" i="4"/>
  <c r="AJ99" i="4"/>
  <c r="AH99" i="4"/>
  <c r="AF99" i="4"/>
  <c r="AD99" i="4"/>
  <c r="AF69" i="4"/>
  <c r="AH69" i="4"/>
  <c r="AJ69" i="4"/>
  <c r="AD69" i="4"/>
  <c r="AJ16" i="4"/>
  <c r="AH16" i="4"/>
  <c r="AD16" i="4"/>
  <c r="AF16" i="4"/>
  <c r="AJ40" i="4"/>
  <c r="AH40" i="4"/>
  <c r="AD40" i="4"/>
  <c r="AF40" i="4"/>
  <c r="AH88" i="4"/>
  <c r="AF88" i="4"/>
  <c r="AD88" i="4"/>
  <c r="AJ88" i="4"/>
  <c r="AJ48" i="4"/>
  <c r="AH48" i="4"/>
  <c r="AF48" i="4"/>
  <c r="AD48" i="4"/>
  <c r="AJ32" i="4"/>
  <c r="AH32" i="4"/>
  <c r="AF32" i="4"/>
  <c r="AD32" i="4"/>
  <c r="AD23" i="4"/>
  <c r="AJ23" i="4"/>
  <c r="AF23" i="4"/>
  <c r="AH23" i="4"/>
  <c r="AH77" i="4"/>
  <c r="AD77" i="4"/>
  <c r="AJ77" i="4"/>
  <c r="AF77" i="4"/>
  <c r="AH37" i="4"/>
  <c r="AF37" i="4"/>
  <c r="AJ37" i="4"/>
  <c r="AD37" i="4"/>
  <c r="AF26" i="4"/>
  <c r="AJ26" i="4"/>
  <c r="AH26" i="4"/>
  <c r="AD26" i="4"/>
  <c r="AH33" i="4"/>
  <c r="AF33" i="4"/>
  <c r="AJ33" i="4"/>
  <c r="AD33" i="4"/>
  <c r="AF22" i="4"/>
  <c r="AJ22" i="4"/>
  <c r="AH22" i="4"/>
  <c r="AD22" i="4"/>
  <c r="AJ28" i="4"/>
  <c r="AH28" i="4"/>
  <c r="AF28" i="4"/>
  <c r="AD28" i="4"/>
  <c r="AF18" i="4"/>
  <c r="AJ18" i="4"/>
  <c r="AH18" i="4"/>
  <c r="AD18" i="4"/>
  <c r="AJ24" i="4"/>
  <c r="AH24" i="4"/>
  <c r="AD24" i="4"/>
  <c r="AF24" i="4"/>
  <c r="AH25" i="4"/>
  <c r="AF25" i="4"/>
  <c r="AJ25" i="4"/>
  <c r="AD25" i="4"/>
  <c r="AJ57" i="4"/>
  <c r="AH57" i="4"/>
  <c r="AF57" i="4"/>
  <c r="AD57" i="4"/>
  <c r="AJ102" i="4"/>
  <c r="AH102" i="4"/>
  <c r="AF102" i="4"/>
  <c r="AD102" i="4"/>
  <c r="AD31" i="4"/>
  <c r="AJ31" i="4"/>
  <c r="AH31" i="4"/>
  <c r="AF31" i="4"/>
  <c r="AJ47" i="4"/>
  <c r="AH47" i="4"/>
  <c r="AF47" i="4"/>
  <c r="AD47" i="4"/>
  <c r="AJ79" i="4"/>
  <c r="AF79" i="4"/>
  <c r="AH79" i="4"/>
  <c r="AD79" i="4"/>
  <c r="AH50" i="4"/>
  <c r="AF50" i="4"/>
  <c r="AD50" i="4"/>
  <c r="AJ74" i="4"/>
  <c r="AF74" i="4"/>
  <c r="AH74" i="4"/>
  <c r="AD74" i="4"/>
  <c r="AJ59" i="4"/>
  <c r="AH59" i="4"/>
  <c r="AF59" i="4"/>
  <c r="AD59" i="4"/>
  <c r="AH81" i="4"/>
  <c r="AD81" i="4"/>
  <c r="AJ81" i="4"/>
  <c r="AF81" i="4"/>
  <c r="AJ85" i="4"/>
  <c r="AF85" i="4"/>
  <c r="AH85" i="4"/>
  <c r="AD85" i="4"/>
  <c r="AJ94" i="4"/>
  <c r="AF94" i="4"/>
  <c r="AH94" i="4"/>
  <c r="AD94" i="4"/>
  <c r="AJ97" i="4"/>
  <c r="AH97" i="4"/>
  <c r="AF97" i="4"/>
  <c r="AD97" i="4"/>
  <c r="AH66" i="4"/>
  <c r="AJ66" i="4"/>
  <c r="AD66" i="4"/>
  <c r="AF66" i="4"/>
  <c r="AM64" i="4"/>
  <c r="AM68" i="4"/>
  <c r="AB109" i="4"/>
  <c r="AN94" i="4"/>
  <c r="AM94" i="4"/>
  <c r="AM95" i="4"/>
  <c r="AN95" i="4"/>
  <c r="AH106" i="4"/>
  <c r="AD106" i="4"/>
  <c r="AJ106" i="4"/>
  <c r="AF106" i="4"/>
  <c r="AN84" i="4"/>
  <c r="AN96" i="4"/>
  <c r="AH107" i="4"/>
  <c r="AD107" i="4"/>
  <c r="AJ107" i="4"/>
  <c r="AF107" i="4"/>
  <c r="AD108" i="4"/>
  <c r="AF108" i="4"/>
  <c r="AH108" i="4"/>
  <c r="AJ108" i="4"/>
  <c r="AN85" i="4"/>
  <c r="AN100" i="4"/>
  <c r="AN92" i="4"/>
  <c r="AB93" i="4"/>
  <c r="AM93" i="4" s="1"/>
  <c r="AM86" i="4"/>
  <c r="AL16" i="4"/>
  <c r="AB8" i="4"/>
  <c r="AB14" i="4"/>
  <c r="AD63" i="4" l="1"/>
  <c r="AH63" i="4"/>
  <c r="AJ63" i="4"/>
  <c r="AF63" i="4"/>
  <c r="AF93" i="4"/>
  <c r="AD93" i="4"/>
  <c r="AJ8" i="4"/>
  <c r="AH8" i="4"/>
  <c r="AD8" i="4"/>
  <c r="AF8" i="4"/>
  <c r="AD14" i="4"/>
  <c r="AF14" i="4"/>
  <c r="AJ14" i="4"/>
  <c r="AH14" i="4"/>
  <c r="AM14" i="4"/>
  <c r="AM8" i="4"/>
  <c r="AN68" i="4"/>
  <c r="AN64" i="4"/>
  <c r="AM63" i="4"/>
  <c r="AH109" i="4"/>
  <c r="AJ109" i="4"/>
  <c r="AD109" i="4"/>
  <c r="AF109" i="4"/>
  <c r="AF105" i="4"/>
  <c r="AJ105" i="4"/>
  <c r="AD105" i="4"/>
  <c r="AH105" i="4"/>
  <c r="AH93" i="4"/>
  <c r="AN93" i="4"/>
  <c r="AJ93" i="4"/>
  <c r="AN86" i="4"/>
  <c r="AN8" i="4"/>
  <c r="AN14" i="4"/>
  <c r="AN63" i="4" l="1"/>
  <c r="AM15" i="4" l="1"/>
  <c r="AN15" i="4" l="1"/>
  <c r="AA72" i="4"/>
  <c r="AB72" i="4" s="1"/>
  <c r="AA63" i="4"/>
  <c r="AD72" i="4" l="1"/>
  <c r="AF72" i="4"/>
  <c r="AH72" i="4"/>
  <c r="AJ72" i="4"/>
  <c r="AM72" i="4"/>
  <c r="AN72" i="4"/>
  <c r="AA45" i="4"/>
  <c r="AB45" i="4" s="1"/>
  <c r="AD45" i="4" l="1"/>
  <c r="AH45" i="4"/>
  <c r="AF45" i="4"/>
  <c r="AJ45" i="4"/>
  <c r="AM45" i="4"/>
  <c r="AN45" i="4"/>
  <c r="Z8" i="11" l="1"/>
  <c r="AA8" i="11" s="1"/>
  <c r="AB8" i="11" s="1"/>
  <c r="Z8" i="9"/>
  <c r="AA8" i="9" s="1"/>
  <c r="AB8" i="9" s="1"/>
  <c r="AF8" i="9" l="1"/>
  <c r="AN8" i="9"/>
  <c r="AD8" i="9"/>
  <c r="AM8" i="9"/>
  <c r="AJ8" i="9"/>
  <c r="AH8" i="9"/>
  <c r="AJ8" i="11"/>
  <c r="AN8" i="11"/>
  <c r="AD8" i="11"/>
  <c r="AM8" i="11"/>
  <c r="AF8" i="11"/>
  <c r="AH8" i="11"/>
  <c r="Z9" i="4" l="1"/>
  <c r="AA9" i="4" s="1"/>
  <c r="AB9" i="4" s="1"/>
  <c r="AH9" i="4" l="1"/>
  <c r="AF9" i="4"/>
  <c r="AN9" i="4"/>
  <c r="AD9" i="4"/>
  <c r="AM9" i="4"/>
  <c r="AJ9" i="4"/>
  <c r="Z9" i="11" l="1"/>
  <c r="AA9" i="11" s="1"/>
  <c r="AB9" i="11" s="1"/>
  <c r="AM9" i="11" l="1"/>
  <c r="AH9" i="11"/>
  <c r="AN9" i="11"/>
  <c r="AD9" i="11"/>
  <c r="AF9" i="11"/>
  <c r="AJ9" i="11"/>
  <c r="Z10" i="4" l="1"/>
  <c r="AA10" i="4" s="1"/>
  <c r="AB10" i="4" s="1"/>
  <c r="AM10" i="4" l="1"/>
  <c r="AJ10" i="4"/>
  <c r="AN10" i="4"/>
  <c r="AH10" i="4"/>
  <c r="AF10" i="4"/>
  <c r="AD10" i="4"/>
  <c r="Z10" i="9" l="1"/>
  <c r="AA10" i="9" s="1"/>
  <c r="AB10" i="9" s="1"/>
  <c r="AM10" i="9" l="1"/>
  <c r="AH10" i="9"/>
  <c r="AN10" i="9"/>
  <c r="AF10" i="9"/>
  <c r="AJ10" i="9"/>
  <c r="AD10" i="9"/>
  <c r="Z10" i="11" l="1"/>
  <c r="AA10" i="11" s="1"/>
  <c r="AB10" i="11" s="1"/>
  <c r="AN10" i="11" l="1"/>
  <c r="AD10" i="11"/>
  <c r="AM10" i="11"/>
  <c r="AF10" i="11"/>
  <c r="AH10" i="11"/>
  <c r="AJ10" i="11"/>
  <c r="Z11" i="4" l="1"/>
  <c r="AA11" i="4" s="1"/>
  <c r="AB11" i="4" s="1"/>
  <c r="AM11" i="4" l="1"/>
  <c r="AD11" i="4"/>
  <c r="AN11" i="4"/>
  <c r="AF11" i="4"/>
  <c r="AH11" i="4"/>
  <c r="AJ11" i="4"/>
  <c r="Z11" i="11" l="1"/>
  <c r="AA11" i="11" s="1"/>
  <c r="AB11" i="11" s="1"/>
  <c r="AM11" i="11" l="1"/>
  <c r="AH11" i="11"/>
  <c r="AJ11" i="11"/>
  <c r="AN11" i="11"/>
  <c r="AF11" i="11"/>
  <c r="AD11" i="11"/>
  <c r="Z12" i="4" l="1"/>
  <c r="AA12" i="4" s="1"/>
  <c r="AB12" i="4" s="1"/>
  <c r="AN12" i="4" l="1"/>
  <c r="AF12" i="4"/>
  <c r="AJ12" i="4"/>
  <c r="AD12" i="4"/>
  <c r="AH12" i="4"/>
  <c r="AM12" i="4"/>
  <c r="Z12" i="9" l="1"/>
  <c r="AA12" i="9" s="1"/>
  <c r="AB12" i="9" s="1"/>
  <c r="AM12" i="9" l="1"/>
  <c r="AD12" i="9"/>
  <c r="AN12" i="9"/>
  <c r="AH12" i="9"/>
  <c r="AF12" i="9"/>
  <c r="AJ12" i="9"/>
  <c r="Z12" i="11" l="1"/>
  <c r="AA12" i="11" s="1"/>
  <c r="AB12" i="11" s="1"/>
  <c r="AN12" i="11" l="1"/>
  <c r="AD12" i="11"/>
  <c r="AJ12" i="11"/>
  <c r="AM12" i="11"/>
  <c r="AF12" i="11"/>
  <c r="AH12" i="11"/>
  <c r="C7" i="4" l="1"/>
  <c r="Z7" i="4" s="1"/>
  <c r="AA7" i="4" s="1"/>
  <c r="Z13" i="4"/>
  <c r="AA13" i="4" s="1"/>
  <c r="AB13" i="4" s="1"/>
  <c r="AM13" i="4" l="1"/>
  <c r="AB7" i="4"/>
  <c r="AJ13" i="4"/>
  <c r="AJ7" i="4" s="1"/>
  <c r="AD13" i="4"/>
  <c r="AD7" i="4" s="1"/>
  <c r="AN13" i="4"/>
  <c r="AF13" i="4"/>
  <c r="AF7" i="4" s="1"/>
  <c r="AH13" i="4"/>
  <c r="AH7" i="4" s="1"/>
  <c r="AM7" i="4" l="1"/>
  <c r="AN7" i="4"/>
  <c r="C7" i="11" l="1"/>
  <c r="Z7" i="11" s="1"/>
  <c r="AA7" i="11" s="1"/>
  <c r="Z13" i="11"/>
  <c r="AA13" i="11" s="1"/>
  <c r="AB13" i="11" s="1"/>
  <c r="AN13" i="11" l="1"/>
  <c r="AB7" i="11"/>
  <c r="AM13" i="11"/>
  <c r="AJ13" i="11"/>
  <c r="AJ7" i="11" s="1"/>
  <c r="AF13" i="11"/>
  <c r="AF7" i="11" s="1"/>
  <c r="AD13" i="11"/>
  <c r="AD7" i="11" s="1"/>
  <c r="AH13" i="11"/>
  <c r="AH7" i="11" s="1"/>
  <c r="AN7" i="11" l="1"/>
  <c r="AM7" i="11"/>
  <c r="Z13" i="9"/>
  <c r="AA13" i="9" s="1"/>
  <c r="AB13" i="9" s="1"/>
  <c r="Z15" i="9"/>
  <c r="AA15" i="9" s="1"/>
  <c r="AB15" i="9" s="1"/>
  <c r="Z11" i="9"/>
  <c r="AA11" i="9" s="1"/>
  <c r="AB11" i="9" s="1"/>
  <c r="C7" i="9"/>
  <c r="Z7" i="9" s="1"/>
  <c r="AA7" i="9" s="1"/>
  <c r="Z9" i="9"/>
  <c r="AA9" i="9" s="1"/>
  <c r="AB9" i="9" s="1"/>
  <c r="AJ15" i="9" l="1"/>
  <c r="AH15" i="9"/>
  <c r="AF15" i="9"/>
  <c r="AD15" i="9"/>
  <c r="AN15" i="9"/>
  <c r="AM15" i="9"/>
  <c r="AJ11" i="9"/>
  <c r="AM11" i="9"/>
  <c r="AF11" i="9"/>
  <c r="AN11" i="9"/>
  <c r="AD11" i="9"/>
  <c r="AH11" i="9"/>
  <c r="AM13" i="9"/>
  <c r="AD13" i="9"/>
  <c r="AJ13" i="9"/>
  <c r="AF13" i="9"/>
  <c r="AN13" i="9"/>
  <c r="AH13" i="9"/>
  <c r="AF9" i="9"/>
  <c r="AH9" i="9"/>
  <c r="AD9" i="9"/>
  <c r="AJ9" i="9"/>
  <c r="AN9" i="9"/>
  <c r="AM9" i="9"/>
  <c r="AB7" i="9"/>
  <c r="AJ7" i="9" l="1"/>
  <c r="AH7" i="9"/>
  <c r="AD7" i="9"/>
  <c r="AN7" i="9"/>
  <c r="AM7" i="9"/>
  <c r="AF7" i="9"/>
  <c r="Z62" i="4"/>
  <c r="AA62" i="4" s="1"/>
  <c r="Z62" i="9"/>
  <c r="AA62" i="9" s="1"/>
  <c r="Z62" i="11" l="1"/>
  <c r="AA62" i="11" s="1"/>
  <c r="AA110" i="11" s="1"/>
  <c r="AA110" i="4"/>
  <c r="AB62" i="4"/>
  <c r="AB62" i="9"/>
  <c r="AA110" i="9"/>
  <c r="AB62" i="11" l="1"/>
  <c r="AF62" i="11" s="1"/>
  <c r="AF110" i="11" s="1"/>
  <c r="AN62" i="4"/>
  <c r="AJ62" i="4"/>
  <c r="AJ110" i="4" s="1"/>
  <c r="AF62" i="4"/>
  <c r="AF110" i="4" s="1"/>
  <c r="AB110" i="4"/>
  <c r="AD62" i="4"/>
  <c r="AD110" i="4" s="1"/>
  <c r="AM62" i="4"/>
  <c r="AH62" i="4"/>
  <c r="AH110" i="4" s="1"/>
  <c r="AM62" i="9"/>
  <c r="AF62" i="9"/>
  <c r="AF110" i="9" s="1"/>
  <c r="AN62" i="9"/>
  <c r="AJ62" i="9"/>
  <c r="AJ110" i="9" s="1"/>
  <c r="AB110" i="9"/>
  <c r="AH62" i="9"/>
  <c r="AH110" i="9" s="1"/>
  <c r="AD62" i="9"/>
  <c r="AD110" i="9" s="1"/>
  <c r="AJ62" i="11" l="1"/>
  <c r="AJ110" i="11" s="1"/>
  <c r="AM62" i="11"/>
  <c r="AB110" i="11"/>
  <c r="AH62" i="11"/>
  <c r="AH110" i="11" s="1"/>
  <c r="AN62" i="11"/>
  <c r="AD62" i="11"/>
  <c r="AD110" i="11" s="1"/>
</calcChain>
</file>

<file path=xl/sharedStrings.xml><?xml version="1.0" encoding="utf-8"?>
<sst xmlns="http://schemas.openxmlformats.org/spreadsheetml/2006/main" count="469" uniqueCount="121">
  <si>
    <t>Cartofi</t>
  </si>
  <si>
    <t>Leguminoase (mazăre uscată șlefuită, fasole uscată, etc)</t>
  </si>
  <si>
    <t>Fructe proaspete</t>
  </si>
  <si>
    <t>Produse de cofetărie</t>
  </si>
  <si>
    <t>Unt fără grăsimi vegetale</t>
  </si>
  <si>
    <t>Ouă</t>
  </si>
  <si>
    <t>Carne</t>
  </si>
  <si>
    <t>Pește</t>
  </si>
  <si>
    <t>Ceai, fitoceai</t>
  </si>
  <si>
    <t>Sare iodată</t>
  </si>
  <si>
    <t>Drojdie</t>
  </si>
  <si>
    <t>Nuci și semințe (nuci, migdale, in, floarea soarelui, susan)</t>
  </si>
  <si>
    <t>Valoarea calorică</t>
  </si>
  <si>
    <t>Proteine</t>
  </si>
  <si>
    <t>Lipide</t>
  </si>
  <si>
    <t>Glucide</t>
  </si>
  <si>
    <t>Denumirea produselor alimentare</t>
  </si>
  <si>
    <t>Dovleac (bostan)</t>
  </si>
  <si>
    <t>Dovlecei</t>
  </si>
  <si>
    <t>Morcov</t>
  </si>
  <si>
    <t>Castraveți</t>
  </si>
  <si>
    <t>Sfeclă</t>
  </si>
  <si>
    <t>Brocoli</t>
  </si>
  <si>
    <t>Conopidă</t>
  </si>
  <si>
    <t>Ardei dulci</t>
  </si>
  <si>
    <t>Mazăre uscată</t>
  </si>
  <si>
    <t>Fasole uscate</t>
  </si>
  <si>
    <t>Mere</t>
  </si>
  <si>
    <t>Prune</t>
  </si>
  <si>
    <t>Pere</t>
  </si>
  <si>
    <t>Gutuie</t>
  </si>
  <si>
    <t>Caise</t>
  </si>
  <si>
    <t>Struguri</t>
  </si>
  <si>
    <t>Lămîie</t>
  </si>
  <si>
    <t>Portocale</t>
  </si>
  <si>
    <t>Banane</t>
  </si>
  <si>
    <t>Cireșe</t>
  </si>
  <si>
    <t>Vișine</t>
  </si>
  <si>
    <t>Biscuiți</t>
  </si>
  <si>
    <t>Covrigei</t>
  </si>
  <si>
    <t>Chifle (achiziționate)</t>
  </si>
  <si>
    <t>Chefir</t>
  </si>
  <si>
    <t>Lapte</t>
  </si>
  <si>
    <t>Brînză tare (cașcaval)</t>
  </si>
  <si>
    <t>Fructe uscate+stafide</t>
  </si>
  <si>
    <t>Cota parte (%)</t>
  </si>
  <si>
    <t>Mazăre conservată</t>
  </si>
  <si>
    <t>Castraveți murați</t>
  </si>
  <si>
    <t>Tomate în suc propriu</t>
  </si>
  <si>
    <t>Gem</t>
  </si>
  <si>
    <t>Pastă de tomate</t>
  </si>
  <si>
    <t>TOTAL</t>
  </si>
  <si>
    <t>Nr.</t>
  </si>
  <si>
    <t>Deviere de la normă, ±g</t>
  </si>
  <si>
    <t>Rădăcină de pătrunjel</t>
  </si>
  <si>
    <t>Rădăcină de țelină</t>
  </si>
  <si>
    <t>Varză murată</t>
  </si>
  <si>
    <t>Pepene verde</t>
  </si>
  <si>
    <t>Cacao pudră</t>
  </si>
  <si>
    <t>Linte</t>
  </si>
  <si>
    <t>Varză de pekin</t>
  </si>
  <si>
    <t>Varză roșie</t>
  </si>
  <si>
    <t>Porumb conservat</t>
  </si>
  <si>
    <t>Tulpină de țelină</t>
  </si>
  <si>
    <t>Praz</t>
  </si>
  <si>
    <t>Usturoi</t>
  </si>
  <si>
    <t>Fileu de curcan</t>
  </si>
  <si>
    <t>Pulpă de curcan</t>
  </si>
  <si>
    <t>Carne de iepure</t>
  </si>
  <si>
    <t>Neto (g)</t>
  </si>
  <si>
    <t>Cereale, pâine, produse făinoase și cartofi</t>
  </si>
  <si>
    <t>Pâine albă fortificată cu Fe şi acid folic</t>
  </si>
  <si>
    <t>Pâine din făină integrală fortificată cu Fe şi acid folic</t>
  </si>
  <si>
    <t>Paste făinoase din făină integrală, cușcuș</t>
  </si>
  <si>
    <t>Cereale integrale (crupe)</t>
  </si>
  <si>
    <t>Făină de grâu integrală fortificată cu Fe și acid folic</t>
  </si>
  <si>
    <t>Instituția:</t>
  </si>
  <si>
    <t>Bruto (g)</t>
  </si>
  <si>
    <t>Varză albă</t>
  </si>
  <si>
    <t>Roșii</t>
  </si>
  <si>
    <t>Ceapă/ceapă verde</t>
  </si>
  <si>
    <t xml:space="preserve">Pătrunjel </t>
  </si>
  <si>
    <t xml:space="preserve">Mărar </t>
  </si>
  <si>
    <t>Salată verde</t>
  </si>
  <si>
    <t>Fasole verde (păstăi)</t>
  </si>
  <si>
    <t>Vinete</t>
  </si>
  <si>
    <t>Legume, în total</t>
  </si>
  <si>
    <t>Spanac</t>
  </si>
  <si>
    <t>Piersici</t>
  </si>
  <si>
    <t>Clemantine(mandarine)</t>
  </si>
  <si>
    <t>Avocado</t>
  </si>
  <si>
    <t>Kiwi</t>
  </si>
  <si>
    <t>Kaki</t>
  </si>
  <si>
    <t>Brînză albă de vaci</t>
  </si>
  <si>
    <t>Carne  de pasăre, fără piele</t>
  </si>
  <si>
    <t>Fileu de pasăre</t>
  </si>
  <si>
    <t>Carne de porc degresată</t>
  </si>
  <si>
    <t>Carne de vițel</t>
  </si>
  <si>
    <t>Ficat de găină</t>
  </si>
  <si>
    <t>Ficat de vită</t>
  </si>
  <si>
    <t>Ficat de porc</t>
  </si>
  <si>
    <t>Naut</t>
  </si>
  <si>
    <t>Grăsimi și uleiuri</t>
  </si>
  <si>
    <t xml:space="preserve">Ulei </t>
  </si>
  <si>
    <t>Zahăr, miere, gem</t>
  </si>
  <si>
    <t>Zahăr</t>
  </si>
  <si>
    <t>Miere</t>
  </si>
  <si>
    <t>Smîntînă</t>
  </si>
  <si>
    <t xml:space="preserve">Lapte și produse lactate </t>
  </si>
  <si>
    <t>Orez</t>
  </si>
  <si>
    <t>Sucuri din legume și fructe</t>
  </si>
  <si>
    <t>Iaurt natural 2,6%</t>
  </si>
  <si>
    <t>Numărul de copii</t>
  </si>
  <si>
    <t>Lapte, chefir, iaurt</t>
  </si>
  <si>
    <t>Smîntînă, brînză, cașcaval</t>
  </si>
  <si>
    <t>Media per copil în zi</t>
  </si>
  <si>
    <t>Norma la un copil (g)</t>
  </si>
  <si>
    <t/>
  </si>
  <si>
    <t>Pulpă de găină dezosată</t>
  </si>
  <si>
    <t>IPSPG nr. 199</t>
  </si>
  <si>
    <t>octombrie,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</si>
</sst>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Cambria"/>
      <family val="1"/>
      <charset val="204"/>
      <scheme val="major"/>
    </font>
    <font>
      <i/>
      <sz val="12"/>
      <color theme="1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i/>
      <sz val="12"/>
      <color rgb="FFFF0000"/>
      <name val="Cambria"/>
      <family val="1"/>
      <charset val="204"/>
      <scheme val="major"/>
    </font>
    <font>
      <sz val="12"/>
      <color rgb="FFFF0000"/>
      <name val="Cambria"/>
      <family val="1"/>
      <charset val="204"/>
      <scheme val="major"/>
    </font>
    <font>
      <b/>
      <sz val="16"/>
      <color theme="1"/>
      <name val="Cambria"/>
      <family val="1"/>
      <charset val="204"/>
      <scheme val="major"/>
    </font>
    <font>
      <sz val="14"/>
      <color theme="1"/>
      <name val="Cambria"/>
      <family val="1"/>
      <charset val="204"/>
      <scheme val="major"/>
    </font>
    <font>
      <sz val="14"/>
      <color theme="1"/>
      <name val="Calibri"/>
      <family val="2"/>
      <scheme val="minor"/>
    </font>
    <font>
      <b/>
      <sz val="12"/>
      <name val="Cambria"/>
      <family val="1"/>
      <charset val="204"/>
      <scheme val="major"/>
    </font>
    <font>
      <i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sz val="16"/>
      <color theme="1"/>
      <name val="Cambria"/>
      <family val="1"/>
      <charset val="204"/>
      <scheme val="major"/>
    </font>
    <font>
      <b/>
      <sz val="14"/>
      <color theme="1"/>
      <name val="Cambria"/>
      <family val="1"/>
      <charset val="204"/>
      <scheme val="maj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rgb="FFFF0000"/>
      <name val="Cambria"/>
      <family val="1"/>
      <charset val="204"/>
      <scheme val="major"/>
    </font>
    <font>
      <i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8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/>
      <right style="medium">
        <color theme="3"/>
      </right>
      <top/>
      <bottom/>
      <diagonal/>
    </border>
    <border>
      <left style="medium">
        <color theme="3"/>
      </left>
      <right style="thin">
        <color theme="4"/>
      </right>
      <top/>
      <bottom/>
      <diagonal/>
    </border>
    <border>
      <left/>
      <right/>
      <top style="medium">
        <color theme="3"/>
      </top>
      <bottom style="thin">
        <color theme="4"/>
      </bottom>
      <diagonal/>
    </border>
    <border>
      <left/>
      <right/>
      <top style="thin">
        <color theme="4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thin">
        <color theme="4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/>
      <right/>
      <top/>
      <bottom style="thin">
        <color indexed="64"/>
      </bottom>
      <diagonal/>
    </border>
    <border>
      <left style="medium">
        <color theme="4"/>
      </left>
      <right style="medium">
        <color theme="3"/>
      </right>
      <top style="medium">
        <color theme="3"/>
      </top>
      <bottom style="thin">
        <color theme="4"/>
      </bottom>
      <diagonal/>
    </border>
    <border>
      <left style="medium">
        <color theme="3"/>
      </left>
      <right style="medium">
        <color theme="4"/>
      </right>
      <top style="medium">
        <color theme="3"/>
      </top>
      <bottom style="thin">
        <color theme="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thin">
        <color theme="4"/>
      </bottom>
      <diagonal/>
    </border>
    <border>
      <left style="medium">
        <color theme="3"/>
      </left>
      <right style="medium">
        <color theme="4"/>
      </right>
      <top style="thin">
        <color theme="4"/>
      </top>
      <bottom style="medium">
        <color theme="3"/>
      </bottom>
      <diagonal/>
    </border>
    <border>
      <left style="medium">
        <color theme="4"/>
      </left>
      <right style="medium">
        <color theme="3"/>
      </right>
      <top style="thin">
        <color theme="4"/>
      </top>
      <bottom style="medium">
        <color theme="3"/>
      </bottom>
      <diagonal/>
    </border>
    <border>
      <left style="thin">
        <color theme="4"/>
      </left>
      <right style="medium">
        <color theme="3"/>
      </right>
      <top/>
      <bottom/>
      <diagonal/>
    </border>
    <border>
      <left style="medium">
        <color theme="3"/>
      </left>
      <right style="medium">
        <color theme="4"/>
      </right>
      <top/>
      <bottom/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4"/>
      </left>
      <right style="medium">
        <color theme="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4"/>
      </right>
      <top/>
      <bottom/>
      <diagonal/>
    </border>
    <border>
      <left/>
      <right/>
      <top style="medium">
        <color theme="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theme="3"/>
      </left>
      <right style="thin">
        <color indexed="64"/>
      </right>
      <top style="medium">
        <color theme="3"/>
      </top>
      <bottom/>
      <diagonal/>
    </border>
    <border>
      <left style="thin">
        <color indexed="64"/>
      </left>
      <right style="thin">
        <color indexed="64"/>
      </right>
      <top style="medium">
        <color theme="3"/>
      </top>
      <bottom style="thin">
        <color indexed="64"/>
      </bottom>
      <diagonal/>
    </border>
    <border>
      <left/>
      <right style="thin">
        <color indexed="64"/>
      </right>
      <top style="medium">
        <color theme="3"/>
      </top>
      <bottom/>
      <diagonal/>
    </border>
    <border>
      <left style="medium">
        <color theme="3"/>
      </left>
      <right style="thin">
        <color indexed="64"/>
      </right>
      <top/>
      <bottom/>
      <diagonal/>
    </border>
    <border>
      <left style="medium">
        <color theme="3"/>
      </left>
      <right style="thin">
        <color indexed="64"/>
      </right>
      <top/>
      <bottom style="thin">
        <color indexed="64"/>
      </bottom>
      <diagonal/>
    </border>
    <border>
      <left style="medium">
        <color theme="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3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4" tint="-0.249977111117893"/>
      </right>
      <top/>
      <bottom style="thin">
        <color theme="4" tint="-0.24997711111789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thin">
        <color indexed="64"/>
      </bottom>
      <diagonal/>
    </border>
    <border>
      <left style="medium">
        <color theme="3"/>
      </left>
      <right style="medium">
        <color theme="3"/>
      </right>
      <top style="thin">
        <color indexed="64"/>
      </top>
      <bottom style="medium">
        <color theme="3"/>
      </bottom>
      <diagonal/>
    </border>
    <border>
      <left style="medium">
        <color theme="3"/>
      </left>
      <right style="thin">
        <color indexed="64"/>
      </right>
      <top style="medium">
        <color theme="3"/>
      </top>
      <bottom style="medium">
        <color theme="3"/>
      </bottom>
      <diagonal/>
    </border>
    <border>
      <left style="thin">
        <color indexed="64"/>
      </left>
      <right style="thin">
        <color indexed="64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 style="thin">
        <color indexed="64"/>
      </left>
      <right/>
      <top style="medium">
        <color theme="3"/>
      </top>
      <bottom style="thin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medium">
        <color theme="3"/>
      </top>
      <bottom style="thin">
        <color theme="1"/>
      </bottom>
      <diagonal/>
    </border>
    <border>
      <left style="thin">
        <color theme="1"/>
      </left>
      <right/>
      <top style="medium">
        <color theme="3"/>
      </top>
      <bottom style="thin">
        <color theme="1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 style="thin">
        <color indexed="64"/>
      </left>
      <right style="thin">
        <color indexed="64"/>
      </right>
      <top style="medium">
        <color theme="3"/>
      </top>
      <bottom/>
      <diagonal/>
    </border>
    <border>
      <left style="thin">
        <color indexed="64"/>
      </left>
      <right/>
      <top style="medium">
        <color theme="3"/>
      </top>
      <bottom/>
      <diagonal/>
    </border>
    <border>
      <left style="thin">
        <color theme="3"/>
      </left>
      <right style="thin">
        <color theme="3"/>
      </right>
      <top style="medium">
        <color theme="3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medium">
        <color theme="3"/>
      </left>
      <right style="medium">
        <color theme="3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theme="3"/>
      </top>
      <bottom style="medium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medium">
        <color theme="3"/>
      </bottom>
      <diagonal/>
    </border>
    <border>
      <left/>
      <right style="thin">
        <color indexed="64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/>
      <bottom/>
      <diagonal/>
    </border>
    <border>
      <left style="medium">
        <color theme="3"/>
      </left>
      <right/>
      <top/>
      <bottom style="thin">
        <color indexed="64"/>
      </bottom>
      <diagonal/>
    </border>
    <border>
      <left style="medium">
        <color theme="3"/>
      </left>
      <right/>
      <top style="thin">
        <color indexed="64"/>
      </top>
      <bottom style="thin">
        <color indexed="64"/>
      </bottom>
      <diagonal/>
    </border>
    <border>
      <left style="medium">
        <color theme="3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34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2" fontId="1" fillId="11" borderId="5" xfId="0" applyNumberFormat="1" applyFont="1" applyFill="1" applyBorder="1" applyAlignment="1" applyProtection="1">
      <alignment horizontal="center" vertical="center"/>
    </xf>
    <xf numFmtId="164" fontId="1" fillId="11" borderId="5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>
      <alignment vertical="center"/>
    </xf>
    <xf numFmtId="0" fontId="8" fillId="0" borderId="0" xfId="0" applyFont="1"/>
    <xf numFmtId="164" fontId="2" fillId="9" borderId="5" xfId="0" applyNumberFormat="1" applyFont="1" applyFill="1" applyBorder="1" applyAlignment="1" applyProtection="1">
      <alignment horizontal="center" vertical="center"/>
    </xf>
    <xf numFmtId="164" fontId="10" fillId="9" borderId="5" xfId="0" applyNumberFormat="1" applyFont="1" applyFill="1" applyBorder="1" applyAlignment="1" applyProtection="1">
      <alignment horizontal="center" vertical="center"/>
    </xf>
    <xf numFmtId="0" fontId="0" fillId="0" borderId="0" xfId="0" applyBorder="1"/>
    <xf numFmtId="2" fontId="1" fillId="11" borderId="25" xfId="0" applyNumberFormat="1" applyFont="1" applyFill="1" applyBorder="1" applyAlignment="1" applyProtection="1">
      <alignment horizontal="center" vertical="center"/>
    </xf>
    <xf numFmtId="2" fontId="2" fillId="0" borderId="25" xfId="0" applyNumberFormat="1" applyFont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vertical="center"/>
    </xf>
    <xf numFmtId="0" fontId="3" fillId="9" borderId="0" xfId="0" applyFont="1" applyFill="1" applyBorder="1" applyAlignment="1" applyProtection="1">
      <alignment horizontal="center" vertical="center"/>
    </xf>
    <xf numFmtId="0" fontId="3" fillId="9" borderId="0" xfId="0" applyFont="1" applyFill="1" applyBorder="1" applyAlignment="1" applyProtection="1">
      <alignment horizontal="center" vertical="center" wrapText="1"/>
    </xf>
    <xf numFmtId="0" fontId="1" fillId="9" borderId="0" xfId="0" applyFont="1" applyFill="1" applyBorder="1" applyAlignment="1" applyProtection="1">
      <alignment horizontal="center" vertical="center" wrapText="1"/>
    </xf>
    <xf numFmtId="0" fontId="9" fillId="9" borderId="27" xfId="0" applyFont="1" applyFill="1" applyBorder="1" applyAlignment="1" applyProtection="1">
      <alignment horizontal="center" vertical="center" wrapText="1"/>
    </xf>
    <xf numFmtId="0" fontId="9" fillId="9" borderId="29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1" fillId="11" borderId="25" xfId="0" applyFont="1" applyFill="1" applyBorder="1" applyAlignment="1" applyProtection="1">
      <alignment wrapText="1"/>
    </xf>
    <xf numFmtId="2" fontId="2" fillId="11" borderId="25" xfId="0" applyNumberFormat="1" applyFont="1" applyFill="1" applyBorder="1" applyAlignment="1" applyProtection="1">
      <alignment horizontal="center" vertical="center"/>
    </xf>
    <xf numFmtId="0" fontId="14" fillId="0" borderId="0" xfId="0" applyFont="1"/>
    <xf numFmtId="2" fontId="11" fillId="11" borderId="25" xfId="0" applyNumberFormat="1" applyFont="1" applyFill="1" applyBorder="1" applyAlignment="1" applyProtection="1">
      <alignment horizontal="center" vertical="center"/>
    </xf>
    <xf numFmtId="2" fontId="11" fillId="11" borderId="5" xfId="0" applyNumberFormat="1" applyFont="1" applyFill="1" applyBorder="1" applyAlignment="1" applyProtection="1">
      <alignment horizontal="center" vertical="center"/>
    </xf>
    <xf numFmtId="2" fontId="10" fillId="0" borderId="25" xfId="0" applyNumberFormat="1" applyFont="1" applyBorder="1" applyAlignment="1" applyProtection="1">
      <alignment horizontal="center" vertical="center"/>
    </xf>
    <xf numFmtId="2" fontId="2" fillId="0" borderId="30" xfId="0" applyNumberFormat="1" applyFont="1" applyBorder="1" applyAlignment="1" applyProtection="1">
      <alignment horizontal="center" vertical="center"/>
    </xf>
    <xf numFmtId="164" fontId="2" fillId="0" borderId="4" xfId="0" applyNumberFormat="1" applyFont="1" applyBorder="1" applyAlignment="1" applyProtection="1">
      <alignment horizontal="center" vertical="center"/>
    </xf>
    <xf numFmtId="0" fontId="10" fillId="9" borderId="34" xfId="0" applyFont="1" applyFill="1" applyBorder="1" applyAlignment="1" applyProtection="1">
      <alignment horizontal="center" vertical="center" wrapText="1"/>
    </xf>
    <xf numFmtId="0" fontId="10" fillId="9" borderId="0" xfId="0" applyFont="1" applyFill="1" applyBorder="1" applyAlignment="1" applyProtection="1">
      <alignment horizontal="center" vertical="center" wrapText="1"/>
    </xf>
    <xf numFmtId="0" fontId="2" fillId="9" borderId="0" xfId="0" applyFont="1" applyFill="1" applyBorder="1" applyAlignment="1" applyProtection="1">
      <alignment horizontal="center" vertical="center" wrapText="1"/>
    </xf>
    <xf numFmtId="0" fontId="2" fillId="9" borderId="15" xfId="0" applyFont="1" applyFill="1" applyBorder="1" applyAlignment="1" applyProtection="1">
      <alignment horizontal="center" vertical="center" wrapText="1"/>
    </xf>
    <xf numFmtId="0" fontId="15" fillId="0" borderId="0" xfId="0" applyFont="1"/>
    <xf numFmtId="0" fontId="0" fillId="0" borderId="0" xfId="0" applyFont="1"/>
    <xf numFmtId="0" fontId="5" fillId="0" borderId="0" xfId="0" applyFont="1" applyProtection="1"/>
    <xf numFmtId="2" fontId="10" fillId="9" borderId="25" xfId="0" applyNumberFormat="1" applyFont="1" applyFill="1" applyBorder="1" applyAlignment="1" applyProtection="1">
      <alignment horizontal="center" vertical="center"/>
    </xf>
    <xf numFmtId="0" fontId="1" fillId="9" borderId="0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7" fillId="0" borderId="0" xfId="0" applyFont="1" applyAlignment="1" applyProtection="1">
      <alignment wrapText="1"/>
    </xf>
    <xf numFmtId="0" fontId="6" fillId="0" borderId="0" xfId="0" applyFont="1" applyBorder="1" applyAlignment="1" applyProtection="1">
      <alignment vertical="center" wrapText="1"/>
    </xf>
    <xf numFmtId="0" fontId="7" fillId="0" borderId="0" xfId="0" applyFont="1" applyAlignment="1" applyProtection="1"/>
    <xf numFmtId="0" fontId="16" fillId="0" borderId="0" xfId="0" applyFont="1" applyAlignment="1" applyProtection="1"/>
    <xf numFmtId="0" fontId="8" fillId="0" borderId="0" xfId="0" applyFont="1" applyProtection="1"/>
    <xf numFmtId="0" fontId="3" fillId="2" borderId="9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31" xfId="0" applyFont="1" applyFill="1" applyBorder="1" applyAlignment="1" applyProtection="1">
      <alignment horizontal="center" vertical="center" wrapText="1"/>
    </xf>
    <xf numFmtId="0" fontId="3" fillId="4" borderId="26" xfId="0" applyFont="1" applyFill="1" applyBorder="1" applyAlignment="1" applyProtection="1">
      <alignment horizontal="center" vertical="center"/>
    </xf>
    <xf numFmtId="0" fontId="3" fillId="4" borderId="0" xfId="0" applyFont="1" applyFill="1" applyBorder="1" applyAlignment="1" applyProtection="1">
      <alignment horizontal="center" vertical="center"/>
    </xf>
    <xf numFmtId="0" fontId="3" fillId="4" borderId="21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6" borderId="22" xfId="0" applyFont="1" applyFill="1" applyBorder="1" applyAlignment="1" applyProtection="1">
      <alignment horizontal="center" vertical="center"/>
    </xf>
    <xf numFmtId="0" fontId="3" fillId="10" borderId="24" xfId="0" applyFont="1" applyFill="1" applyBorder="1" applyAlignment="1" applyProtection="1">
      <alignment horizontal="center" vertical="center" wrapText="1"/>
    </xf>
    <xf numFmtId="0" fontId="1" fillId="0" borderId="32" xfId="0" applyFont="1" applyFill="1" applyBorder="1" applyAlignment="1" applyProtection="1">
      <alignment horizontal="center" vertical="center" wrapText="1"/>
    </xf>
    <xf numFmtId="0" fontId="9" fillId="9" borderId="13" xfId="0" applyFont="1" applyFill="1" applyBorder="1" applyAlignment="1" applyProtection="1">
      <alignment horizontal="center" vertical="center" wrapText="1"/>
    </xf>
    <xf numFmtId="0" fontId="9" fillId="9" borderId="14" xfId="0" applyFont="1" applyFill="1" applyBorder="1" applyAlignment="1" applyProtection="1">
      <alignment horizontal="center" vertical="center" wrapText="1"/>
    </xf>
    <xf numFmtId="0" fontId="2" fillId="0" borderId="25" xfId="0" applyFont="1" applyBorder="1" applyAlignment="1" applyProtection="1">
      <alignment vertical="center" wrapText="1"/>
    </xf>
    <xf numFmtId="0" fontId="2" fillId="0" borderId="25" xfId="0" applyFont="1" applyBorder="1" applyAlignment="1" applyProtection="1">
      <alignment wrapText="1"/>
    </xf>
    <xf numFmtId="0" fontId="10" fillId="0" borderId="25" xfId="0" applyFont="1" applyBorder="1" applyAlignment="1" applyProtection="1">
      <alignment vertical="center" wrapText="1"/>
    </xf>
    <xf numFmtId="2" fontId="10" fillId="0" borderId="25" xfId="0" applyNumberFormat="1" applyFont="1" applyBorder="1" applyAlignment="1" applyProtection="1">
      <alignment vertical="center" wrapText="1"/>
    </xf>
    <xf numFmtId="0" fontId="10" fillId="0" borderId="25" xfId="0" applyFont="1" applyBorder="1" applyAlignment="1" applyProtection="1">
      <alignment wrapText="1"/>
    </xf>
    <xf numFmtId="0" fontId="10" fillId="9" borderId="25" xfId="0" applyFont="1" applyFill="1" applyBorder="1" applyAlignment="1" applyProtection="1">
      <alignment vertical="center" wrapText="1"/>
    </xf>
    <xf numFmtId="0" fontId="10" fillId="0" borderId="25" xfId="0" applyFont="1" applyFill="1" applyBorder="1" applyAlignment="1" applyProtection="1">
      <alignment wrapText="1"/>
    </xf>
    <xf numFmtId="0" fontId="11" fillId="11" borderId="25" xfId="0" applyFont="1" applyFill="1" applyBorder="1" applyAlignment="1" applyProtection="1">
      <alignment wrapText="1"/>
    </xf>
    <xf numFmtId="0" fontId="14" fillId="0" borderId="0" xfId="0" applyFont="1" applyProtection="1"/>
    <xf numFmtId="0" fontId="0" fillId="0" borderId="0" xfId="0" applyFont="1" applyProtection="1"/>
    <xf numFmtId="0" fontId="15" fillId="0" borderId="0" xfId="0" applyFont="1" applyProtection="1"/>
    <xf numFmtId="0" fontId="1" fillId="11" borderId="25" xfId="0" applyFont="1" applyFill="1" applyBorder="1" applyAlignment="1" applyProtection="1">
      <alignment vertical="center" wrapText="1"/>
    </xf>
    <xf numFmtId="0" fontId="11" fillId="11" borderId="25" xfId="0" applyFont="1" applyFill="1" applyBorder="1" applyAlignment="1" applyProtection="1">
      <alignment vertical="center" wrapText="1"/>
    </xf>
    <xf numFmtId="0" fontId="1" fillId="11" borderId="25" xfId="0" applyFont="1" applyFill="1" applyBorder="1" applyAlignment="1" applyProtection="1">
      <alignment horizontal="center" wrapText="1"/>
    </xf>
    <xf numFmtId="0" fontId="1" fillId="11" borderId="38" xfId="0" applyFont="1" applyFill="1" applyBorder="1" applyAlignment="1" applyProtection="1">
      <alignment horizontal="left" vertical="center" wrapText="1"/>
    </xf>
    <xf numFmtId="0" fontId="1" fillId="11" borderId="38" xfId="0" applyFont="1" applyFill="1" applyBorder="1" applyAlignment="1" applyProtection="1">
      <alignment horizontal="center" vertical="center"/>
    </xf>
    <xf numFmtId="0" fontId="1" fillId="0" borderId="42" xfId="0" applyFont="1" applyBorder="1" applyAlignment="1" applyProtection="1">
      <alignment horizontal="center" vertical="center"/>
    </xf>
    <xf numFmtId="0" fontId="1" fillId="11" borderId="28" xfId="0" applyFont="1" applyFill="1" applyBorder="1" applyAlignment="1" applyProtection="1">
      <alignment wrapText="1"/>
    </xf>
    <xf numFmtId="2" fontId="2" fillId="11" borderId="28" xfId="0" applyNumberFormat="1" applyFont="1" applyFill="1" applyBorder="1" applyAlignment="1" applyProtection="1">
      <alignment horizontal="center" vertical="center"/>
    </xf>
    <xf numFmtId="164" fontId="1" fillId="11" borderId="6" xfId="0" applyNumberFormat="1" applyFont="1" applyFill="1" applyBorder="1" applyAlignment="1" applyProtection="1">
      <alignment horizontal="center" vertical="center"/>
    </xf>
    <xf numFmtId="2" fontId="3" fillId="8" borderId="44" xfId="0" applyNumberFormat="1" applyFont="1" applyFill="1" applyBorder="1" applyAlignment="1" applyProtection="1">
      <alignment horizontal="center" vertical="center"/>
    </xf>
    <xf numFmtId="0" fontId="3" fillId="4" borderId="45" xfId="0" applyFont="1" applyFill="1" applyBorder="1" applyAlignment="1" applyProtection="1">
      <alignment horizontal="center" vertical="center"/>
    </xf>
    <xf numFmtId="0" fontId="1" fillId="11" borderId="51" xfId="0" applyFont="1" applyFill="1" applyBorder="1" applyAlignment="1" applyProtection="1">
      <alignment horizontal="center" vertical="center"/>
    </xf>
    <xf numFmtId="164" fontId="2" fillId="0" borderId="36" xfId="0" applyNumberFormat="1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vertical="center"/>
    </xf>
    <xf numFmtId="0" fontId="1" fillId="0" borderId="54" xfId="0" applyFont="1" applyBorder="1" applyAlignment="1" applyProtection="1">
      <alignment horizontal="center" vertical="center"/>
    </xf>
    <xf numFmtId="0" fontId="1" fillId="0" borderId="54" xfId="0" applyFont="1" applyBorder="1" applyAlignment="1" applyProtection="1">
      <alignment wrapText="1"/>
    </xf>
    <xf numFmtId="2" fontId="1" fillId="0" borderId="54" xfId="0" applyNumberFormat="1" applyFont="1" applyBorder="1" applyAlignment="1" applyProtection="1">
      <alignment horizontal="center" vertical="center"/>
    </xf>
    <xf numFmtId="164" fontId="1" fillId="9" borderId="54" xfId="0" applyNumberFormat="1" applyFont="1" applyFill="1" applyBorder="1" applyAlignment="1" applyProtection="1">
      <alignment horizontal="center" vertical="center"/>
    </xf>
    <xf numFmtId="164" fontId="1" fillId="0" borderId="54" xfId="0" applyNumberFormat="1" applyFont="1" applyBorder="1" applyAlignment="1" applyProtection="1">
      <alignment horizontal="center" vertical="center"/>
    </xf>
    <xf numFmtId="0" fontId="1" fillId="0" borderId="54" xfId="0" applyFont="1" applyFill="1" applyBorder="1" applyAlignment="1" applyProtection="1">
      <alignment wrapText="1"/>
    </xf>
    <xf numFmtId="0" fontId="1" fillId="0" borderId="54" xfId="0" applyFont="1" applyFill="1" applyBorder="1" applyAlignment="1" applyProtection="1">
      <alignment horizontal="center" vertical="center"/>
    </xf>
    <xf numFmtId="2" fontId="1" fillId="9" borderId="54" xfId="0" applyNumberFormat="1" applyFont="1" applyFill="1" applyBorder="1" applyAlignment="1" applyProtection="1">
      <alignment horizontal="center" vertical="center"/>
    </xf>
    <xf numFmtId="0" fontId="11" fillId="11" borderId="54" xfId="0" applyFont="1" applyFill="1" applyBorder="1" applyAlignment="1" applyProtection="1">
      <alignment wrapText="1"/>
    </xf>
    <xf numFmtId="2" fontId="1" fillId="11" borderId="54" xfId="0" applyNumberFormat="1" applyFont="1" applyFill="1" applyBorder="1" applyAlignment="1" applyProtection="1">
      <alignment horizontal="center" vertical="center"/>
    </xf>
    <xf numFmtId="164" fontId="1" fillId="11" borderId="54" xfId="0" applyNumberFormat="1" applyFont="1" applyFill="1" applyBorder="1" applyAlignment="1" applyProtection="1">
      <alignment horizontal="center" vertical="center"/>
    </xf>
    <xf numFmtId="0" fontId="10" fillId="0" borderId="54" xfId="0" applyFont="1" applyBorder="1" applyAlignment="1" applyProtection="1">
      <alignment wrapText="1"/>
    </xf>
    <xf numFmtId="2" fontId="3" fillId="8" borderId="54" xfId="0" applyNumberFormat="1" applyFont="1" applyFill="1" applyBorder="1" applyAlignment="1" applyProtection="1">
      <alignment horizontal="center" vertical="center"/>
    </xf>
    <xf numFmtId="164" fontId="1" fillId="9" borderId="55" xfId="0" applyNumberFormat="1" applyFont="1" applyFill="1" applyBorder="1" applyAlignment="1" applyProtection="1">
      <alignment horizontal="center" vertical="center"/>
    </xf>
    <xf numFmtId="164" fontId="1" fillId="11" borderId="55" xfId="0" applyNumberFormat="1" applyFont="1" applyFill="1" applyBorder="1" applyAlignment="1" applyProtection="1">
      <alignment horizontal="center" vertical="center"/>
    </xf>
    <xf numFmtId="2" fontId="1" fillId="11" borderId="54" xfId="0" applyNumberFormat="1" applyFont="1" applyFill="1" applyBorder="1" applyAlignment="1" applyProtection="1">
      <alignment horizontal="center" vertical="center" wrapText="1"/>
    </xf>
    <xf numFmtId="2" fontId="2" fillId="0" borderId="54" xfId="0" applyNumberFormat="1" applyFont="1" applyBorder="1" applyAlignment="1" applyProtection="1">
      <alignment horizontal="center" vertical="center"/>
    </xf>
    <xf numFmtId="164" fontId="2" fillId="0" borderId="54" xfId="0" applyNumberFormat="1" applyFont="1" applyBorder="1" applyAlignment="1" applyProtection="1">
      <alignment horizontal="center" vertical="center"/>
    </xf>
    <xf numFmtId="2" fontId="2" fillId="0" borderId="54" xfId="0" applyNumberFormat="1" applyFont="1" applyBorder="1" applyAlignment="1" applyProtection="1">
      <alignment horizontal="center" vertical="center" wrapText="1"/>
    </xf>
    <xf numFmtId="164" fontId="10" fillId="0" borderId="54" xfId="0" applyNumberFormat="1" applyFont="1" applyBorder="1" applyAlignment="1" applyProtection="1">
      <alignment horizontal="center" vertical="center"/>
    </xf>
    <xf numFmtId="2" fontId="10" fillId="0" borderId="54" xfId="0" applyNumberFormat="1" applyFont="1" applyBorder="1" applyAlignment="1" applyProtection="1">
      <alignment horizontal="center" vertical="center"/>
    </xf>
    <xf numFmtId="2" fontId="11" fillId="11" borderId="54" xfId="0" applyNumberFormat="1" applyFont="1" applyFill="1" applyBorder="1" applyAlignment="1" applyProtection="1">
      <alignment horizontal="center" vertical="center"/>
    </xf>
    <xf numFmtId="164" fontId="11" fillId="11" borderId="54" xfId="0" applyNumberFormat="1" applyFont="1" applyFill="1" applyBorder="1" applyAlignment="1" applyProtection="1">
      <alignment horizontal="center" vertical="center"/>
    </xf>
    <xf numFmtId="2" fontId="10" fillId="9" borderId="54" xfId="0" applyNumberFormat="1" applyFont="1" applyFill="1" applyBorder="1" applyAlignment="1" applyProtection="1">
      <alignment horizontal="center" vertical="center"/>
    </xf>
    <xf numFmtId="164" fontId="10" fillId="9" borderId="54" xfId="0" applyNumberFormat="1" applyFont="1" applyFill="1" applyBorder="1" applyAlignment="1" applyProtection="1">
      <alignment horizontal="center" vertical="center"/>
    </xf>
    <xf numFmtId="2" fontId="1" fillId="11" borderId="56" xfId="0" applyNumberFormat="1" applyFont="1" applyFill="1" applyBorder="1" applyAlignment="1" applyProtection="1">
      <alignment horizontal="center" vertical="center"/>
    </xf>
    <xf numFmtId="164" fontId="1" fillId="11" borderId="56" xfId="0" applyNumberFormat="1" applyFont="1" applyFill="1" applyBorder="1" applyAlignment="1" applyProtection="1">
      <alignment horizontal="center" vertical="center"/>
    </xf>
    <xf numFmtId="2" fontId="1" fillId="11" borderId="56" xfId="0" applyNumberFormat="1" applyFont="1" applyFill="1" applyBorder="1" applyAlignment="1" applyProtection="1">
      <alignment horizontal="center" vertical="center" wrapText="1"/>
    </xf>
    <xf numFmtId="0" fontId="1" fillId="0" borderId="57" xfId="0" applyFont="1" applyBorder="1" applyAlignment="1" applyProtection="1">
      <alignment horizontal="center" vertical="center"/>
    </xf>
    <xf numFmtId="0" fontId="1" fillId="0" borderId="57" xfId="0" applyFont="1" applyBorder="1" applyAlignment="1" applyProtection="1">
      <alignment wrapText="1"/>
    </xf>
    <xf numFmtId="2" fontId="1" fillId="0" borderId="57" xfId="0" applyNumberFormat="1" applyFont="1" applyBorder="1" applyAlignment="1" applyProtection="1">
      <alignment horizontal="center" vertical="center"/>
    </xf>
    <xf numFmtId="164" fontId="1" fillId="9" borderId="58" xfId="0" applyNumberFormat="1" applyFont="1" applyFill="1" applyBorder="1" applyAlignment="1" applyProtection="1">
      <alignment horizontal="center" vertical="center"/>
    </xf>
    <xf numFmtId="164" fontId="1" fillId="0" borderId="57" xfId="0" applyNumberFormat="1" applyFont="1" applyBorder="1" applyAlignment="1" applyProtection="1">
      <alignment horizontal="center" vertical="center"/>
    </xf>
    <xf numFmtId="0" fontId="3" fillId="12" borderId="37" xfId="0" applyFont="1" applyFill="1" applyBorder="1" applyAlignment="1" applyProtection="1">
      <alignment horizontal="center" vertical="center" wrapText="1"/>
      <protection locked="0"/>
    </xf>
    <xf numFmtId="0" fontId="3" fillId="12" borderId="60" xfId="0" applyFont="1" applyFill="1" applyBorder="1" applyAlignment="1" applyProtection="1">
      <alignment horizontal="center" vertical="center" wrapText="1"/>
      <protection locked="0"/>
    </xf>
    <xf numFmtId="0" fontId="3" fillId="12" borderId="61" xfId="0" applyFont="1" applyFill="1" applyBorder="1" applyAlignment="1" applyProtection="1">
      <alignment horizontal="center" vertical="center" wrapText="1"/>
      <protection locked="0"/>
    </xf>
    <xf numFmtId="0" fontId="3" fillId="12" borderId="62" xfId="0" applyFont="1" applyFill="1" applyBorder="1" applyAlignment="1" applyProtection="1">
      <alignment horizontal="center" vertical="center" wrapText="1"/>
      <protection locked="0"/>
    </xf>
    <xf numFmtId="0" fontId="3" fillId="12" borderId="39" xfId="0" applyFont="1" applyFill="1" applyBorder="1" applyAlignment="1" applyProtection="1">
      <alignment horizontal="center" vertical="center" wrapText="1"/>
      <protection locked="0"/>
    </xf>
    <xf numFmtId="0" fontId="3" fillId="12" borderId="52" xfId="0" applyFont="1" applyFill="1" applyBorder="1" applyAlignment="1" applyProtection="1">
      <alignment horizontal="center" vertical="center"/>
    </xf>
    <xf numFmtId="2" fontId="1" fillId="11" borderId="57" xfId="0" applyNumberFormat="1" applyFont="1" applyFill="1" applyBorder="1" applyAlignment="1" applyProtection="1">
      <alignment horizontal="center" vertical="center"/>
    </xf>
    <xf numFmtId="2" fontId="1" fillId="11" borderId="57" xfId="0" applyNumberFormat="1" applyFont="1" applyFill="1" applyBorder="1" applyAlignment="1" applyProtection="1">
      <alignment horizontal="center" vertical="center" wrapText="1"/>
    </xf>
    <xf numFmtId="2" fontId="11" fillId="11" borderId="57" xfId="0" applyNumberFormat="1" applyFont="1" applyFill="1" applyBorder="1" applyAlignment="1" applyProtection="1">
      <alignment horizontal="center" vertical="center" wrapText="1"/>
    </xf>
    <xf numFmtId="0" fontId="3" fillId="2" borderId="48" xfId="0" applyFont="1" applyFill="1" applyBorder="1" applyAlignment="1" applyProtection="1">
      <alignment horizontal="center" vertical="center" wrapText="1"/>
      <protection locked="0"/>
    </xf>
    <xf numFmtId="0" fontId="3" fillId="2" borderId="49" xfId="0" applyFont="1" applyFill="1" applyBorder="1" applyAlignment="1" applyProtection="1">
      <alignment horizontal="center" vertical="center" wrapText="1"/>
      <protection locked="0"/>
    </xf>
    <xf numFmtId="164" fontId="10" fillId="0" borderId="55" xfId="0" applyNumberFormat="1" applyFont="1" applyBorder="1" applyAlignment="1" applyProtection="1">
      <alignment horizontal="center" vertical="center"/>
    </xf>
    <xf numFmtId="164" fontId="2" fillId="0" borderId="55" xfId="0" applyNumberFormat="1" applyFont="1" applyBorder="1" applyAlignment="1" applyProtection="1">
      <alignment horizontal="center" vertical="center"/>
    </xf>
    <xf numFmtId="2" fontId="11" fillId="11" borderId="56" xfId="0" applyNumberFormat="1" applyFont="1" applyFill="1" applyBorder="1" applyAlignment="1" applyProtection="1">
      <alignment horizontal="center" vertical="center" wrapText="1"/>
    </xf>
    <xf numFmtId="0" fontId="1" fillId="11" borderId="63" xfId="0" applyFont="1" applyFill="1" applyBorder="1" applyAlignment="1" applyProtection="1">
      <alignment horizontal="center" vertical="center" wrapText="1"/>
    </xf>
    <xf numFmtId="2" fontId="1" fillId="11" borderId="63" xfId="0" applyNumberFormat="1" applyFont="1" applyFill="1" applyBorder="1" applyAlignment="1" applyProtection="1">
      <alignment horizontal="center" vertical="center" wrapText="1"/>
    </xf>
    <xf numFmtId="2" fontId="10" fillId="9" borderId="2" xfId="0" applyNumberFormat="1" applyFont="1" applyFill="1" applyBorder="1" applyAlignment="1" applyProtection="1">
      <alignment horizontal="center" vertical="center" wrapText="1"/>
    </xf>
    <xf numFmtId="2" fontId="10" fillId="9" borderId="32" xfId="0" applyNumberFormat="1" applyFont="1" applyFill="1" applyBorder="1" applyAlignment="1" applyProtection="1">
      <alignment horizontal="center" vertical="center" wrapText="1"/>
    </xf>
    <xf numFmtId="2" fontId="2" fillId="9" borderId="32" xfId="0" applyNumberFormat="1" applyFont="1" applyFill="1" applyBorder="1" applyAlignment="1" applyProtection="1">
      <alignment horizontal="center" vertical="center" wrapText="1"/>
    </xf>
    <xf numFmtId="2" fontId="2" fillId="9" borderId="3" xfId="0" applyNumberFormat="1" applyFont="1" applyFill="1" applyBorder="1" applyAlignment="1" applyProtection="1">
      <alignment horizontal="center" vertical="center" wrapText="1"/>
    </xf>
    <xf numFmtId="2" fontId="2" fillId="9" borderId="65" xfId="0" applyNumberFormat="1" applyFont="1" applyFill="1" applyBorder="1" applyAlignment="1" applyProtection="1">
      <alignment vertical="center"/>
    </xf>
    <xf numFmtId="2" fontId="2" fillId="9" borderId="66" xfId="0" applyNumberFormat="1" applyFont="1" applyFill="1" applyBorder="1" applyAlignment="1" applyProtection="1">
      <alignment vertical="center"/>
    </xf>
    <xf numFmtId="2" fontId="2" fillId="9" borderId="0" xfId="0" applyNumberFormat="1" applyFont="1" applyFill="1" applyBorder="1" applyAlignment="1" applyProtection="1">
      <alignment vertical="center"/>
    </xf>
    <xf numFmtId="2" fontId="2" fillId="9" borderId="68" xfId="0" applyNumberFormat="1" applyFont="1" applyFill="1" applyBorder="1" applyAlignment="1" applyProtection="1">
      <alignment vertical="center"/>
    </xf>
    <xf numFmtId="2" fontId="2" fillId="9" borderId="70" xfId="0" applyNumberFormat="1" applyFont="1" applyFill="1" applyBorder="1" applyAlignment="1" applyProtection="1">
      <alignment vertical="center"/>
    </xf>
    <xf numFmtId="2" fontId="2" fillId="9" borderId="71" xfId="0" applyNumberFormat="1" applyFont="1" applyFill="1" applyBorder="1" applyAlignment="1" applyProtection="1">
      <alignment vertical="center"/>
    </xf>
    <xf numFmtId="164" fontId="1" fillId="0" borderId="58" xfId="0" applyNumberFormat="1" applyFont="1" applyBorder="1" applyAlignment="1" applyProtection="1">
      <alignment horizontal="center" vertical="center"/>
    </xf>
    <xf numFmtId="164" fontId="1" fillId="0" borderId="55" xfId="0" applyNumberFormat="1" applyFont="1" applyBorder="1" applyAlignment="1" applyProtection="1">
      <alignment horizontal="center" vertical="center"/>
    </xf>
    <xf numFmtId="0" fontId="5" fillId="9" borderId="0" xfId="0" applyFont="1" applyFill="1" applyBorder="1" applyAlignment="1" applyProtection="1">
      <alignment horizontal="center" vertical="center"/>
    </xf>
    <xf numFmtId="2" fontId="1" fillId="9" borderId="0" xfId="0" applyNumberFormat="1" applyFont="1" applyFill="1" applyBorder="1" applyAlignment="1" applyProtection="1">
      <alignment horizontal="center" vertical="center" wrapText="1"/>
    </xf>
    <xf numFmtId="0" fontId="14" fillId="9" borderId="0" xfId="0" applyFont="1" applyFill="1" applyBorder="1" applyAlignment="1" applyProtection="1">
      <alignment horizontal="center" vertical="center"/>
    </xf>
    <xf numFmtId="0" fontId="0" fillId="9" borderId="0" xfId="0" applyFill="1" applyBorder="1" applyAlignment="1" applyProtection="1">
      <alignment horizontal="center" vertical="center"/>
    </xf>
    <xf numFmtId="164" fontId="1" fillId="11" borderId="64" xfId="0" applyNumberFormat="1" applyFont="1" applyFill="1" applyBorder="1" applyAlignment="1" applyProtection="1">
      <alignment horizontal="center" vertical="center"/>
    </xf>
    <xf numFmtId="2" fontId="1" fillId="11" borderId="25" xfId="0" applyNumberFormat="1" applyFont="1" applyFill="1" applyBorder="1" applyAlignment="1" applyProtection="1">
      <alignment horizontal="center" vertical="center" wrapText="1"/>
    </xf>
    <xf numFmtId="0" fontId="4" fillId="0" borderId="34" xfId="0" applyFont="1" applyBorder="1" applyAlignment="1" applyProtection="1">
      <alignment vertical="center"/>
    </xf>
    <xf numFmtId="0" fontId="4" fillId="0" borderId="2" xfId="0" applyFont="1" applyBorder="1" applyAlignment="1" applyProtection="1">
      <alignment vertical="center"/>
    </xf>
    <xf numFmtId="0" fontId="4" fillId="0" borderId="32" xfId="0" applyFont="1" applyBorder="1" applyAlignment="1" applyProtection="1">
      <alignment vertical="center"/>
    </xf>
    <xf numFmtId="0" fontId="4" fillId="0" borderId="15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164" fontId="10" fillId="9" borderId="55" xfId="0" applyNumberFormat="1" applyFont="1" applyFill="1" applyBorder="1" applyAlignment="1" applyProtection="1">
      <alignment horizontal="center" vertical="center"/>
    </xf>
    <xf numFmtId="0" fontId="1" fillId="11" borderId="39" xfId="0" applyFont="1" applyFill="1" applyBorder="1" applyAlignment="1" applyProtection="1">
      <alignment horizontal="center" vertical="center" wrapText="1"/>
    </xf>
    <xf numFmtId="0" fontId="1" fillId="11" borderId="38" xfId="0" applyFont="1" applyFill="1" applyBorder="1" applyAlignment="1" applyProtection="1">
      <alignment horizontal="center" vertical="center" wrapText="1"/>
    </xf>
    <xf numFmtId="0" fontId="2" fillId="0" borderId="25" xfId="0" applyFont="1" applyBorder="1" applyAlignment="1" applyProtection="1">
      <alignment horizontal="center" wrapText="1"/>
      <protection locked="0"/>
    </xf>
    <xf numFmtId="0" fontId="2" fillId="0" borderId="25" xfId="0" applyNumberFormat="1" applyFont="1" applyBorder="1" applyAlignment="1" applyProtection="1">
      <alignment horizontal="center" wrapText="1"/>
      <protection locked="0"/>
    </xf>
    <xf numFmtId="0" fontId="10" fillId="0" borderId="25" xfId="0" applyNumberFormat="1" applyFont="1" applyBorder="1" applyAlignment="1" applyProtection="1">
      <alignment horizontal="center" vertical="center" wrapText="1"/>
      <protection locked="0"/>
    </xf>
    <xf numFmtId="0" fontId="10" fillId="9" borderId="25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25" xfId="0" applyNumberFormat="1" applyFont="1" applyFill="1" applyBorder="1" applyAlignment="1" applyProtection="1">
      <alignment horizontal="center" wrapText="1"/>
      <protection locked="0"/>
    </xf>
    <xf numFmtId="0" fontId="11" fillId="11" borderId="25" xfId="0" applyFont="1" applyFill="1" applyBorder="1" applyAlignment="1" applyProtection="1">
      <alignment horizontal="center" wrapText="1"/>
    </xf>
    <xf numFmtId="0" fontId="10" fillId="0" borderId="25" xfId="0" applyFont="1" applyBorder="1" applyAlignment="1" applyProtection="1">
      <alignment horizontal="center" wrapText="1"/>
      <protection locked="0"/>
    </xf>
    <xf numFmtId="0" fontId="10" fillId="0" borderId="25" xfId="0" applyFont="1" applyBorder="1" applyAlignment="1" applyProtection="1">
      <alignment horizontal="center" vertical="center" wrapText="1"/>
      <protection locked="0"/>
    </xf>
    <xf numFmtId="0" fontId="10" fillId="9" borderId="25" xfId="0" applyFont="1" applyFill="1" applyBorder="1" applyAlignment="1" applyProtection="1">
      <alignment horizontal="center" vertical="center" wrapText="1"/>
      <protection locked="0"/>
    </xf>
    <xf numFmtId="0" fontId="1" fillId="11" borderId="25" xfId="0" applyFont="1" applyFill="1" applyBorder="1" applyAlignment="1" applyProtection="1">
      <alignment horizontal="center" wrapText="1"/>
      <protection locked="0"/>
    </xf>
    <xf numFmtId="0" fontId="1" fillId="11" borderId="54" xfId="0" applyFont="1" applyFill="1" applyBorder="1" applyAlignment="1" applyProtection="1">
      <alignment horizontal="center" wrapText="1"/>
    </xf>
    <xf numFmtId="0" fontId="17" fillId="0" borderId="0" xfId="0" applyFont="1" applyProtection="1"/>
    <xf numFmtId="0" fontId="17" fillId="0" borderId="0" xfId="0" applyFont="1"/>
    <xf numFmtId="0" fontId="2" fillId="9" borderId="34" xfId="0" applyFont="1" applyFill="1" applyBorder="1" applyAlignment="1" applyProtection="1">
      <alignment horizontal="center" vertical="center" wrapText="1"/>
    </xf>
    <xf numFmtId="2" fontId="2" fillId="9" borderId="2" xfId="0" applyNumberFormat="1" applyFont="1" applyFill="1" applyBorder="1" applyAlignment="1" applyProtection="1">
      <alignment horizontal="center" vertical="center" wrapText="1"/>
    </xf>
    <xf numFmtId="0" fontId="10" fillId="9" borderId="35" xfId="0" applyFont="1" applyFill="1" applyBorder="1" applyAlignment="1" applyProtection="1">
      <alignment horizontal="center" vertical="center"/>
    </xf>
    <xf numFmtId="0" fontId="18" fillId="0" borderId="0" xfId="0" applyFont="1" applyProtection="1"/>
    <xf numFmtId="0" fontId="18" fillId="0" borderId="0" xfId="0" applyFont="1"/>
    <xf numFmtId="0" fontId="18" fillId="9" borderId="0" xfId="0" applyFont="1" applyFill="1" applyProtection="1"/>
    <xf numFmtId="0" fontId="18" fillId="9" borderId="0" xfId="0" applyFont="1" applyFill="1"/>
    <xf numFmtId="2" fontId="2" fillId="0" borderId="56" xfId="0" applyNumberFormat="1" applyFont="1" applyBorder="1" applyAlignment="1" applyProtection="1">
      <alignment horizontal="center" vertical="center" wrapText="1"/>
    </xf>
    <xf numFmtId="0" fontId="2" fillId="0" borderId="54" xfId="0" applyFont="1" applyFill="1" applyBorder="1" applyAlignment="1" applyProtection="1">
      <alignment horizontal="center" vertical="center"/>
    </xf>
    <xf numFmtId="2" fontId="2" fillId="9" borderId="54" xfId="0" applyNumberFormat="1" applyFont="1" applyFill="1" applyBorder="1" applyAlignment="1" applyProtection="1">
      <alignment horizontal="center" vertical="center"/>
    </xf>
    <xf numFmtId="164" fontId="2" fillId="9" borderId="55" xfId="0" applyNumberFormat="1" applyFont="1" applyFill="1" applyBorder="1" applyAlignment="1" applyProtection="1">
      <alignment horizontal="center" vertical="center"/>
    </xf>
    <xf numFmtId="164" fontId="2" fillId="9" borderId="54" xfId="0" applyNumberFormat="1" applyFont="1" applyFill="1" applyBorder="1" applyAlignment="1" applyProtection="1">
      <alignment horizontal="center" vertical="center"/>
    </xf>
    <xf numFmtId="0" fontId="4" fillId="9" borderId="0" xfId="0" applyFont="1" applyFill="1" applyBorder="1" applyAlignment="1" applyProtection="1">
      <alignment horizontal="center" vertical="center"/>
    </xf>
    <xf numFmtId="0" fontId="2" fillId="9" borderId="0" xfId="0" applyFont="1" applyFill="1" applyBorder="1" applyAlignment="1" applyProtection="1">
      <alignment horizontal="center" vertical="center"/>
    </xf>
    <xf numFmtId="2" fontId="3" fillId="8" borderId="72" xfId="0" applyNumberFormat="1" applyFont="1" applyFill="1" applyBorder="1" applyAlignment="1" applyProtection="1">
      <alignment horizontal="center" vertical="center"/>
    </xf>
    <xf numFmtId="0" fontId="3" fillId="9" borderId="0" xfId="0" applyFont="1" applyFill="1" applyBorder="1" applyAlignment="1" applyProtection="1">
      <alignment horizontal="center"/>
    </xf>
    <xf numFmtId="2" fontId="3" fillId="9" borderId="0" xfId="0" applyNumberFormat="1" applyFont="1" applyFill="1" applyBorder="1" applyAlignment="1" applyProtection="1">
      <alignment horizontal="center" vertical="center"/>
    </xf>
    <xf numFmtId="2" fontId="2" fillId="0" borderId="56" xfId="0" applyNumberFormat="1" applyFont="1" applyBorder="1" applyAlignment="1" applyProtection="1">
      <alignment horizontal="center" vertical="center"/>
    </xf>
    <xf numFmtId="2" fontId="1" fillId="11" borderId="66" xfId="0" applyNumberFormat="1" applyFont="1" applyFill="1" applyBorder="1" applyAlignment="1" applyProtection="1">
      <alignment horizontal="center" vertical="center"/>
    </xf>
    <xf numFmtId="2" fontId="3" fillId="8" borderId="25" xfId="0" applyNumberFormat="1" applyFont="1" applyFill="1" applyBorder="1" applyAlignment="1" applyProtection="1">
      <alignment horizontal="center" vertical="center"/>
    </xf>
    <xf numFmtId="0" fontId="1" fillId="0" borderId="56" xfId="0" applyFont="1" applyFill="1" applyBorder="1" applyAlignment="1" applyProtection="1">
      <alignment horizontal="center" vertical="center"/>
    </xf>
    <xf numFmtId="0" fontId="1" fillId="11" borderId="64" xfId="0" applyFont="1" applyFill="1" applyBorder="1" applyAlignment="1" applyProtection="1">
      <alignment wrapText="1"/>
    </xf>
    <xf numFmtId="0" fontId="9" fillId="9" borderId="0" xfId="0" applyFont="1" applyFill="1" applyBorder="1" applyAlignment="1" applyProtection="1">
      <alignment horizontal="center" vertical="center" wrapText="1"/>
    </xf>
    <xf numFmtId="0" fontId="10" fillId="0" borderId="54" xfId="0" applyFont="1" applyBorder="1" applyAlignment="1" applyProtection="1">
      <alignment horizontal="center" vertical="center"/>
    </xf>
    <xf numFmtId="0" fontId="11" fillId="11" borderId="54" xfId="0" applyFont="1" applyFill="1" applyBorder="1" applyAlignment="1" applyProtection="1">
      <alignment horizontal="center" vertical="center"/>
    </xf>
    <xf numFmtId="2" fontId="10" fillId="9" borderId="64" xfId="0" applyNumberFormat="1" applyFont="1" applyFill="1" applyBorder="1" applyAlignment="1" applyProtection="1">
      <alignment vertical="center"/>
    </xf>
    <xf numFmtId="2" fontId="10" fillId="9" borderId="67" xfId="0" applyNumberFormat="1" applyFont="1" applyFill="1" applyBorder="1" applyAlignment="1" applyProtection="1">
      <alignment vertical="center"/>
    </xf>
    <xf numFmtId="2" fontId="10" fillId="9" borderId="69" xfId="0" applyNumberFormat="1" applyFont="1" applyFill="1" applyBorder="1" applyAlignment="1" applyProtection="1">
      <alignment vertical="center"/>
    </xf>
    <xf numFmtId="0" fontId="11" fillId="11" borderId="56" xfId="0" applyFont="1" applyFill="1" applyBorder="1" applyAlignment="1" applyProtection="1">
      <alignment horizontal="center" vertical="center"/>
    </xf>
    <xf numFmtId="0" fontId="10" fillId="9" borderId="33" xfId="0" applyFont="1" applyFill="1" applyBorder="1" applyAlignment="1" applyProtection="1">
      <alignment horizontal="center" vertical="center"/>
    </xf>
    <xf numFmtId="0" fontId="10" fillId="9" borderId="36" xfId="0" applyFont="1" applyFill="1" applyBorder="1" applyAlignment="1" applyProtection="1">
      <alignment horizontal="center" vertical="center"/>
    </xf>
    <xf numFmtId="0" fontId="11" fillId="11" borderId="63" xfId="0" applyFont="1" applyFill="1" applyBorder="1" applyAlignment="1" applyProtection="1">
      <alignment horizontal="center" vertical="center"/>
    </xf>
    <xf numFmtId="0" fontId="10" fillId="0" borderId="33" xfId="0" applyFont="1" applyBorder="1" applyAlignment="1" applyProtection="1">
      <alignment vertical="center"/>
    </xf>
    <xf numFmtId="0" fontId="10" fillId="0" borderId="35" xfId="0" applyFont="1" applyBorder="1" applyAlignment="1" applyProtection="1">
      <alignment vertical="center"/>
    </xf>
    <xf numFmtId="0" fontId="10" fillId="0" borderId="36" xfId="0" applyFont="1" applyBorder="1" applyAlignment="1" applyProtection="1">
      <alignment vertical="center"/>
    </xf>
    <xf numFmtId="0" fontId="10" fillId="0" borderId="56" xfId="0" applyFont="1" applyBorder="1" applyAlignment="1" applyProtection="1">
      <alignment horizontal="center" vertical="center"/>
    </xf>
    <xf numFmtId="0" fontId="11" fillId="11" borderId="25" xfId="0" applyFont="1" applyFill="1" applyBorder="1" applyAlignment="1" applyProtection="1">
      <alignment horizontal="center" vertical="center"/>
    </xf>
    <xf numFmtId="0" fontId="3" fillId="8" borderId="23" xfId="0" applyFont="1" applyFill="1" applyBorder="1" applyAlignment="1" applyProtection="1">
      <alignment horizontal="center" vertical="center"/>
    </xf>
    <xf numFmtId="0" fontId="3" fillId="7" borderId="23" xfId="0" applyFont="1" applyFill="1" applyBorder="1" applyAlignment="1" applyProtection="1">
      <alignment horizontal="center" vertical="center"/>
    </xf>
    <xf numFmtId="164" fontId="2" fillId="11" borderId="5" xfId="0" applyNumberFormat="1" applyFont="1" applyFill="1" applyBorder="1" applyAlignment="1" applyProtection="1">
      <alignment horizontal="center" vertical="center"/>
    </xf>
    <xf numFmtId="2" fontId="2" fillId="11" borderId="54" xfId="0" applyNumberFormat="1" applyFont="1" applyFill="1" applyBorder="1" applyAlignment="1" applyProtection="1">
      <alignment horizontal="center" vertical="center"/>
    </xf>
    <xf numFmtId="164" fontId="2" fillId="11" borderId="54" xfId="0" applyNumberFormat="1" applyFont="1" applyFill="1" applyBorder="1" applyAlignment="1" applyProtection="1">
      <alignment horizontal="center" vertical="center"/>
    </xf>
    <xf numFmtId="0" fontId="2" fillId="11" borderId="25" xfId="0" applyFont="1" applyFill="1" applyBorder="1" applyAlignment="1" applyProtection="1">
      <alignment horizontal="center" wrapText="1"/>
    </xf>
    <xf numFmtId="0" fontId="10" fillId="11" borderId="73" xfId="0" applyFont="1" applyFill="1" applyBorder="1" applyAlignment="1" applyProtection="1">
      <alignment horizontal="center" vertical="center"/>
    </xf>
    <xf numFmtId="0" fontId="2" fillId="11" borderId="73" xfId="0" applyFont="1" applyFill="1" applyBorder="1" applyAlignment="1" applyProtection="1">
      <alignment horizontal="center" vertical="center" wrapText="1"/>
    </xf>
    <xf numFmtId="2" fontId="2" fillId="11" borderId="73" xfId="0" applyNumberFormat="1" applyFont="1" applyFill="1" applyBorder="1" applyAlignment="1" applyProtection="1">
      <alignment horizontal="center" vertical="center" wrapText="1"/>
    </xf>
    <xf numFmtId="0" fontId="11" fillId="11" borderId="73" xfId="0" applyFont="1" applyFill="1" applyBorder="1" applyAlignment="1" applyProtection="1">
      <alignment horizontal="center" vertical="center"/>
    </xf>
    <xf numFmtId="2" fontId="1" fillId="11" borderId="73" xfId="0" applyNumberFormat="1" applyFont="1" applyFill="1" applyBorder="1" applyAlignment="1" applyProtection="1">
      <alignment horizontal="center" vertical="center" wrapText="1"/>
    </xf>
    <xf numFmtId="2" fontId="2" fillId="0" borderId="0" xfId="0" applyNumberFormat="1" applyFont="1" applyBorder="1" applyAlignment="1" applyProtection="1">
      <alignment horizontal="center" vertical="center" wrapText="1"/>
    </xf>
    <xf numFmtId="0" fontId="10" fillId="0" borderId="35" xfId="0" applyFont="1" applyBorder="1" applyAlignment="1" applyProtection="1">
      <alignment horizontal="center" vertical="center"/>
    </xf>
    <xf numFmtId="2" fontId="2" fillId="0" borderId="32" xfId="0" applyNumberFormat="1" applyFont="1" applyBorder="1" applyAlignment="1" applyProtection="1">
      <alignment horizontal="center" vertical="center" wrapText="1"/>
    </xf>
    <xf numFmtId="0" fontId="10" fillId="0" borderId="36" xfId="0" applyFont="1" applyBorder="1" applyAlignment="1" applyProtection="1">
      <alignment horizontal="center" vertical="center"/>
    </xf>
    <xf numFmtId="2" fontId="2" fillId="0" borderId="15" xfId="0" applyNumberFormat="1" applyFont="1" applyBorder="1" applyAlignment="1" applyProtection="1">
      <alignment horizontal="center" vertical="center" wrapText="1"/>
    </xf>
    <xf numFmtId="2" fontId="2" fillId="0" borderId="3" xfId="0" applyNumberFormat="1" applyFont="1" applyBorder="1" applyAlignment="1" applyProtection="1">
      <alignment horizontal="center" vertical="center" wrapText="1"/>
    </xf>
    <xf numFmtId="2" fontId="3" fillId="8" borderId="55" xfId="0" applyNumberFormat="1" applyFont="1" applyFill="1" applyBorder="1" applyAlignment="1" applyProtection="1">
      <alignment horizontal="center" vertical="center"/>
    </xf>
    <xf numFmtId="164" fontId="1" fillId="0" borderId="1" xfId="0" applyNumberFormat="1" applyFont="1" applyBorder="1" applyAlignment="1" applyProtection="1">
      <alignment horizontal="center" vertical="center"/>
    </xf>
    <xf numFmtId="164" fontId="1" fillId="11" borderId="1" xfId="0" applyNumberFormat="1" applyFont="1" applyFill="1" applyBorder="1" applyAlignment="1" applyProtection="1">
      <alignment horizontal="center" vertical="center"/>
    </xf>
    <xf numFmtId="164" fontId="2" fillId="0" borderId="1" xfId="0" applyNumberFormat="1" applyFont="1" applyBorder="1" applyAlignment="1" applyProtection="1">
      <alignment horizontal="center" vertical="center"/>
    </xf>
    <xf numFmtId="2" fontId="1" fillId="0" borderId="25" xfId="0" applyNumberFormat="1" applyFont="1" applyBorder="1" applyAlignment="1" applyProtection="1">
      <alignment horizontal="center" vertical="center"/>
    </xf>
    <xf numFmtId="0" fontId="3" fillId="2" borderId="48" xfId="0" applyFont="1" applyFill="1" applyBorder="1" applyAlignment="1" applyProtection="1">
      <alignment horizontal="center" vertical="center" wrapText="1"/>
    </xf>
    <xf numFmtId="0" fontId="3" fillId="2" borderId="49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right" vertical="center"/>
    </xf>
    <xf numFmtId="0" fontId="1" fillId="11" borderId="30" xfId="0" applyFont="1" applyFill="1" applyBorder="1" applyAlignment="1" applyProtection="1">
      <alignment horizontal="left" vertical="center" wrapText="1"/>
    </xf>
    <xf numFmtId="0" fontId="1" fillId="11" borderId="32" xfId="0" applyFont="1" applyFill="1" applyBorder="1" applyAlignment="1" applyProtection="1">
      <alignment horizontal="center" vertical="center" wrapText="1"/>
    </xf>
    <xf numFmtId="0" fontId="1" fillId="11" borderId="30" xfId="0" applyFont="1" applyFill="1" applyBorder="1" applyAlignment="1" applyProtection="1">
      <alignment horizontal="center" vertical="center" wrapText="1"/>
    </xf>
    <xf numFmtId="0" fontId="1" fillId="11" borderId="30" xfId="0" applyFont="1" applyFill="1" applyBorder="1" applyAlignment="1" applyProtection="1">
      <alignment horizontal="center" vertical="center"/>
    </xf>
    <xf numFmtId="0" fontId="3" fillId="12" borderId="45" xfId="0" applyFont="1" applyFill="1" applyBorder="1" applyAlignment="1" applyProtection="1">
      <alignment horizontal="center" vertical="center"/>
    </xf>
    <xf numFmtId="0" fontId="1" fillId="0" borderId="43" xfId="0" applyFont="1" applyBorder="1" applyAlignment="1" applyProtection="1">
      <alignment horizontal="center" vertical="top"/>
    </xf>
    <xf numFmtId="0" fontId="1" fillId="0" borderId="40" xfId="0" applyFont="1" applyBorder="1" applyAlignment="1" applyProtection="1">
      <alignment horizontal="center" vertical="top"/>
    </xf>
    <xf numFmtId="0" fontId="1" fillId="0" borderId="41" xfId="0" applyFont="1" applyBorder="1" applyAlignment="1" applyProtection="1">
      <alignment horizontal="center" vertical="top"/>
    </xf>
    <xf numFmtId="0" fontId="3" fillId="12" borderId="48" xfId="0" applyFont="1" applyFill="1" applyBorder="1" applyAlignment="1" applyProtection="1">
      <alignment horizontal="center" vertical="center" wrapText="1"/>
    </xf>
    <xf numFmtId="0" fontId="3" fillId="12" borderId="49" xfId="0" applyFont="1" applyFill="1" applyBorder="1" applyAlignment="1" applyProtection="1">
      <alignment horizontal="center" vertical="center" wrapText="1"/>
    </xf>
    <xf numFmtId="0" fontId="3" fillId="12" borderId="75" xfId="0" applyFont="1" applyFill="1" applyBorder="1" applyAlignment="1" applyProtection="1">
      <alignment horizontal="center" vertical="center" wrapText="1"/>
    </xf>
    <xf numFmtId="0" fontId="3" fillId="12" borderId="76" xfId="0" applyFont="1" applyFill="1" applyBorder="1" applyAlignment="1" applyProtection="1">
      <alignment horizontal="center" vertical="center" wrapText="1"/>
    </xf>
    <xf numFmtId="0" fontId="3" fillId="12" borderId="77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wrapText="1"/>
    </xf>
    <xf numFmtId="0" fontId="2" fillId="0" borderId="25" xfId="0" applyFont="1" applyBorder="1" applyAlignment="1" applyProtection="1">
      <alignment horizontal="center" wrapText="1"/>
    </xf>
    <xf numFmtId="0" fontId="2" fillId="0" borderId="25" xfId="0" applyNumberFormat="1" applyFont="1" applyBorder="1" applyAlignment="1" applyProtection="1">
      <alignment horizontal="center" wrapText="1"/>
    </xf>
    <xf numFmtId="0" fontId="10" fillId="0" borderId="25" xfId="0" applyNumberFormat="1" applyFont="1" applyBorder="1" applyAlignment="1" applyProtection="1">
      <alignment horizontal="center" vertical="center" wrapText="1"/>
    </xf>
    <xf numFmtId="0" fontId="10" fillId="9" borderId="25" xfId="0" applyNumberFormat="1" applyFont="1" applyFill="1" applyBorder="1" applyAlignment="1" applyProtection="1">
      <alignment horizontal="center" vertical="center" wrapText="1"/>
    </xf>
    <xf numFmtId="0" fontId="10" fillId="0" borderId="25" xfId="0" applyNumberFormat="1" applyFont="1" applyFill="1" applyBorder="1" applyAlignment="1" applyProtection="1">
      <alignment horizontal="center" wrapText="1"/>
    </xf>
    <xf numFmtId="0" fontId="10" fillId="0" borderId="25" xfId="0" applyFont="1" applyBorder="1" applyAlignment="1" applyProtection="1">
      <alignment horizontal="center" wrapText="1"/>
    </xf>
    <xf numFmtId="0" fontId="10" fillId="0" borderId="25" xfId="0" applyFont="1" applyBorder="1" applyAlignment="1" applyProtection="1">
      <alignment horizontal="center" vertical="center" wrapText="1"/>
    </xf>
    <xf numFmtId="0" fontId="10" fillId="9" borderId="25" xfId="0" applyFont="1" applyFill="1" applyBorder="1" applyAlignment="1" applyProtection="1">
      <alignment horizontal="center" vertical="center" wrapText="1"/>
    </xf>
    <xf numFmtId="0" fontId="1" fillId="11" borderId="28" xfId="0" applyFont="1" applyFill="1" applyBorder="1" applyAlignment="1" applyProtection="1">
      <alignment horizontal="center" wrapText="1"/>
    </xf>
    <xf numFmtId="0" fontId="1" fillId="0" borderId="57" xfId="0" applyFont="1" applyBorder="1" applyAlignment="1" applyProtection="1">
      <alignment horizontal="center" wrapText="1"/>
    </xf>
    <xf numFmtId="0" fontId="1" fillId="0" borderId="54" xfId="0" applyFont="1" applyBorder="1" applyAlignment="1" applyProtection="1">
      <alignment horizontal="center" wrapText="1"/>
    </xf>
    <xf numFmtId="0" fontId="1" fillId="0" borderId="54" xfId="0" applyFont="1" applyFill="1" applyBorder="1" applyAlignment="1" applyProtection="1">
      <alignment horizontal="center" wrapText="1"/>
    </xf>
    <xf numFmtId="0" fontId="2" fillId="0" borderId="54" xfId="0" applyFont="1" applyFill="1" applyBorder="1" applyAlignment="1" applyProtection="1">
      <alignment horizontal="center" wrapText="1"/>
    </xf>
    <xf numFmtId="0" fontId="2" fillId="0" borderId="56" xfId="0" applyFont="1" applyFill="1" applyBorder="1" applyAlignment="1" applyProtection="1">
      <alignment horizontal="center" wrapText="1"/>
    </xf>
    <xf numFmtId="164" fontId="2" fillId="0" borderId="1" xfId="0" applyNumberFormat="1" applyFont="1" applyBorder="1" applyAlignment="1" applyProtection="1">
      <alignment horizontal="center" wrapText="1"/>
    </xf>
    <xf numFmtId="0" fontId="1" fillId="0" borderId="81" xfId="0" applyFont="1" applyBorder="1" applyAlignment="1" applyProtection="1">
      <alignment horizontal="center" vertical="top"/>
    </xf>
    <xf numFmtId="0" fontId="1" fillId="0" borderId="80" xfId="0" applyFont="1" applyBorder="1" applyAlignment="1" applyProtection="1">
      <alignment horizontal="center" vertical="center"/>
    </xf>
    <xf numFmtId="0" fontId="1" fillId="0" borderId="79" xfId="0" applyFont="1" applyBorder="1" applyAlignment="1" applyProtection="1">
      <alignment horizontal="center" vertical="top"/>
    </xf>
    <xf numFmtId="0" fontId="1" fillId="0" borderId="78" xfId="0" applyFont="1" applyBorder="1" applyAlignment="1" applyProtection="1">
      <alignment horizontal="center" vertical="top"/>
    </xf>
    <xf numFmtId="0" fontId="1" fillId="0" borderId="58" xfId="0" applyFont="1" applyBorder="1" applyAlignment="1" applyProtection="1">
      <alignment horizontal="center" vertical="center"/>
    </xf>
    <xf numFmtId="0" fontId="1" fillId="0" borderId="55" xfId="0" applyFont="1" applyBorder="1" applyAlignment="1" applyProtection="1">
      <alignment horizontal="center" vertical="center"/>
    </xf>
    <xf numFmtId="0" fontId="1" fillId="0" borderId="55" xfId="0" applyFont="1" applyFill="1" applyBorder="1" applyAlignment="1" applyProtection="1">
      <alignment horizontal="center" vertical="center"/>
    </xf>
    <xf numFmtId="0" fontId="2" fillId="0" borderId="55" xfId="0" applyFont="1" applyFill="1" applyBorder="1" applyAlignment="1" applyProtection="1">
      <alignment horizontal="center" vertical="center"/>
    </xf>
    <xf numFmtId="0" fontId="2" fillId="0" borderId="64" xfId="0" applyFont="1" applyFill="1" applyBorder="1" applyAlignment="1" applyProtection="1">
      <alignment horizontal="center" vertical="center"/>
    </xf>
    <xf numFmtId="0" fontId="1" fillId="0" borderId="82" xfId="0" applyFont="1" applyFill="1" applyBorder="1" applyAlignment="1" applyProtection="1">
      <alignment horizontal="center" vertical="center"/>
    </xf>
    <xf numFmtId="164" fontId="2" fillId="0" borderId="72" xfId="0" applyNumberFormat="1" applyFont="1" applyBorder="1" applyAlignment="1" applyProtection="1">
      <alignment horizontal="center" vertical="center"/>
    </xf>
    <xf numFmtId="164" fontId="1" fillId="11" borderId="72" xfId="0" applyNumberFormat="1" applyFont="1" applyFill="1" applyBorder="1" applyAlignment="1" applyProtection="1">
      <alignment horizontal="center" vertical="center"/>
    </xf>
    <xf numFmtId="164" fontId="11" fillId="11" borderId="72" xfId="0" applyNumberFormat="1" applyFont="1" applyFill="1" applyBorder="1" applyAlignment="1" applyProtection="1">
      <alignment horizontal="center" vertical="center"/>
    </xf>
    <xf numFmtId="164" fontId="10" fillId="0" borderId="83" xfId="0" applyNumberFormat="1" applyFont="1" applyBorder="1" applyAlignment="1" applyProtection="1">
      <alignment horizontal="center" vertical="center"/>
    </xf>
    <xf numFmtId="164" fontId="2" fillId="0" borderId="83" xfId="0" applyNumberFormat="1" applyFont="1" applyBorder="1" applyAlignment="1" applyProtection="1">
      <alignment horizontal="center" vertical="center"/>
    </xf>
    <xf numFmtId="164" fontId="2" fillId="11" borderId="72" xfId="0" applyNumberFormat="1" applyFont="1" applyFill="1" applyBorder="1" applyAlignment="1" applyProtection="1">
      <alignment horizontal="center" vertical="center"/>
    </xf>
    <xf numFmtId="164" fontId="10" fillId="9" borderId="83" xfId="0" applyNumberFormat="1" applyFont="1" applyFill="1" applyBorder="1" applyAlignment="1" applyProtection="1">
      <alignment horizontal="center" vertical="center"/>
    </xf>
    <xf numFmtId="164" fontId="1" fillId="11" borderId="65" xfId="0" applyNumberFormat="1" applyFont="1" applyFill="1" applyBorder="1" applyAlignment="1" applyProtection="1">
      <alignment horizontal="center" vertical="center"/>
    </xf>
    <xf numFmtId="0" fontId="1" fillId="0" borderId="25" xfId="0" applyFont="1" applyBorder="1" applyAlignment="1" applyProtection="1">
      <alignment wrapText="1"/>
    </xf>
    <xf numFmtId="0" fontId="1" fillId="0" borderId="25" xfId="0" applyFont="1" applyBorder="1" applyAlignment="1" applyProtection="1">
      <alignment horizontal="center" wrapText="1"/>
      <protection locked="0"/>
    </xf>
    <xf numFmtId="0" fontId="1" fillId="0" borderId="25" xfId="0" applyFont="1" applyFill="1" applyBorder="1" applyAlignment="1" applyProtection="1">
      <alignment wrapText="1"/>
    </xf>
    <xf numFmtId="0" fontId="1" fillId="0" borderId="25" xfId="0" applyFont="1" applyFill="1" applyBorder="1" applyAlignment="1" applyProtection="1">
      <alignment horizontal="center" wrapText="1"/>
      <protection locked="0"/>
    </xf>
    <xf numFmtId="0" fontId="2" fillId="0" borderId="25" xfId="0" applyFont="1" applyFill="1" applyBorder="1" applyAlignment="1" applyProtection="1">
      <alignment horizontal="center" wrapText="1"/>
      <protection locked="0"/>
    </xf>
    <xf numFmtId="0" fontId="10" fillId="0" borderId="25" xfId="0" applyNumberFormat="1" applyFont="1" applyBorder="1" applyAlignment="1" applyProtection="1">
      <alignment horizontal="center" wrapText="1"/>
      <protection locked="0"/>
    </xf>
    <xf numFmtId="0" fontId="3" fillId="12" borderId="3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1" xfId="0" applyFont="1" applyBorder="1" applyAlignment="1" applyProtection="1">
      <alignment horizontal="center" vertical="top"/>
    </xf>
    <xf numFmtId="0" fontId="1" fillId="0" borderId="78" xfId="0" applyFont="1" applyBorder="1" applyAlignment="1" applyProtection="1">
      <alignment horizontal="center" vertical="top"/>
    </xf>
    <xf numFmtId="0" fontId="1" fillId="0" borderId="79" xfId="0" applyFont="1" applyBorder="1" applyAlignment="1" applyProtection="1">
      <alignment horizontal="center" vertical="top"/>
    </xf>
    <xf numFmtId="0" fontId="3" fillId="12" borderId="50" xfId="0" applyFont="1" applyFill="1" applyBorder="1" applyAlignment="1" applyProtection="1">
      <alignment horizontal="center" vertical="center" wrapText="1"/>
    </xf>
    <xf numFmtId="0" fontId="3" fillId="12" borderId="13" xfId="0" applyFont="1" applyFill="1" applyBorder="1" applyAlignment="1" applyProtection="1">
      <alignment horizontal="center" vertical="center" wrapText="1"/>
    </xf>
    <xf numFmtId="0" fontId="1" fillId="9" borderId="40" xfId="0" applyFont="1" applyFill="1" applyBorder="1" applyAlignment="1" applyProtection="1">
      <alignment horizontal="center" vertical="top" wrapText="1"/>
    </xf>
    <xf numFmtId="0" fontId="1" fillId="9" borderId="78" xfId="0" applyFont="1" applyFill="1" applyBorder="1" applyAlignment="1" applyProtection="1">
      <alignment horizontal="center" vertical="top" wrapText="1"/>
    </xf>
    <xf numFmtId="0" fontId="1" fillId="9" borderId="79" xfId="0" applyFont="1" applyFill="1" applyBorder="1" applyAlignment="1" applyProtection="1">
      <alignment horizontal="center" vertical="top" wrapText="1"/>
    </xf>
    <xf numFmtId="0" fontId="1" fillId="0" borderId="80" xfId="0" applyFont="1" applyBorder="1" applyAlignment="1" applyProtection="1">
      <alignment horizontal="center" vertical="top"/>
    </xf>
    <xf numFmtId="0" fontId="11" fillId="0" borderId="81" xfId="0" applyFont="1" applyBorder="1" applyAlignment="1" applyProtection="1">
      <alignment horizontal="center" vertical="top"/>
    </xf>
    <xf numFmtId="0" fontId="11" fillId="0" borderId="78" xfId="0" applyFont="1" applyBorder="1" applyAlignment="1" applyProtection="1">
      <alignment horizontal="center" vertical="top"/>
    </xf>
    <xf numFmtId="0" fontId="11" fillId="0" borderId="79" xfId="0" applyFont="1" applyBorder="1" applyAlignment="1" applyProtection="1">
      <alignment horizontal="center" vertical="top"/>
    </xf>
    <xf numFmtId="0" fontId="1" fillId="0" borderId="34" xfId="0" applyFont="1" applyFill="1" applyBorder="1" applyAlignment="1" applyProtection="1">
      <alignment horizontal="center" vertical="center" wrapText="1"/>
    </xf>
    <xf numFmtId="0" fontId="1" fillId="0" borderId="15" xfId="0" applyFont="1" applyFill="1" applyBorder="1" applyAlignment="1" applyProtection="1">
      <alignment horizontal="center" vertical="center" wrapText="1"/>
    </xf>
    <xf numFmtId="0" fontId="3" fillId="4" borderId="52" xfId="0" applyFont="1" applyFill="1" applyBorder="1" applyAlignment="1" applyProtection="1">
      <alignment horizontal="center" vertical="center"/>
    </xf>
    <xf numFmtId="0" fontId="3" fillId="4" borderId="74" xfId="0" applyFont="1" applyFill="1" applyBorder="1" applyAlignment="1" applyProtection="1">
      <alignment horizontal="center" vertical="center"/>
    </xf>
    <xf numFmtId="0" fontId="12" fillId="0" borderId="0" xfId="0" applyFont="1" applyAlignment="1" applyProtection="1">
      <alignment horizontal="right" vertical="center"/>
    </xf>
    <xf numFmtId="0" fontId="12" fillId="13" borderId="0" xfId="0" applyFont="1" applyFill="1" applyAlignment="1" applyProtection="1">
      <alignment horizontal="left" vertical="center"/>
      <protection locked="0"/>
    </xf>
    <xf numFmtId="0" fontId="3" fillId="2" borderId="46" xfId="0" applyFont="1" applyFill="1" applyBorder="1" applyAlignment="1" applyProtection="1">
      <alignment horizontal="center" vertical="center" wrapText="1"/>
    </xf>
    <xf numFmtId="0" fontId="3" fillId="2" borderId="47" xfId="0" applyFont="1" applyFill="1" applyBorder="1" applyAlignment="1" applyProtection="1">
      <alignment horizontal="center" vertical="center" wrapText="1"/>
    </xf>
    <xf numFmtId="0" fontId="6" fillId="2" borderId="50" xfId="0" applyFont="1" applyFill="1" applyBorder="1" applyAlignment="1" applyProtection="1">
      <alignment horizontal="center" vertical="center" wrapText="1"/>
      <protection locked="0"/>
    </xf>
    <xf numFmtId="0" fontId="6" fillId="2" borderId="13" xfId="0" applyFont="1" applyFill="1" applyBorder="1" applyAlignment="1" applyProtection="1">
      <alignment horizontal="center" vertical="center" wrapText="1"/>
      <protection locked="0"/>
    </xf>
    <xf numFmtId="0" fontId="12" fillId="13" borderId="0" xfId="0" applyFont="1" applyFill="1" applyAlignment="1" applyProtection="1">
      <alignment horizontal="left" vertical="center"/>
    </xf>
    <xf numFmtId="0" fontId="13" fillId="4" borderId="50" xfId="0" applyFont="1" applyFill="1" applyBorder="1" applyAlignment="1" applyProtection="1">
      <alignment horizontal="center" vertical="center" wrapText="1"/>
    </xf>
    <xf numFmtId="0" fontId="13" fillId="4" borderId="14" xfId="0" applyFont="1" applyFill="1" applyBorder="1" applyAlignment="1" applyProtection="1">
      <alignment horizontal="center" vertical="center" wrapText="1"/>
    </xf>
    <xf numFmtId="0" fontId="1" fillId="0" borderId="43" xfId="0" applyFont="1" applyBorder="1" applyAlignment="1" applyProtection="1">
      <alignment horizontal="center" vertical="top"/>
    </xf>
    <xf numFmtId="0" fontId="1" fillId="0" borderId="40" xfId="0" applyFont="1" applyBorder="1" applyAlignment="1" applyProtection="1">
      <alignment horizontal="center" vertical="top"/>
    </xf>
    <xf numFmtId="0" fontId="1" fillId="0" borderId="41" xfId="0" applyFont="1" applyBorder="1" applyAlignment="1" applyProtection="1">
      <alignment horizontal="center" vertical="top"/>
    </xf>
    <xf numFmtId="0" fontId="3" fillId="8" borderId="18" xfId="0" applyFont="1" applyFill="1" applyBorder="1" applyAlignment="1" applyProtection="1">
      <alignment horizontal="center" vertical="center"/>
    </xf>
    <xf numFmtId="0" fontId="3" fillId="8" borderId="12" xfId="0" applyFont="1" applyFill="1" applyBorder="1" applyAlignment="1" applyProtection="1">
      <alignment horizontal="center" vertical="center"/>
    </xf>
    <xf numFmtId="0" fontId="3" fillId="8" borderId="25" xfId="0" applyFont="1" applyFill="1" applyBorder="1" applyAlignment="1" applyProtection="1">
      <alignment horizontal="center"/>
    </xf>
    <xf numFmtId="0" fontId="11" fillId="0" borderId="43" xfId="0" applyFont="1" applyBorder="1" applyAlignment="1" applyProtection="1">
      <alignment horizontal="center" vertical="top"/>
    </xf>
    <xf numFmtId="0" fontId="11" fillId="0" borderId="40" xfId="0" applyFont="1" applyBorder="1" applyAlignment="1" applyProtection="1">
      <alignment horizontal="center" vertical="top"/>
    </xf>
    <xf numFmtId="0" fontId="11" fillId="0" borderId="41" xfId="0" applyFont="1" applyBorder="1" applyAlignment="1" applyProtection="1">
      <alignment horizontal="center" vertical="top"/>
    </xf>
    <xf numFmtId="0" fontId="3" fillId="6" borderId="17" xfId="0" applyFont="1" applyFill="1" applyBorder="1" applyAlignment="1" applyProtection="1">
      <alignment horizontal="center" vertical="center"/>
    </xf>
    <xf numFmtId="0" fontId="3" fillId="6" borderId="19" xfId="0" applyFont="1" applyFill="1" applyBorder="1" applyAlignment="1" applyProtection="1">
      <alignment horizontal="center" vertical="center"/>
    </xf>
    <xf numFmtId="0" fontId="9" fillId="4" borderId="52" xfId="0" applyFont="1" applyFill="1" applyBorder="1" applyAlignment="1" applyProtection="1">
      <alignment horizontal="center" vertical="center" wrapText="1"/>
    </xf>
    <xf numFmtId="0" fontId="9" fillId="4" borderId="53" xfId="0" applyFont="1" applyFill="1" applyBorder="1" applyAlignment="1" applyProtection="1">
      <alignment horizontal="center" vertical="center" wrapText="1"/>
    </xf>
    <xf numFmtId="0" fontId="3" fillId="3" borderId="52" xfId="0" applyFont="1" applyFill="1" applyBorder="1" applyAlignment="1" applyProtection="1">
      <alignment horizontal="center" vertical="center" wrapText="1"/>
    </xf>
    <xf numFmtId="0" fontId="3" fillId="3" borderId="53" xfId="0" applyFont="1" applyFill="1" applyBorder="1" applyAlignment="1" applyProtection="1">
      <alignment horizontal="center" vertical="center" wrapText="1"/>
    </xf>
    <xf numFmtId="0" fontId="3" fillId="5" borderId="29" xfId="0" applyFont="1" applyFill="1" applyBorder="1" applyAlignment="1" applyProtection="1">
      <alignment horizontal="center" vertical="center" wrapText="1"/>
    </xf>
    <xf numFmtId="0" fontId="3" fillId="5" borderId="8" xfId="0" applyFont="1" applyFill="1" applyBorder="1" applyAlignment="1" applyProtection="1">
      <alignment horizontal="center" vertical="center" wrapText="1"/>
    </xf>
    <xf numFmtId="0" fontId="1" fillId="0" borderId="42" xfId="0" applyFont="1" applyBorder="1" applyAlignment="1" applyProtection="1">
      <alignment horizontal="center" vertical="top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52" xfId="0" applyFont="1" applyFill="1" applyBorder="1" applyAlignment="1" applyProtection="1">
      <alignment horizontal="center" vertical="center"/>
    </xf>
    <xf numFmtId="0" fontId="3" fillId="0" borderId="53" xfId="0" applyFont="1" applyFill="1" applyBorder="1" applyAlignment="1" applyProtection="1">
      <alignment horizontal="center" vertical="center"/>
    </xf>
    <xf numFmtId="0" fontId="6" fillId="2" borderId="50" xfId="0" applyFont="1" applyFill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 wrapText="1"/>
    </xf>
    <xf numFmtId="0" fontId="3" fillId="12" borderId="59" xfId="0" applyFont="1" applyFill="1" applyBorder="1" applyAlignment="1" applyProtection="1">
      <alignment horizontal="center" vertical="center" wrapText="1"/>
    </xf>
    <xf numFmtId="0" fontId="3" fillId="12" borderId="27" xfId="0" applyFont="1" applyFill="1" applyBorder="1" applyAlignment="1" applyProtection="1">
      <alignment horizontal="center" vertical="center" wrapText="1"/>
    </xf>
    <xf numFmtId="0" fontId="1" fillId="9" borderId="37" xfId="0" applyFont="1" applyFill="1" applyBorder="1" applyAlignment="1" applyProtection="1">
      <alignment horizontal="center" vertical="top" wrapText="1"/>
    </xf>
    <xf numFmtId="0" fontId="1" fillId="9" borderId="41" xfId="0" applyFont="1" applyFill="1" applyBorder="1" applyAlignment="1" applyProtection="1">
      <alignment horizontal="center" vertical="top" wrapText="1"/>
    </xf>
    <xf numFmtId="0" fontId="3" fillId="10" borderId="16" xfId="0" applyFont="1" applyFill="1" applyBorder="1" applyAlignment="1" applyProtection="1">
      <alignment horizontal="center" vertical="center" wrapText="1"/>
    </xf>
    <xf numFmtId="0" fontId="3" fillId="10" borderId="20" xfId="0" applyFont="1" applyFill="1" applyBorder="1" applyAlignment="1" applyProtection="1">
      <alignment horizontal="center" vertical="center" wrapText="1"/>
    </xf>
    <xf numFmtId="0" fontId="3" fillId="7" borderId="18" xfId="0" applyFont="1" applyFill="1" applyBorder="1" applyAlignment="1" applyProtection="1">
      <alignment horizontal="center" vertical="center"/>
    </xf>
    <xf numFmtId="0" fontId="3" fillId="7" borderId="12" xfId="0" applyFont="1" applyFill="1" applyBorder="1" applyAlignment="1" applyProtection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2"/>
  <sheetViews>
    <sheetView showZeros="0" tabSelected="1" zoomScale="80" zoomScaleNormal="80" workbookViewId="0">
      <pane xSplit="2" ySplit="6" topLeftCell="C69" activePane="bottomRight" state="frozen"/>
      <selection pane="topRight" activeCell="C1" sqref="C1"/>
      <selection pane="bottomLeft" activeCell="A7" sqref="A7"/>
      <selection pane="bottomRight" activeCell="C3" sqref="C3:Y3"/>
    </sheetView>
  </sheetViews>
  <sheetFormatPr defaultRowHeight="15" x14ac:dyDescent="0.25"/>
  <cols>
    <col min="1" max="1" width="6.140625" style="2" customWidth="1"/>
    <col min="2" max="2" width="28.85546875" customWidth="1"/>
    <col min="3" max="4" width="9.7109375" customWidth="1"/>
    <col min="5" max="24" width="10.140625" customWidth="1"/>
    <col min="25" max="25" width="9.85546875" customWidth="1"/>
    <col min="26" max="26" width="13.85546875" style="1" customWidth="1"/>
    <col min="27" max="27" width="8" style="1" hidden="1" customWidth="1"/>
  </cols>
  <sheetData>
    <row r="1" spans="1:28" s="5" customFormat="1" ht="20.25" x14ac:dyDescent="0.25">
      <c r="A1" s="36"/>
      <c r="B1" s="230"/>
      <c r="C1" s="230"/>
      <c r="D1" s="230"/>
      <c r="E1" s="230"/>
      <c r="F1" s="230"/>
      <c r="G1" s="230"/>
      <c r="H1" s="301" t="s">
        <v>76</v>
      </c>
      <c r="I1" s="301"/>
      <c r="J1" s="301"/>
      <c r="K1" s="302" t="s">
        <v>119</v>
      </c>
      <c r="L1" s="302"/>
      <c r="M1" s="302"/>
      <c r="N1" s="302"/>
      <c r="O1" s="302"/>
      <c r="P1" s="302"/>
      <c r="Q1" s="302"/>
      <c r="R1" s="302"/>
      <c r="S1" s="302"/>
      <c r="T1" s="302"/>
      <c r="U1" s="302"/>
      <c r="V1" s="302"/>
      <c r="W1" s="302"/>
      <c r="X1" s="302"/>
      <c r="Y1" s="302"/>
      <c r="Z1" s="12"/>
      <c r="AA1" s="36"/>
      <c r="AB1" s="38"/>
    </row>
    <row r="2" spans="1:28" s="6" customFormat="1" ht="21" thickBot="1" x14ac:dyDescent="0.35">
      <c r="A2" s="39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1"/>
      <c r="AB2" s="43"/>
    </row>
    <row r="3" spans="1:28" ht="21" customHeight="1" thickBot="1" x14ac:dyDescent="0.3">
      <c r="A3" s="303" t="s">
        <v>52</v>
      </c>
      <c r="B3" s="303" t="s">
        <v>16</v>
      </c>
      <c r="C3" s="305" t="s">
        <v>120</v>
      </c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6"/>
      <c r="R3" s="306"/>
      <c r="S3" s="306"/>
      <c r="T3" s="306"/>
      <c r="U3" s="306"/>
      <c r="V3" s="306"/>
      <c r="W3" s="306"/>
      <c r="X3" s="306"/>
      <c r="Y3" s="306"/>
      <c r="Z3" s="299" t="s">
        <v>51</v>
      </c>
      <c r="AA3" s="297"/>
      <c r="AB3" s="18"/>
    </row>
    <row r="4" spans="1:28" ht="29.25" customHeight="1" thickBot="1" x14ac:dyDescent="0.3">
      <c r="A4" s="304"/>
      <c r="B4" s="304"/>
      <c r="C4" s="123">
        <v>1</v>
      </c>
      <c r="D4" s="124">
        <v>4</v>
      </c>
      <c r="E4" s="124">
        <v>5</v>
      </c>
      <c r="F4" s="124">
        <v>6</v>
      </c>
      <c r="G4" s="124">
        <v>7</v>
      </c>
      <c r="H4" s="124">
        <v>8</v>
      </c>
      <c r="I4" s="124">
        <v>11</v>
      </c>
      <c r="J4" s="124">
        <v>12</v>
      </c>
      <c r="K4" s="124">
        <v>13</v>
      </c>
      <c r="L4" s="124">
        <v>15</v>
      </c>
      <c r="M4" s="124">
        <v>18</v>
      </c>
      <c r="N4" s="124">
        <v>19</v>
      </c>
      <c r="O4" s="124">
        <v>20</v>
      </c>
      <c r="P4" s="124">
        <v>21</v>
      </c>
      <c r="Q4" s="124">
        <v>22</v>
      </c>
      <c r="R4" s="124">
        <v>25</v>
      </c>
      <c r="S4" s="124">
        <v>26</v>
      </c>
      <c r="T4" s="124">
        <v>27</v>
      </c>
      <c r="U4" s="124">
        <v>28</v>
      </c>
      <c r="V4" s="124">
        <v>29</v>
      </c>
      <c r="W4" s="124"/>
      <c r="X4" s="124"/>
      <c r="Y4" s="124"/>
      <c r="Z4" s="300"/>
      <c r="AA4" s="298"/>
      <c r="AB4" s="18"/>
    </row>
    <row r="5" spans="1:28" ht="1.5" hidden="1" customHeight="1" thickBot="1" x14ac:dyDescent="0.3">
      <c r="A5" s="44"/>
      <c r="B5" s="45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7"/>
      <c r="AA5" s="53"/>
      <c r="AB5" s="18"/>
    </row>
    <row r="6" spans="1:28" ht="16.5" thickBot="1" x14ac:dyDescent="0.3">
      <c r="A6" s="288" t="s">
        <v>112</v>
      </c>
      <c r="B6" s="289"/>
      <c r="C6" s="239">
        <f>'Vîrsta 1-2 ani'!C6+'Vîrsta 3-4 ani'!C6+'Vîrsta 5-7 ani'!C6</f>
        <v>427</v>
      </c>
      <c r="D6" s="240">
        <f>'Vîrsta 1-2 ani'!D6+'Vîrsta 3-4 ani'!D6+'Vîrsta 5-7 ani'!D6</f>
        <v>420</v>
      </c>
      <c r="E6" s="240">
        <f>'Vîrsta 1-2 ani'!E6+'Vîrsta 3-4 ani'!E6+'Vîrsta 5-7 ani'!E6</f>
        <v>397</v>
      </c>
      <c r="F6" s="240">
        <f>'Vîrsta 1-2 ani'!F6+'Vîrsta 3-4 ani'!F6+'Vîrsta 5-7 ani'!F6</f>
        <v>421</v>
      </c>
      <c r="G6" s="240">
        <f>'Vîrsta 1-2 ani'!G6+'Vîrsta 3-4 ani'!G6+'Vîrsta 5-7 ani'!G6</f>
        <v>423</v>
      </c>
      <c r="H6" s="240">
        <f>'Vîrsta 1-2 ani'!H6+'Vîrsta 3-4 ani'!H6+'Vîrsta 5-7 ani'!H6</f>
        <v>415</v>
      </c>
      <c r="I6" s="240">
        <f>'Vîrsta 1-2 ani'!I6+'Vîrsta 3-4 ani'!I6+'Vîrsta 5-7 ani'!I6</f>
        <v>397</v>
      </c>
      <c r="J6" s="241">
        <f>'Vîrsta 1-2 ani'!J6+'Vîrsta 3-4 ani'!J6+'Vîrsta 5-7 ani'!J6</f>
        <v>412</v>
      </c>
      <c r="K6" s="242">
        <f>'Vîrsta 1-2 ani'!K6+'Vîrsta 3-4 ani'!K6+'Vîrsta 5-7 ani'!K6</f>
        <v>435</v>
      </c>
      <c r="L6" s="243">
        <f>'Vîrsta 1-2 ani'!L6+'Vîrsta 3-4 ani'!L6+'Vîrsta 5-7 ani'!L6</f>
        <v>402</v>
      </c>
      <c r="M6" s="240">
        <f>'Vîrsta 1-2 ani'!M6+'Vîrsta 3-4 ani'!M6+'Vîrsta 5-7 ani'!M6</f>
        <v>400</v>
      </c>
      <c r="N6" s="243">
        <f>'Vîrsta 1-2 ani'!N6+'Vîrsta 3-4 ani'!N6+'Vîrsta 5-7 ani'!N6</f>
        <v>437</v>
      </c>
      <c r="O6" s="240">
        <f>'Vîrsta 1-2 ani'!O6+'Vîrsta 3-4 ani'!O6+'Vîrsta 5-7 ani'!O6</f>
        <v>456</v>
      </c>
      <c r="P6" s="240">
        <f>'Vîrsta 1-2 ani'!P6+'Vîrsta 3-4 ani'!P6+'Vîrsta 5-7 ani'!P6</f>
        <v>477</v>
      </c>
      <c r="Q6" s="240">
        <f>'Vîrsta 1-2 ani'!Q6+'Vîrsta 3-4 ani'!Q6+'Vîrsta 5-7 ani'!Q6</f>
        <v>481</v>
      </c>
      <c r="R6" s="240">
        <f>'Vîrsta 1-2 ani'!R6+'Vîrsta 3-4 ani'!R6+'Vîrsta 5-7 ani'!R6</f>
        <v>444</v>
      </c>
      <c r="S6" s="240">
        <f>'Vîrsta 1-2 ani'!S6+'Vîrsta 3-4 ani'!S6+'Vîrsta 5-7 ani'!S6</f>
        <v>407</v>
      </c>
      <c r="T6" s="240">
        <f>'Vîrsta 1-2 ani'!T6+'Vîrsta 3-4 ani'!T6+'Vîrsta 5-7 ani'!T6</f>
        <v>415</v>
      </c>
      <c r="U6" s="240">
        <f>'Vîrsta 1-2 ani'!U6+'Vîrsta 3-4 ani'!U6+'Vîrsta 5-7 ani'!U6</f>
        <v>427</v>
      </c>
      <c r="V6" s="240">
        <f>'Vîrsta 1-2 ani'!V6+'Vîrsta 3-4 ani'!V6+'Vîrsta 5-7 ani'!V6</f>
        <v>417</v>
      </c>
      <c r="W6" s="240">
        <f>'Vîrsta 1-2 ani'!W6+'Vîrsta 3-4 ani'!W6+'Vîrsta 5-7 ani'!W6</f>
        <v>0</v>
      </c>
      <c r="X6" s="240">
        <f>'Vîrsta 1-2 ani'!X6+'Vîrsta 3-4 ani'!X6+'Vîrsta 5-7 ani'!X6</f>
        <v>0</v>
      </c>
      <c r="Y6" s="240">
        <f>'Vîrsta 1-2 ani'!Y6+'Vîrsta 3-4 ani'!Y6+'Vîrsta 5-7 ani'!Y6</f>
        <v>0</v>
      </c>
      <c r="Z6" s="235">
        <f t="shared" ref="Z6:Z62" si="0">SUM(C6:Y6)</f>
        <v>8510</v>
      </c>
      <c r="AA6" s="15"/>
      <c r="AB6" s="18"/>
    </row>
    <row r="7" spans="1:28" ht="31.5" x14ac:dyDescent="0.25">
      <c r="A7" s="290">
        <v>1</v>
      </c>
      <c r="B7" s="231" t="s">
        <v>70</v>
      </c>
      <c r="C7" s="232">
        <f t="shared" ref="C7:Y7" si="1">SUM(C8:C14)</f>
        <v>99.8</v>
      </c>
      <c r="D7" s="233">
        <f t="shared" si="1"/>
        <v>95.6</v>
      </c>
      <c r="E7" s="233">
        <f t="shared" si="1"/>
        <v>67.11</v>
      </c>
      <c r="F7" s="233">
        <f t="shared" si="1"/>
        <v>132.47999999999999</v>
      </c>
      <c r="G7" s="233">
        <f t="shared" si="1"/>
        <v>85.580000000000013</v>
      </c>
      <c r="H7" s="233">
        <f t="shared" si="1"/>
        <v>113.84</v>
      </c>
      <c r="I7" s="233">
        <f t="shared" si="1"/>
        <v>97.6</v>
      </c>
      <c r="J7" s="233">
        <f t="shared" si="1"/>
        <v>94.350000000000009</v>
      </c>
      <c r="K7" s="233">
        <f t="shared" si="1"/>
        <v>86.100000000000009</v>
      </c>
      <c r="L7" s="233">
        <f t="shared" si="1"/>
        <v>94.18</v>
      </c>
      <c r="M7" s="233">
        <f t="shared" si="1"/>
        <v>133.88</v>
      </c>
      <c r="N7" s="233">
        <f t="shared" si="1"/>
        <v>67.03</v>
      </c>
      <c r="O7" s="233">
        <f t="shared" si="1"/>
        <v>138.38</v>
      </c>
      <c r="P7" s="233">
        <f t="shared" si="1"/>
        <v>100.25999999999999</v>
      </c>
      <c r="Q7" s="233">
        <f t="shared" si="1"/>
        <v>146.6</v>
      </c>
      <c r="R7" s="233">
        <f t="shared" si="1"/>
        <v>104.32</v>
      </c>
      <c r="S7" s="233">
        <f t="shared" si="1"/>
        <v>109.71000000000001</v>
      </c>
      <c r="T7" s="233">
        <f t="shared" si="1"/>
        <v>84.3</v>
      </c>
      <c r="U7" s="233">
        <f t="shared" si="1"/>
        <v>83.699999999999989</v>
      </c>
      <c r="V7" s="233">
        <f t="shared" si="1"/>
        <v>123.84</v>
      </c>
      <c r="W7" s="233">
        <f t="shared" si="1"/>
        <v>0</v>
      </c>
      <c r="X7" s="233">
        <f t="shared" si="1"/>
        <v>0</v>
      </c>
      <c r="Y7" s="233">
        <f t="shared" si="1"/>
        <v>0</v>
      </c>
      <c r="Z7" s="234">
        <f t="shared" si="0"/>
        <v>2058.66</v>
      </c>
      <c r="AA7" s="121"/>
      <c r="AB7" s="18"/>
    </row>
    <row r="8" spans="1:28" s="31" customFormat="1" ht="31.5" x14ac:dyDescent="0.25">
      <c r="A8" s="291"/>
      <c r="B8" s="56" t="s">
        <v>71</v>
      </c>
      <c r="C8" s="156">
        <v>34.4</v>
      </c>
      <c r="D8" s="156">
        <v>34.4</v>
      </c>
      <c r="E8" s="156">
        <v>15.91</v>
      </c>
      <c r="F8" s="156">
        <v>2.58</v>
      </c>
      <c r="G8" s="156">
        <v>19.78</v>
      </c>
      <c r="H8" s="156">
        <v>33.54</v>
      </c>
      <c r="I8" s="156">
        <v>34.4</v>
      </c>
      <c r="J8" s="156">
        <v>19.350000000000001</v>
      </c>
      <c r="K8" s="156"/>
      <c r="L8" s="156">
        <v>32.68</v>
      </c>
      <c r="M8" s="156">
        <v>32.68</v>
      </c>
      <c r="N8" s="156">
        <v>17.63</v>
      </c>
      <c r="O8" s="156">
        <v>2.58</v>
      </c>
      <c r="P8" s="156">
        <v>22.36</v>
      </c>
      <c r="Q8" s="156">
        <v>38.700000000000003</v>
      </c>
      <c r="R8" s="156">
        <v>36.119999999999997</v>
      </c>
      <c r="S8" s="156">
        <v>20.21</v>
      </c>
      <c r="T8" s="156"/>
      <c r="U8" s="156">
        <v>17.2</v>
      </c>
      <c r="V8" s="156">
        <v>33.54</v>
      </c>
      <c r="W8" s="156"/>
      <c r="X8" s="156"/>
      <c r="Y8" s="156"/>
      <c r="Z8" s="11">
        <f t="shared" si="0"/>
        <v>448.05999999999995</v>
      </c>
      <c r="AA8" s="270">
        <v>2.67</v>
      </c>
      <c r="AB8" s="66"/>
    </row>
    <row r="9" spans="1:28" s="31" customFormat="1" ht="31.5" x14ac:dyDescent="0.25">
      <c r="A9" s="291"/>
      <c r="B9" s="56" t="s">
        <v>72</v>
      </c>
      <c r="C9" s="156">
        <v>14.1</v>
      </c>
      <c r="D9" s="156">
        <v>13.8</v>
      </c>
      <c r="E9" s="156">
        <v>13.2</v>
      </c>
      <c r="F9" s="156">
        <v>14.1</v>
      </c>
      <c r="G9" s="156">
        <v>14.1</v>
      </c>
      <c r="H9" s="156">
        <v>13.8</v>
      </c>
      <c r="I9" s="156">
        <v>13.2</v>
      </c>
      <c r="J9" s="156">
        <v>13.8</v>
      </c>
      <c r="K9" s="156">
        <v>14.4</v>
      </c>
      <c r="L9" s="156">
        <v>13.5</v>
      </c>
      <c r="M9" s="156">
        <v>13.2</v>
      </c>
      <c r="N9" s="156">
        <v>14.4</v>
      </c>
      <c r="O9" s="156">
        <v>15.3</v>
      </c>
      <c r="P9" s="156">
        <v>15.9</v>
      </c>
      <c r="Q9" s="156">
        <v>15.9</v>
      </c>
      <c r="R9" s="156">
        <v>14.7</v>
      </c>
      <c r="S9" s="156">
        <v>13.5</v>
      </c>
      <c r="T9" s="156">
        <v>13.8</v>
      </c>
      <c r="U9" s="156">
        <v>14.1</v>
      </c>
      <c r="V9" s="156">
        <v>13.8</v>
      </c>
      <c r="W9" s="156"/>
      <c r="X9" s="156"/>
      <c r="Y9" s="156"/>
      <c r="Z9" s="11">
        <f t="shared" si="0"/>
        <v>282.60000000000002</v>
      </c>
      <c r="AA9" s="270">
        <v>2.58</v>
      </c>
      <c r="AB9" s="66"/>
    </row>
    <row r="10" spans="1:28" s="31" customFormat="1" ht="31.5" x14ac:dyDescent="0.25">
      <c r="A10" s="291"/>
      <c r="B10" s="56" t="s">
        <v>75</v>
      </c>
      <c r="C10" s="156"/>
      <c r="D10" s="156">
        <v>1</v>
      </c>
      <c r="E10" s="156">
        <v>10</v>
      </c>
      <c r="F10" s="156">
        <v>27.4</v>
      </c>
      <c r="G10" s="156">
        <v>2</v>
      </c>
      <c r="H10" s="156"/>
      <c r="I10" s="156">
        <v>4</v>
      </c>
      <c r="J10" s="156">
        <v>2</v>
      </c>
      <c r="K10" s="156">
        <v>28</v>
      </c>
      <c r="L10" s="156"/>
      <c r="M10" s="156"/>
      <c r="N10" s="156"/>
      <c r="O10" s="156">
        <v>29.5</v>
      </c>
      <c r="P10" s="156">
        <v>11.5</v>
      </c>
      <c r="Q10" s="156"/>
      <c r="R10" s="156">
        <v>2</v>
      </c>
      <c r="S10" s="156">
        <v>3</v>
      </c>
      <c r="T10" s="156">
        <v>27</v>
      </c>
      <c r="U10" s="156">
        <v>8.5</v>
      </c>
      <c r="V10" s="156"/>
      <c r="W10" s="156"/>
      <c r="X10" s="156"/>
      <c r="Y10" s="156"/>
      <c r="Z10" s="11">
        <f t="shared" si="0"/>
        <v>155.9</v>
      </c>
      <c r="AA10" s="270">
        <v>3.58</v>
      </c>
      <c r="AB10" s="66"/>
    </row>
    <row r="11" spans="1:28" s="31" customFormat="1" ht="15.75" x14ac:dyDescent="0.25">
      <c r="A11" s="291"/>
      <c r="B11" s="56" t="s">
        <v>109</v>
      </c>
      <c r="C11" s="156"/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6">
        <v>14.5</v>
      </c>
      <c r="U11" s="156">
        <v>8.5</v>
      </c>
      <c r="V11" s="156"/>
      <c r="W11" s="156"/>
      <c r="X11" s="156"/>
      <c r="Y11" s="156"/>
      <c r="Z11" s="11">
        <f t="shared" si="0"/>
        <v>23</v>
      </c>
      <c r="AA11" s="270">
        <v>3.65</v>
      </c>
      <c r="AB11" s="66"/>
    </row>
    <row r="12" spans="1:28" s="31" customFormat="1" ht="31.5" x14ac:dyDescent="0.25">
      <c r="A12" s="291"/>
      <c r="B12" s="56" t="s">
        <v>73</v>
      </c>
      <c r="C12" s="156">
        <v>4.3</v>
      </c>
      <c r="D12" s="156">
        <v>16.8</v>
      </c>
      <c r="E12" s="156"/>
      <c r="F12" s="156"/>
      <c r="G12" s="156"/>
      <c r="H12" s="156">
        <v>4.2</v>
      </c>
      <c r="I12" s="156">
        <v>16</v>
      </c>
      <c r="J12" s="156">
        <v>4</v>
      </c>
      <c r="K12" s="156"/>
      <c r="L12" s="156">
        <v>4</v>
      </c>
      <c r="M12" s="156">
        <v>16</v>
      </c>
      <c r="N12" s="156"/>
      <c r="O12" s="156"/>
      <c r="P12" s="156"/>
      <c r="Q12" s="156">
        <v>5</v>
      </c>
      <c r="R12" s="156">
        <v>18</v>
      </c>
      <c r="S12" s="156"/>
      <c r="T12" s="156"/>
      <c r="U12" s="156"/>
      <c r="V12" s="156">
        <v>5</v>
      </c>
      <c r="W12" s="156"/>
      <c r="X12" s="156"/>
      <c r="Y12" s="156"/>
      <c r="Z12" s="11">
        <f t="shared" si="0"/>
        <v>93.3</v>
      </c>
      <c r="AA12" s="270">
        <v>3.6</v>
      </c>
      <c r="AB12" s="66"/>
    </row>
    <row r="13" spans="1:28" s="31" customFormat="1" ht="15.75" x14ac:dyDescent="0.25">
      <c r="A13" s="291"/>
      <c r="B13" s="56" t="s">
        <v>74</v>
      </c>
      <c r="C13" s="156">
        <v>8.5</v>
      </c>
      <c r="D13" s="156">
        <v>12.6</v>
      </c>
      <c r="E13" s="156">
        <v>12</v>
      </c>
      <c r="F13" s="156">
        <v>8.4</v>
      </c>
      <c r="G13" s="156">
        <v>32.700000000000003</v>
      </c>
      <c r="H13" s="156">
        <v>8.3000000000000007</v>
      </c>
      <c r="I13" s="156">
        <v>14</v>
      </c>
      <c r="J13" s="156">
        <v>14.2</v>
      </c>
      <c r="K13" s="156">
        <v>22</v>
      </c>
      <c r="L13" s="156">
        <v>8</v>
      </c>
      <c r="M13" s="156">
        <v>12</v>
      </c>
      <c r="N13" s="156">
        <v>17.5</v>
      </c>
      <c r="O13" s="156">
        <v>9</v>
      </c>
      <c r="P13" s="156">
        <v>31.5</v>
      </c>
      <c r="Q13" s="156">
        <v>10</v>
      </c>
      <c r="R13" s="156">
        <v>15.5</v>
      </c>
      <c r="S13" s="156">
        <v>16</v>
      </c>
      <c r="T13" s="156">
        <v>8</v>
      </c>
      <c r="U13" s="156">
        <v>14.4</v>
      </c>
      <c r="V13" s="156">
        <v>9</v>
      </c>
      <c r="W13" s="156"/>
      <c r="X13" s="156"/>
      <c r="Y13" s="156"/>
      <c r="Z13" s="11">
        <f t="shared" si="0"/>
        <v>283.59999999999997</v>
      </c>
      <c r="AA13" s="270">
        <v>3.57</v>
      </c>
      <c r="AB13" s="66"/>
    </row>
    <row r="14" spans="1:28" s="31" customFormat="1" ht="15.75" x14ac:dyDescent="0.25">
      <c r="A14" s="292"/>
      <c r="B14" s="56" t="s">
        <v>0</v>
      </c>
      <c r="C14" s="156">
        <v>38.5</v>
      </c>
      <c r="D14" s="156">
        <v>17</v>
      </c>
      <c r="E14" s="156">
        <v>16</v>
      </c>
      <c r="F14" s="156">
        <v>80</v>
      </c>
      <c r="G14" s="156">
        <v>17</v>
      </c>
      <c r="H14" s="156">
        <v>54</v>
      </c>
      <c r="I14" s="156">
        <v>16</v>
      </c>
      <c r="J14" s="156">
        <v>41</v>
      </c>
      <c r="K14" s="156">
        <v>21.7</v>
      </c>
      <c r="L14" s="156">
        <v>36</v>
      </c>
      <c r="M14" s="156">
        <v>60</v>
      </c>
      <c r="N14" s="156">
        <v>17.5</v>
      </c>
      <c r="O14" s="156">
        <v>82</v>
      </c>
      <c r="P14" s="156">
        <v>19</v>
      </c>
      <c r="Q14" s="156">
        <v>77</v>
      </c>
      <c r="R14" s="156">
        <v>18</v>
      </c>
      <c r="S14" s="156">
        <v>57</v>
      </c>
      <c r="T14" s="156">
        <v>21</v>
      </c>
      <c r="U14" s="156">
        <v>21</v>
      </c>
      <c r="V14" s="156">
        <v>62.5</v>
      </c>
      <c r="W14" s="156"/>
      <c r="X14" s="156"/>
      <c r="Y14" s="156"/>
      <c r="Z14" s="11">
        <f t="shared" si="0"/>
        <v>772.2</v>
      </c>
      <c r="AA14" s="270">
        <v>0.8</v>
      </c>
      <c r="AB14" s="66"/>
    </row>
    <row r="15" spans="1:28" ht="15.75" x14ac:dyDescent="0.25">
      <c r="A15" s="293">
        <v>2</v>
      </c>
      <c r="B15" s="19" t="s">
        <v>86</v>
      </c>
      <c r="C15" s="69">
        <f t="shared" ref="C15:Y15" si="2">SUM(C16:C44)</f>
        <v>131.69999999999999</v>
      </c>
      <c r="D15" s="69">
        <f t="shared" si="2"/>
        <v>97.86</v>
      </c>
      <c r="E15" s="69">
        <f t="shared" si="2"/>
        <v>58.8</v>
      </c>
      <c r="F15" s="69">
        <f t="shared" si="2"/>
        <v>80.88000000000001</v>
      </c>
      <c r="G15" s="69">
        <f t="shared" si="2"/>
        <v>47.04</v>
      </c>
      <c r="H15" s="69">
        <f t="shared" si="2"/>
        <v>150.99999999999997</v>
      </c>
      <c r="I15" s="69">
        <f t="shared" si="2"/>
        <v>110.16</v>
      </c>
      <c r="J15" s="69">
        <f t="shared" si="2"/>
        <v>116.2</v>
      </c>
      <c r="K15" s="69">
        <f t="shared" si="2"/>
        <v>73.64</v>
      </c>
      <c r="L15" s="69">
        <f t="shared" si="2"/>
        <v>103.12</v>
      </c>
      <c r="M15" s="69">
        <f t="shared" si="2"/>
        <v>80.16</v>
      </c>
      <c r="N15" s="69">
        <f t="shared" si="2"/>
        <v>51.62</v>
      </c>
      <c r="O15" s="69">
        <f t="shared" si="2"/>
        <v>77.98</v>
      </c>
      <c r="P15" s="69">
        <f t="shared" si="2"/>
        <v>67.58</v>
      </c>
      <c r="Q15" s="69">
        <f t="shared" si="2"/>
        <v>109.98</v>
      </c>
      <c r="R15" s="69">
        <f t="shared" si="2"/>
        <v>108.53999999999999</v>
      </c>
      <c r="S15" s="69">
        <f t="shared" si="2"/>
        <v>61.480000000000004</v>
      </c>
      <c r="T15" s="69">
        <f t="shared" si="2"/>
        <v>32.400000000000006</v>
      </c>
      <c r="U15" s="69">
        <f t="shared" si="2"/>
        <v>85.759999999999991</v>
      </c>
      <c r="V15" s="69">
        <f t="shared" si="2"/>
        <v>95.36</v>
      </c>
      <c r="W15" s="69">
        <f t="shared" si="2"/>
        <v>0</v>
      </c>
      <c r="X15" s="69">
        <f t="shared" si="2"/>
        <v>0</v>
      </c>
      <c r="Y15" s="69">
        <f t="shared" si="2"/>
        <v>0</v>
      </c>
      <c r="Z15" s="10">
        <f t="shared" si="0"/>
        <v>1741.2599999999998</v>
      </c>
      <c r="AA15" s="271"/>
      <c r="AB15" s="18"/>
    </row>
    <row r="16" spans="1:28" s="31" customFormat="1" ht="15.75" x14ac:dyDescent="0.25">
      <c r="A16" s="293"/>
      <c r="B16" s="57" t="s">
        <v>17</v>
      </c>
      <c r="C16" s="157"/>
      <c r="D16" s="157"/>
      <c r="E16" s="157"/>
      <c r="F16" s="157"/>
      <c r="G16" s="157"/>
      <c r="H16" s="157"/>
      <c r="I16" s="157"/>
      <c r="J16" s="157"/>
      <c r="K16" s="157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/>
      <c r="W16" s="157"/>
      <c r="X16" s="157"/>
      <c r="Y16" s="157"/>
      <c r="Z16" s="11">
        <f t="shared" si="0"/>
        <v>0</v>
      </c>
      <c r="AA16" s="270">
        <v>0.26</v>
      </c>
      <c r="AB16" s="66"/>
    </row>
    <row r="17" spans="1:28" s="31" customFormat="1" ht="15.75" x14ac:dyDescent="0.25">
      <c r="A17" s="293"/>
      <c r="B17" s="57" t="s">
        <v>18</v>
      </c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1">
        <f t="shared" si="0"/>
        <v>0</v>
      </c>
      <c r="AA17" s="270">
        <v>0.12</v>
      </c>
      <c r="AB17" s="66"/>
    </row>
    <row r="18" spans="1:28" s="31" customFormat="1" ht="15.75" x14ac:dyDescent="0.25">
      <c r="A18" s="293"/>
      <c r="B18" s="57" t="s">
        <v>78</v>
      </c>
      <c r="C18" s="157">
        <v>25.5</v>
      </c>
      <c r="D18" s="157">
        <v>17</v>
      </c>
      <c r="E18" s="157"/>
      <c r="F18" s="157">
        <v>17</v>
      </c>
      <c r="G18" s="157"/>
      <c r="H18" s="157">
        <v>50</v>
      </c>
      <c r="I18" s="157">
        <v>16</v>
      </c>
      <c r="J18" s="157"/>
      <c r="K18" s="157"/>
      <c r="L18" s="157">
        <v>20</v>
      </c>
      <c r="M18" s="157">
        <v>20</v>
      </c>
      <c r="N18" s="157"/>
      <c r="O18" s="157">
        <v>18.2</v>
      </c>
      <c r="P18" s="157"/>
      <c r="Q18" s="157"/>
      <c r="R18" s="157">
        <v>53</v>
      </c>
      <c r="S18" s="157"/>
      <c r="T18" s="157"/>
      <c r="U18" s="157">
        <v>15</v>
      </c>
      <c r="V18" s="157">
        <v>50</v>
      </c>
      <c r="W18" s="157"/>
      <c r="X18" s="157"/>
      <c r="Y18" s="157"/>
      <c r="Z18" s="11">
        <f t="shared" si="0"/>
        <v>301.7</v>
      </c>
      <c r="AA18" s="270">
        <v>0.31</v>
      </c>
      <c r="AB18" s="66"/>
    </row>
    <row r="19" spans="1:28" s="31" customFormat="1" ht="15.75" x14ac:dyDescent="0.25">
      <c r="A19" s="293"/>
      <c r="B19" s="58" t="s">
        <v>60</v>
      </c>
      <c r="C19" s="158"/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1">
        <f t="shared" si="0"/>
        <v>0</v>
      </c>
      <c r="AA19" s="270">
        <v>0.12</v>
      </c>
      <c r="AB19" s="66"/>
    </row>
    <row r="20" spans="1:28" s="31" customFormat="1" ht="15.75" x14ac:dyDescent="0.25">
      <c r="A20" s="293"/>
      <c r="B20" s="59" t="s">
        <v>61</v>
      </c>
      <c r="C20" s="158"/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  <c r="Z20" s="11">
        <f t="shared" si="0"/>
        <v>0</v>
      </c>
      <c r="AA20" s="270">
        <v>0.27</v>
      </c>
      <c r="AB20" s="66"/>
    </row>
    <row r="21" spans="1:28" s="31" customFormat="1" ht="15.75" x14ac:dyDescent="0.25">
      <c r="A21" s="293"/>
      <c r="B21" s="57" t="s">
        <v>80</v>
      </c>
      <c r="C21" s="157">
        <v>15</v>
      </c>
      <c r="D21" s="157">
        <v>8.4</v>
      </c>
      <c r="E21" s="157">
        <v>8</v>
      </c>
      <c r="F21" s="157">
        <v>12.6</v>
      </c>
      <c r="G21" s="157">
        <v>12.5</v>
      </c>
      <c r="H21" s="157">
        <v>18.600000000000001</v>
      </c>
      <c r="I21" s="157">
        <v>12</v>
      </c>
      <c r="J21" s="157">
        <v>18.2</v>
      </c>
      <c r="K21" s="157">
        <v>13</v>
      </c>
      <c r="L21" s="157">
        <v>18</v>
      </c>
      <c r="M21" s="157">
        <v>10</v>
      </c>
      <c r="N21" s="157">
        <v>8.8000000000000007</v>
      </c>
      <c r="O21" s="157">
        <v>9</v>
      </c>
      <c r="P21" s="157">
        <v>14</v>
      </c>
      <c r="Q21" s="157">
        <v>12</v>
      </c>
      <c r="R21" s="157">
        <v>17.600000000000001</v>
      </c>
      <c r="S21" s="157">
        <v>18</v>
      </c>
      <c r="T21" s="157">
        <v>10.3</v>
      </c>
      <c r="U21" s="157">
        <v>8.6</v>
      </c>
      <c r="V21" s="157">
        <v>14.5</v>
      </c>
      <c r="W21" s="157"/>
      <c r="X21" s="157"/>
      <c r="Y21" s="157"/>
      <c r="Z21" s="11">
        <f t="shared" si="0"/>
        <v>259.10000000000002</v>
      </c>
      <c r="AA21" s="270">
        <v>0.32</v>
      </c>
      <c r="AB21" s="66"/>
    </row>
    <row r="22" spans="1:28" s="31" customFormat="1" ht="15.75" x14ac:dyDescent="0.25">
      <c r="A22" s="293"/>
      <c r="B22" s="57" t="s">
        <v>19</v>
      </c>
      <c r="C22" s="157">
        <v>15</v>
      </c>
      <c r="D22" s="157">
        <v>25</v>
      </c>
      <c r="E22" s="157">
        <v>8</v>
      </c>
      <c r="F22" s="157">
        <v>4.2</v>
      </c>
      <c r="G22" s="157">
        <v>8.5</v>
      </c>
      <c r="H22" s="157">
        <v>18.600000000000001</v>
      </c>
      <c r="I22" s="157">
        <v>30</v>
      </c>
      <c r="J22" s="157">
        <v>12</v>
      </c>
      <c r="K22" s="157">
        <v>13</v>
      </c>
      <c r="L22" s="157">
        <v>14</v>
      </c>
      <c r="M22" s="157">
        <v>10</v>
      </c>
      <c r="N22" s="157">
        <v>8.8000000000000007</v>
      </c>
      <c r="O22" s="157">
        <v>27.5</v>
      </c>
      <c r="P22" s="157">
        <v>9.5</v>
      </c>
      <c r="Q22" s="157">
        <v>17.2</v>
      </c>
      <c r="R22" s="157">
        <v>17.600000000000001</v>
      </c>
      <c r="S22" s="157">
        <v>16</v>
      </c>
      <c r="T22" s="157">
        <v>10.3</v>
      </c>
      <c r="U22" s="157">
        <v>15</v>
      </c>
      <c r="V22" s="157">
        <v>14.5</v>
      </c>
      <c r="W22" s="157"/>
      <c r="X22" s="157"/>
      <c r="Y22" s="157"/>
      <c r="Z22" s="11">
        <f t="shared" si="0"/>
        <v>294.7</v>
      </c>
      <c r="AA22" s="270">
        <v>0.41</v>
      </c>
      <c r="AB22" s="66"/>
    </row>
    <row r="23" spans="1:28" s="31" customFormat="1" ht="15.75" x14ac:dyDescent="0.25">
      <c r="A23" s="293"/>
      <c r="B23" s="57" t="s">
        <v>20</v>
      </c>
      <c r="C23" s="157">
        <v>19.600000000000001</v>
      </c>
      <c r="D23" s="157"/>
      <c r="E23" s="157"/>
      <c r="F23" s="157"/>
      <c r="G23" s="157"/>
      <c r="H23" s="157"/>
      <c r="I23" s="157"/>
      <c r="J23" s="157"/>
      <c r="K23" s="157">
        <v>11</v>
      </c>
      <c r="L23" s="157"/>
      <c r="M23" s="157"/>
      <c r="N23" s="157">
        <v>9</v>
      </c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1">
        <f t="shared" si="0"/>
        <v>39.6</v>
      </c>
      <c r="AA23" s="270">
        <v>0.12</v>
      </c>
      <c r="AB23" s="66"/>
    </row>
    <row r="24" spans="1:28" s="31" customFormat="1" ht="15.75" x14ac:dyDescent="0.25">
      <c r="A24" s="293"/>
      <c r="B24" s="57" t="s">
        <v>21</v>
      </c>
      <c r="C24" s="157"/>
      <c r="D24" s="157">
        <v>10</v>
      </c>
      <c r="E24" s="157">
        <v>20</v>
      </c>
      <c r="F24" s="157">
        <v>17</v>
      </c>
      <c r="G24" s="157"/>
      <c r="H24" s="157"/>
      <c r="I24" s="157">
        <v>16</v>
      </c>
      <c r="J24" s="157">
        <v>33</v>
      </c>
      <c r="K24" s="157"/>
      <c r="L24" s="157"/>
      <c r="M24" s="157">
        <v>10</v>
      </c>
      <c r="N24" s="157"/>
      <c r="O24" s="157">
        <v>18.2</v>
      </c>
      <c r="P24" s="157"/>
      <c r="Q24" s="157">
        <v>24.3</v>
      </c>
      <c r="R24" s="157"/>
      <c r="S24" s="157"/>
      <c r="T24" s="157"/>
      <c r="U24" s="157">
        <v>34</v>
      </c>
      <c r="V24" s="157"/>
      <c r="W24" s="157"/>
      <c r="X24" s="157"/>
      <c r="Y24" s="157"/>
      <c r="Z24" s="11">
        <f t="shared" si="0"/>
        <v>182.5</v>
      </c>
      <c r="AA24" s="270">
        <v>0.43</v>
      </c>
      <c r="AB24" s="66"/>
    </row>
    <row r="25" spans="1:28" s="31" customFormat="1" ht="15.75" x14ac:dyDescent="0.25">
      <c r="A25" s="293"/>
      <c r="B25" s="57" t="s">
        <v>79</v>
      </c>
      <c r="C25" s="157">
        <v>13</v>
      </c>
      <c r="D25" s="157">
        <v>14.3</v>
      </c>
      <c r="E25" s="157"/>
      <c r="F25" s="157">
        <v>12.5</v>
      </c>
      <c r="G25" s="157">
        <v>10.5</v>
      </c>
      <c r="H25" s="157">
        <v>6.2</v>
      </c>
      <c r="I25" s="157">
        <v>10</v>
      </c>
      <c r="J25" s="157"/>
      <c r="K25" s="157">
        <v>11</v>
      </c>
      <c r="L25" s="157">
        <v>28</v>
      </c>
      <c r="M25" s="157"/>
      <c r="N25" s="157">
        <v>8</v>
      </c>
      <c r="O25" s="157"/>
      <c r="P25" s="157"/>
      <c r="Q25" s="157"/>
      <c r="R25" s="157"/>
      <c r="S25" s="157"/>
      <c r="T25" s="157"/>
      <c r="U25" s="157"/>
      <c r="V25" s="157"/>
      <c r="W25" s="157"/>
      <c r="X25" s="157"/>
      <c r="Y25" s="157"/>
      <c r="Z25" s="11">
        <f t="shared" si="0"/>
        <v>113.5</v>
      </c>
      <c r="AA25" s="270">
        <v>0.18</v>
      </c>
      <c r="AB25" s="66"/>
    </row>
    <row r="26" spans="1:28" s="31" customFormat="1" ht="15.75" x14ac:dyDescent="0.25">
      <c r="A26" s="293"/>
      <c r="B26" s="57" t="s">
        <v>22</v>
      </c>
      <c r="C26" s="157"/>
      <c r="D26" s="157"/>
      <c r="E26" s="157">
        <v>15</v>
      </c>
      <c r="F26" s="157"/>
      <c r="G26" s="157"/>
      <c r="H26" s="157"/>
      <c r="I26" s="157"/>
      <c r="J26" s="157"/>
      <c r="K26" s="157">
        <v>21.6</v>
      </c>
      <c r="L26" s="157"/>
      <c r="M26" s="157"/>
      <c r="N26" s="157"/>
      <c r="O26" s="157"/>
      <c r="P26" s="157">
        <v>15</v>
      </c>
      <c r="Q26" s="157"/>
      <c r="R26" s="157"/>
      <c r="S26" s="157">
        <v>15.4</v>
      </c>
      <c r="T26" s="157"/>
      <c r="U26" s="157"/>
      <c r="V26" s="157"/>
      <c r="W26" s="157"/>
      <c r="X26" s="157"/>
      <c r="Y26" s="157"/>
      <c r="Z26" s="11">
        <f t="shared" si="0"/>
        <v>67</v>
      </c>
      <c r="AA26" s="270">
        <v>0.34</v>
      </c>
      <c r="AB26" s="66"/>
    </row>
    <row r="27" spans="1:28" s="31" customFormat="1" ht="15.75" x14ac:dyDescent="0.25">
      <c r="A27" s="293"/>
      <c r="B27" s="57" t="s">
        <v>23</v>
      </c>
      <c r="C27" s="157"/>
      <c r="D27" s="157"/>
      <c r="E27" s="157"/>
      <c r="F27" s="157"/>
      <c r="G27" s="157"/>
      <c r="H27" s="157">
        <v>20</v>
      </c>
      <c r="I27" s="157"/>
      <c r="J27" s="157">
        <v>31.8</v>
      </c>
      <c r="K27" s="157"/>
      <c r="L27" s="157"/>
      <c r="M27" s="157"/>
      <c r="N27" s="157"/>
      <c r="O27" s="157"/>
      <c r="P27" s="157"/>
      <c r="Q27" s="157">
        <v>30.8</v>
      </c>
      <c r="R27" s="157"/>
      <c r="S27" s="157"/>
      <c r="T27" s="157"/>
      <c r="U27" s="157"/>
      <c r="V27" s="157"/>
      <c r="W27" s="157"/>
      <c r="X27" s="157"/>
      <c r="Y27" s="157"/>
      <c r="Z27" s="11">
        <f t="shared" si="0"/>
        <v>82.6</v>
      </c>
      <c r="AA27" s="270">
        <v>0.25</v>
      </c>
      <c r="AB27" s="66"/>
    </row>
    <row r="28" spans="1:28" s="31" customFormat="1" ht="15.75" x14ac:dyDescent="0.25">
      <c r="A28" s="293"/>
      <c r="B28" s="57" t="s">
        <v>24</v>
      </c>
      <c r="C28" s="157">
        <v>12.5</v>
      </c>
      <c r="D28" s="157">
        <v>4</v>
      </c>
      <c r="E28" s="157"/>
      <c r="F28" s="157">
        <v>12.5</v>
      </c>
      <c r="G28" s="157">
        <v>12.5</v>
      </c>
      <c r="H28" s="157">
        <v>16.399999999999999</v>
      </c>
      <c r="I28" s="157">
        <v>7</v>
      </c>
      <c r="J28" s="157"/>
      <c r="K28" s="157">
        <v>2</v>
      </c>
      <c r="L28" s="157">
        <v>16</v>
      </c>
      <c r="M28" s="157">
        <v>20</v>
      </c>
      <c r="N28" s="157">
        <v>9.9</v>
      </c>
      <c r="O28" s="157"/>
      <c r="P28" s="157">
        <v>24</v>
      </c>
      <c r="Q28" s="157">
        <v>12.4</v>
      </c>
      <c r="R28" s="157">
        <v>6.8</v>
      </c>
      <c r="S28" s="157"/>
      <c r="T28" s="157">
        <v>4</v>
      </c>
      <c r="U28" s="157">
        <v>4</v>
      </c>
      <c r="V28" s="157">
        <v>6.2</v>
      </c>
      <c r="W28" s="157"/>
      <c r="X28" s="157"/>
      <c r="Y28" s="157"/>
      <c r="Z28" s="11">
        <f t="shared" si="0"/>
        <v>170.20000000000002</v>
      </c>
      <c r="AA28" s="270">
        <v>0.3</v>
      </c>
      <c r="AB28" s="66"/>
    </row>
    <row r="29" spans="1:28" s="31" customFormat="1" ht="15.75" x14ac:dyDescent="0.25">
      <c r="A29" s="293"/>
      <c r="B29" s="57" t="s">
        <v>85</v>
      </c>
      <c r="C29" s="157"/>
      <c r="D29" s="157"/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7"/>
      <c r="Y29" s="157"/>
      <c r="Z29" s="11">
        <f t="shared" si="0"/>
        <v>0</v>
      </c>
      <c r="AA29" s="270">
        <v>0.24</v>
      </c>
      <c r="AB29" s="66"/>
    </row>
    <row r="30" spans="1:28" s="31" customFormat="1" ht="15.75" x14ac:dyDescent="0.25">
      <c r="A30" s="293"/>
      <c r="B30" s="60" t="s">
        <v>83</v>
      </c>
      <c r="C30" s="157"/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7"/>
      <c r="Y30" s="157"/>
      <c r="Z30" s="11">
        <f t="shared" si="0"/>
        <v>0</v>
      </c>
      <c r="AA30" s="270">
        <v>0.17</v>
      </c>
      <c r="AB30" s="66"/>
    </row>
    <row r="31" spans="1:28" s="31" customFormat="1" ht="15.75" x14ac:dyDescent="0.25">
      <c r="A31" s="293"/>
      <c r="B31" s="60" t="s">
        <v>87</v>
      </c>
      <c r="C31" s="157">
        <v>10</v>
      </c>
      <c r="D31" s="157">
        <v>10</v>
      </c>
      <c r="E31" s="157"/>
      <c r="F31" s="157"/>
      <c r="G31" s="157"/>
      <c r="H31" s="157">
        <v>10</v>
      </c>
      <c r="I31" s="157">
        <v>10</v>
      </c>
      <c r="J31" s="157">
        <v>10</v>
      </c>
      <c r="K31" s="157"/>
      <c r="L31" s="157"/>
      <c r="M31" s="157"/>
      <c r="N31" s="157"/>
      <c r="O31" s="157"/>
      <c r="P31" s="157"/>
      <c r="Q31" s="157"/>
      <c r="R31" s="157"/>
      <c r="S31" s="157"/>
      <c r="T31" s="157"/>
      <c r="U31" s="157"/>
      <c r="V31" s="157"/>
      <c r="W31" s="157"/>
      <c r="X31" s="157"/>
      <c r="Y31" s="157"/>
      <c r="Z31" s="11">
        <f t="shared" si="0"/>
        <v>50</v>
      </c>
      <c r="AA31" s="270">
        <v>0.23</v>
      </c>
      <c r="AB31" s="66"/>
    </row>
    <row r="32" spans="1:28" s="31" customFormat="1" ht="15.75" x14ac:dyDescent="0.25">
      <c r="A32" s="293"/>
      <c r="B32" s="61" t="s">
        <v>62</v>
      </c>
      <c r="C32" s="159"/>
      <c r="D32" s="159"/>
      <c r="E32" s="159"/>
      <c r="F32" s="159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  <c r="Y32" s="159"/>
      <c r="Z32" s="11">
        <f t="shared" si="0"/>
        <v>0</v>
      </c>
      <c r="AA32" s="270">
        <v>0.97</v>
      </c>
      <c r="AB32" s="66"/>
    </row>
    <row r="33" spans="1:28" s="31" customFormat="1" ht="15.75" x14ac:dyDescent="0.25">
      <c r="A33" s="293"/>
      <c r="B33" s="61" t="s">
        <v>56</v>
      </c>
      <c r="C33" s="159"/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59"/>
      <c r="W33" s="159"/>
      <c r="X33" s="159"/>
      <c r="Y33" s="159"/>
      <c r="Z33" s="11">
        <f t="shared" si="0"/>
        <v>0</v>
      </c>
      <c r="AA33" s="270">
        <v>0.2</v>
      </c>
      <c r="AB33" s="66"/>
    </row>
    <row r="34" spans="1:28" s="31" customFormat="1" ht="15.75" x14ac:dyDescent="0.25">
      <c r="A34" s="293"/>
      <c r="B34" s="61" t="s">
        <v>47</v>
      </c>
      <c r="C34" s="159"/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59"/>
      <c r="W34" s="159"/>
      <c r="X34" s="159"/>
      <c r="Y34" s="159"/>
      <c r="Z34" s="11">
        <f t="shared" si="0"/>
        <v>0</v>
      </c>
      <c r="AA34" s="270">
        <v>0.12</v>
      </c>
      <c r="AB34" s="66"/>
    </row>
    <row r="35" spans="1:28" s="31" customFormat="1" ht="15.75" x14ac:dyDescent="0.25">
      <c r="A35" s="293"/>
      <c r="B35" s="61" t="s">
        <v>84</v>
      </c>
      <c r="C35" s="159"/>
      <c r="D35" s="159"/>
      <c r="E35" s="159"/>
      <c r="F35" s="159"/>
      <c r="G35" s="159"/>
      <c r="H35" s="159"/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  <c r="W35" s="159"/>
      <c r="X35" s="159"/>
      <c r="Y35" s="159"/>
      <c r="Z35" s="11">
        <f t="shared" si="0"/>
        <v>0</v>
      </c>
      <c r="AA35" s="270">
        <v>0.33</v>
      </c>
      <c r="AB35" s="66"/>
    </row>
    <row r="36" spans="1:28" s="31" customFormat="1" ht="15.75" x14ac:dyDescent="0.25">
      <c r="A36" s="293"/>
      <c r="B36" s="61" t="s">
        <v>48</v>
      </c>
      <c r="C36" s="159">
        <v>6.8</v>
      </c>
      <c r="D36" s="159">
        <v>8.16</v>
      </c>
      <c r="E36" s="159">
        <v>6.8</v>
      </c>
      <c r="F36" s="159">
        <v>4.08</v>
      </c>
      <c r="G36" s="159">
        <v>2.04</v>
      </c>
      <c r="H36" s="159">
        <v>10.199999999999999</v>
      </c>
      <c r="I36" s="159">
        <v>8.16</v>
      </c>
      <c r="J36" s="159">
        <v>10.199999999999999</v>
      </c>
      <c r="K36" s="159">
        <v>2.04</v>
      </c>
      <c r="L36" s="159">
        <v>6.12</v>
      </c>
      <c r="M36" s="159">
        <v>8.16</v>
      </c>
      <c r="N36" s="159">
        <v>6.12</v>
      </c>
      <c r="O36" s="159">
        <v>4.08</v>
      </c>
      <c r="P36" s="159">
        <v>4.08</v>
      </c>
      <c r="Q36" s="159">
        <v>10.88</v>
      </c>
      <c r="R36" s="159">
        <v>12.24</v>
      </c>
      <c r="S36" s="159">
        <v>10.88</v>
      </c>
      <c r="T36" s="159">
        <v>6.8</v>
      </c>
      <c r="U36" s="159">
        <v>8.16</v>
      </c>
      <c r="V36" s="159">
        <v>8.16</v>
      </c>
      <c r="W36" s="159"/>
      <c r="X36" s="159"/>
      <c r="Y36" s="159"/>
      <c r="Z36" s="11">
        <f t="shared" si="0"/>
        <v>144.15999999999997</v>
      </c>
      <c r="AA36" s="270">
        <v>0.19</v>
      </c>
      <c r="AB36" s="66"/>
    </row>
    <row r="37" spans="1:28" s="31" customFormat="1" ht="15.75" x14ac:dyDescent="0.25">
      <c r="A37" s="293"/>
      <c r="B37" s="62" t="s">
        <v>54</v>
      </c>
      <c r="C37" s="160"/>
      <c r="D37" s="160"/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60"/>
      <c r="T37" s="160"/>
      <c r="U37" s="160"/>
      <c r="V37" s="160"/>
      <c r="W37" s="160"/>
      <c r="X37" s="160"/>
      <c r="Y37" s="160"/>
      <c r="Z37" s="11">
        <f t="shared" si="0"/>
        <v>0</v>
      </c>
      <c r="AA37" s="270">
        <v>0.28999999999999998</v>
      </c>
      <c r="AB37" s="66"/>
    </row>
    <row r="38" spans="1:28" s="31" customFormat="1" ht="15.75" x14ac:dyDescent="0.25">
      <c r="A38" s="293"/>
      <c r="B38" s="62" t="s">
        <v>55</v>
      </c>
      <c r="C38" s="160">
        <v>8.3000000000000007</v>
      </c>
      <c r="D38" s="160"/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60"/>
      <c r="R38" s="160"/>
      <c r="S38" s="160"/>
      <c r="T38" s="160"/>
      <c r="U38" s="160"/>
      <c r="V38" s="160"/>
      <c r="W38" s="160"/>
      <c r="X38" s="160"/>
      <c r="Y38" s="160"/>
      <c r="Z38" s="11">
        <f t="shared" si="0"/>
        <v>8.3000000000000007</v>
      </c>
      <c r="AA38" s="270">
        <v>0.16</v>
      </c>
      <c r="AB38" s="66"/>
    </row>
    <row r="39" spans="1:28" s="31" customFormat="1" ht="15.75" x14ac:dyDescent="0.25">
      <c r="A39" s="293"/>
      <c r="B39" s="61" t="s">
        <v>63</v>
      </c>
      <c r="C39" s="159">
        <v>4</v>
      </c>
      <c r="D39" s="159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59"/>
      <c r="X39" s="159"/>
      <c r="Y39" s="159"/>
      <c r="Z39" s="11">
        <f t="shared" si="0"/>
        <v>4</v>
      </c>
      <c r="AA39" s="270">
        <v>0.14000000000000001</v>
      </c>
      <c r="AB39" s="66"/>
    </row>
    <row r="40" spans="1:28" s="31" customFormat="1" ht="15.75" x14ac:dyDescent="0.25">
      <c r="A40" s="293"/>
      <c r="B40" s="61" t="s">
        <v>82</v>
      </c>
      <c r="C40" s="159">
        <v>1</v>
      </c>
      <c r="D40" s="159">
        <v>0.5</v>
      </c>
      <c r="E40" s="159">
        <v>0.5</v>
      </c>
      <c r="F40" s="159">
        <v>0.5</v>
      </c>
      <c r="G40" s="159">
        <v>0.5</v>
      </c>
      <c r="H40" s="159">
        <v>0.5</v>
      </c>
      <c r="I40" s="159">
        <v>0.5</v>
      </c>
      <c r="J40" s="159">
        <v>0.5</v>
      </c>
      <c r="K40" s="159"/>
      <c r="L40" s="159">
        <v>0.5</v>
      </c>
      <c r="M40" s="159">
        <v>1</v>
      </c>
      <c r="N40" s="159">
        <v>0.5</v>
      </c>
      <c r="O40" s="159">
        <v>0.5</v>
      </c>
      <c r="P40" s="159">
        <v>0.5</v>
      </c>
      <c r="Q40" s="159">
        <v>1.2</v>
      </c>
      <c r="R40" s="159">
        <v>0.65</v>
      </c>
      <c r="S40" s="159">
        <v>0.6</v>
      </c>
      <c r="T40" s="159">
        <v>0.5</v>
      </c>
      <c r="U40" s="159">
        <v>0.5</v>
      </c>
      <c r="V40" s="159">
        <v>1</v>
      </c>
      <c r="W40" s="159"/>
      <c r="X40" s="159"/>
      <c r="Y40" s="159"/>
      <c r="Z40" s="11">
        <f t="shared" si="0"/>
        <v>11.95</v>
      </c>
      <c r="AA40" s="270">
        <v>0.28000000000000003</v>
      </c>
      <c r="AB40" s="66"/>
    </row>
    <row r="41" spans="1:28" s="31" customFormat="1" ht="15.75" x14ac:dyDescent="0.25">
      <c r="A41" s="293"/>
      <c r="B41" s="61" t="s">
        <v>81</v>
      </c>
      <c r="C41" s="159">
        <v>1</v>
      </c>
      <c r="D41" s="159">
        <v>0.5</v>
      </c>
      <c r="E41" s="159">
        <v>0.5</v>
      </c>
      <c r="F41" s="159">
        <v>0.5</v>
      </c>
      <c r="G41" s="159">
        <v>0.5</v>
      </c>
      <c r="H41" s="159">
        <v>0.5</v>
      </c>
      <c r="I41" s="159">
        <v>0.5</v>
      </c>
      <c r="J41" s="159">
        <v>0.5</v>
      </c>
      <c r="K41" s="159"/>
      <c r="L41" s="159">
        <v>0.5</v>
      </c>
      <c r="M41" s="159">
        <v>1</v>
      </c>
      <c r="N41" s="159">
        <v>0.5</v>
      </c>
      <c r="O41" s="159">
        <v>0.5</v>
      </c>
      <c r="P41" s="159">
        <v>0.5</v>
      </c>
      <c r="Q41" s="159">
        <v>1.2</v>
      </c>
      <c r="R41" s="159">
        <v>0.65</v>
      </c>
      <c r="S41" s="159">
        <v>0.6</v>
      </c>
      <c r="T41" s="159">
        <v>0.5</v>
      </c>
      <c r="U41" s="159">
        <v>0.5</v>
      </c>
      <c r="V41" s="159">
        <v>1</v>
      </c>
      <c r="W41" s="159"/>
      <c r="X41" s="159"/>
      <c r="Y41" s="159"/>
      <c r="Z41" s="11">
        <f t="shared" si="0"/>
        <v>11.95</v>
      </c>
      <c r="AA41" s="270">
        <v>0.41</v>
      </c>
      <c r="AB41" s="66"/>
    </row>
    <row r="42" spans="1:28" s="31" customFormat="1" ht="15.75" x14ac:dyDescent="0.25">
      <c r="A42" s="293"/>
      <c r="B42" s="61" t="s">
        <v>64</v>
      </c>
      <c r="C42" s="159"/>
      <c r="D42" s="159"/>
      <c r="E42" s="159"/>
      <c r="F42" s="159"/>
      <c r="G42" s="159"/>
      <c r="H42" s="159"/>
      <c r="I42" s="159"/>
      <c r="J42" s="159"/>
      <c r="K42" s="159"/>
      <c r="L42" s="159"/>
      <c r="M42" s="159"/>
      <c r="N42" s="159"/>
      <c r="O42" s="159"/>
      <c r="P42" s="159"/>
      <c r="Q42" s="159"/>
      <c r="R42" s="159"/>
      <c r="S42" s="159"/>
      <c r="T42" s="159"/>
      <c r="U42" s="159"/>
      <c r="V42" s="159"/>
      <c r="W42" s="159"/>
      <c r="X42" s="159"/>
      <c r="Y42" s="159"/>
      <c r="Z42" s="11">
        <f t="shared" si="0"/>
        <v>0</v>
      </c>
      <c r="AA42" s="270">
        <v>0.24</v>
      </c>
      <c r="AB42" s="66"/>
    </row>
    <row r="43" spans="1:28" s="31" customFormat="1" ht="15.75" x14ac:dyDescent="0.25">
      <c r="A43" s="293"/>
      <c r="B43" s="61" t="s">
        <v>65</v>
      </c>
      <c r="C43" s="159"/>
      <c r="D43" s="159"/>
      <c r="E43" s="159"/>
      <c r="F43" s="159"/>
      <c r="G43" s="159"/>
      <c r="H43" s="159"/>
      <c r="I43" s="159"/>
      <c r="J43" s="159"/>
      <c r="K43" s="159"/>
      <c r="L43" s="159"/>
      <c r="M43" s="159"/>
      <c r="N43" s="159"/>
      <c r="O43" s="159"/>
      <c r="P43" s="159"/>
      <c r="Q43" s="159"/>
      <c r="R43" s="159"/>
      <c r="S43" s="159"/>
      <c r="T43" s="159"/>
      <c r="U43" s="159"/>
      <c r="V43" s="159"/>
      <c r="W43" s="159"/>
      <c r="X43" s="159"/>
      <c r="Y43" s="159"/>
      <c r="Z43" s="11">
        <f t="shared" si="0"/>
        <v>0</v>
      </c>
      <c r="AA43" s="270">
        <v>1.37</v>
      </c>
      <c r="AB43" s="66"/>
    </row>
    <row r="44" spans="1:28" s="31" customFormat="1" ht="15.75" x14ac:dyDescent="0.25">
      <c r="A44" s="293"/>
      <c r="B44" s="58" t="s">
        <v>57</v>
      </c>
      <c r="C44" s="158"/>
      <c r="D44" s="158"/>
      <c r="E44" s="158"/>
      <c r="F44" s="158"/>
      <c r="G44" s="158"/>
      <c r="H44" s="158"/>
      <c r="I44" s="158"/>
      <c r="J44" s="158"/>
      <c r="K44" s="158"/>
      <c r="L44" s="158"/>
      <c r="M44" s="158"/>
      <c r="N44" s="158"/>
      <c r="O44" s="158"/>
      <c r="P44" s="158"/>
      <c r="Q44" s="158"/>
      <c r="R44" s="158"/>
      <c r="S44" s="158"/>
      <c r="T44" s="158"/>
      <c r="U44" s="158"/>
      <c r="V44" s="158"/>
      <c r="W44" s="158"/>
      <c r="X44" s="158"/>
      <c r="Y44" s="158"/>
      <c r="Z44" s="11">
        <f t="shared" si="0"/>
        <v>0</v>
      </c>
      <c r="AA44" s="270">
        <v>0.3</v>
      </c>
      <c r="AB44" s="66"/>
    </row>
    <row r="45" spans="1:28" s="21" customFormat="1" ht="15.75" x14ac:dyDescent="0.25">
      <c r="A45" s="294">
        <v>3</v>
      </c>
      <c r="B45" s="63" t="s">
        <v>2</v>
      </c>
      <c r="C45" s="161">
        <f>SUM(C46:C61)</f>
        <v>80</v>
      </c>
      <c r="D45" s="161">
        <f t="shared" ref="D45:Y45" si="3">SUM(D46:D61)</f>
        <v>78.7</v>
      </c>
      <c r="E45" s="161">
        <f t="shared" si="3"/>
        <v>73.3</v>
      </c>
      <c r="F45" s="161">
        <f t="shared" si="3"/>
        <v>79.2</v>
      </c>
      <c r="G45" s="161">
        <f t="shared" si="3"/>
        <v>81</v>
      </c>
      <c r="H45" s="161">
        <f t="shared" si="3"/>
        <v>81.5</v>
      </c>
      <c r="I45" s="161">
        <f t="shared" si="3"/>
        <v>75.5</v>
      </c>
      <c r="J45" s="161">
        <f t="shared" si="3"/>
        <v>78.5</v>
      </c>
      <c r="K45" s="161">
        <f t="shared" si="3"/>
        <v>81</v>
      </c>
      <c r="L45" s="161">
        <f t="shared" si="3"/>
        <v>74.3</v>
      </c>
      <c r="M45" s="161">
        <f t="shared" si="3"/>
        <v>74</v>
      </c>
      <c r="N45" s="161">
        <f t="shared" si="3"/>
        <v>84.3</v>
      </c>
      <c r="O45" s="161">
        <f t="shared" si="3"/>
        <v>86.5</v>
      </c>
      <c r="P45" s="161">
        <f t="shared" si="3"/>
        <v>87.5</v>
      </c>
      <c r="Q45" s="161">
        <f t="shared" si="3"/>
        <v>87.5</v>
      </c>
      <c r="R45" s="161">
        <f t="shared" si="3"/>
        <v>82.1</v>
      </c>
      <c r="S45" s="161">
        <f t="shared" si="3"/>
        <v>75</v>
      </c>
      <c r="T45" s="161">
        <f t="shared" si="3"/>
        <v>77.5</v>
      </c>
      <c r="U45" s="161">
        <f t="shared" si="3"/>
        <v>84</v>
      </c>
      <c r="V45" s="161">
        <f t="shared" si="3"/>
        <v>83.9</v>
      </c>
      <c r="W45" s="161">
        <f t="shared" si="3"/>
        <v>0</v>
      </c>
      <c r="X45" s="161">
        <f t="shared" si="3"/>
        <v>0</v>
      </c>
      <c r="Y45" s="161">
        <f t="shared" si="3"/>
        <v>0</v>
      </c>
      <c r="Z45" s="22">
        <f t="shared" si="0"/>
        <v>1605.3</v>
      </c>
      <c r="AA45" s="272"/>
      <c r="AB45" s="64"/>
    </row>
    <row r="46" spans="1:28" s="168" customFormat="1" ht="15.75" x14ac:dyDescent="0.25">
      <c r="A46" s="295"/>
      <c r="B46" s="60" t="s">
        <v>27</v>
      </c>
      <c r="C46" s="162">
        <v>15</v>
      </c>
      <c r="D46" s="162">
        <v>14.7</v>
      </c>
      <c r="E46" s="162">
        <v>73.3</v>
      </c>
      <c r="F46" s="162">
        <v>14.7</v>
      </c>
      <c r="G46" s="162">
        <v>15</v>
      </c>
      <c r="H46" s="162">
        <v>14.5</v>
      </c>
      <c r="I46" s="162">
        <v>73.5</v>
      </c>
      <c r="J46" s="162">
        <v>14.5</v>
      </c>
      <c r="K46" s="162">
        <v>15</v>
      </c>
      <c r="L46" s="162">
        <v>74.3</v>
      </c>
      <c r="M46" s="162">
        <v>74</v>
      </c>
      <c r="N46" s="162">
        <v>15.3</v>
      </c>
      <c r="O46" s="162">
        <v>16</v>
      </c>
      <c r="P46" s="162">
        <v>9.5</v>
      </c>
      <c r="Q46" s="162">
        <v>84</v>
      </c>
      <c r="R46" s="162">
        <v>82.1</v>
      </c>
      <c r="S46" s="162">
        <v>75</v>
      </c>
      <c r="T46" s="162">
        <v>14.5</v>
      </c>
      <c r="U46" s="162">
        <v>10</v>
      </c>
      <c r="V46" s="162">
        <v>62.5</v>
      </c>
      <c r="W46" s="162"/>
      <c r="X46" s="162"/>
      <c r="Y46" s="162"/>
      <c r="Z46" s="24">
        <f t="shared" si="0"/>
        <v>767.4</v>
      </c>
      <c r="AA46" s="273">
        <v>0.47</v>
      </c>
      <c r="AB46" s="167"/>
    </row>
    <row r="47" spans="1:28" s="168" customFormat="1" ht="15.75" x14ac:dyDescent="0.25">
      <c r="A47" s="295"/>
      <c r="B47" s="60" t="s">
        <v>28</v>
      </c>
      <c r="C47" s="162"/>
      <c r="D47" s="162"/>
      <c r="E47" s="162"/>
      <c r="F47" s="162"/>
      <c r="G47" s="162"/>
      <c r="H47" s="162">
        <v>67</v>
      </c>
      <c r="I47" s="162"/>
      <c r="J47" s="162"/>
      <c r="K47" s="162">
        <v>64</v>
      </c>
      <c r="L47" s="162"/>
      <c r="M47" s="162"/>
      <c r="N47" s="162"/>
      <c r="O47" s="162">
        <v>68.5</v>
      </c>
      <c r="P47" s="162">
        <v>6.5</v>
      </c>
      <c r="Q47" s="162"/>
      <c r="R47" s="162"/>
      <c r="S47" s="162"/>
      <c r="T47" s="162">
        <v>63</v>
      </c>
      <c r="U47" s="162">
        <v>10</v>
      </c>
      <c r="V47" s="162">
        <v>10</v>
      </c>
      <c r="W47" s="162"/>
      <c r="X47" s="162"/>
      <c r="Y47" s="162"/>
      <c r="Z47" s="24">
        <f t="shared" si="0"/>
        <v>289</v>
      </c>
      <c r="AA47" s="273">
        <v>0.59</v>
      </c>
      <c r="AB47" s="167"/>
    </row>
    <row r="48" spans="1:28" s="168" customFormat="1" ht="15.75" x14ac:dyDescent="0.25">
      <c r="A48" s="295"/>
      <c r="B48" s="60" t="s">
        <v>29</v>
      </c>
      <c r="C48" s="283"/>
      <c r="D48" s="162"/>
      <c r="E48" s="162"/>
      <c r="F48" s="162"/>
      <c r="G48" s="162"/>
      <c r="H48" s="162"/>
      <c r="I48" s="162"/>
      <c r="J48" s="162"/>
      <c r="K48" s="162"/>
      <c r="L48" s="162"/>
      <c r="M48" s="162"/>
      <c r="N48" s="162"/>
      <c r="O48" s="162"/>
      <c r="P48" s="162"/>
      <c r="Q48" s="162"/>
      <c r="R48" s="162"/>
      <c r="S48" s="162"/>
      <c r="T48" s="162"/>
      <c r="U48" s="162"/>
      <c r="V48" s="162"/>
      <c r="W48" s="162"/>
      <c r="X48" s="162"/>
      <c r="Y48" s="162"/>
      <c r="Z48" s="24">
        <f t="shared" si="0"/>
        <v>0</v>
      </c>
      <c r="AA48" s="273">
        <v>0.57999999999999996</v>
      </c>
      <c r="AB48" s="167"/>
    </row>
    <row r="49" spans="1:28" s="168" customFormat="1" ht="15.75" x14ac:dyDescent="0.25">
      <c r="A49" s="295"/>
      <c r="B49" s="60" t="s">
        <v>30</v>
      </c>
      <c r="C49" s="162"/>
      <c r="D49" s="162"/>
      <c r="E49" s="162"/>
      <c r="F49" s="162"/>
      <c r="G49" s="162"/>
      <c r="H49" s="162"/>
      <c r="I49" s="162"/>
      <c r="J49" s="162"/>
      <c r="K49" s="162"/>
      <c r="L49" s="162"/>
      <c r="M49" s="162"/>
      <c r="N49" s="162"/>
      <c r="O49" s="162"/>
      <c r="P49" s="162"/>
      <c r="Q49" s="162"/>
      <c r="R49" s="162"/>
      <c r="S49" s="162"/>
      <c r="T49" s="162"/>
      <c r="U49" s="162"/>
      <c r="V49" s="162"/>
      <c r="W49" s="162"/>
      <c r="X49" s="162"/>
      <c r="Y49" s="162"/>
      <c r="Z49" s="24">
        <f t="shared" si="0"/>
        <v>0</v>
      </c>
      <c r="AA49" s="273">
        <v>0.56999999999999995</v>
      </c>
      <c r="AB49" s="167"/>
    </row>
    <row r="50" spans="1:28" s="168" customFormat="1" ht="15.75" x14ac:dyDescent="0.25">
      <c r="A50" s="295"/>
      <c r="B50" s="60" t="s">
        <v>88</v>
      </c>
      <c r="C50" s="162"/>
      <c r="D50" s="162"/>
      <c r="E50" s="162"/>
      <c r="F50" s="162"/>
      <c r="G50" s="162"/>
      <c r="H50" s="162"/>
      <c r="I50" s="162"/>
      <c r="J50" s="162"/>
      <c r="K50" s="162"/>
      <c r="L50" s="162"/>
      <c r="M50" s="162"/>
      <c r="N50" s="162"/>
      <c r="O50" s="162"/>
      <c r="P50" s="162"/>
      <c r="Q50" s="162"/>
      <c r="R50" s="162"/>
      <c r="S50" s="162"/>
      <c r="T50" s="162"/>
      <c r="U50" s="162"/>
      <c r="V50" s="162"/>
      <c r="W50" s="162"/>
      <c r="X50" s="162"/>
      <c r="Y50" s="162"/>
      <c r="Z50" s="24">
        <f t="shared" si="0"/>
        <v>0</v>
      </c>
      <c r="AA50" s="273">
        <v>0.39</v>
      </c>
      <c r="AB50" s="167"/>
    </row>
    <row r="51" spans="1:28" s="168" customFormat="1" ht="15.75" x14ac:dyDescent="0.25">
      <c r="A51" s="295"/>
      <c r="B51" s="60" t="s">
        <v>31</v>
      </c>
      <c r="C51" s="162"/>
      <c r="D51" s="162"/>
      <c r="E51" s="162"/>
      <c r="F51" s="162"/>
      <c r="G51" s="162"/>
      <c r="H51" s="162"/>
      <c r="I51" s="162"/>
      <c r="J51" s="162"/>
      <c r="K51" s="162"/>
      <c r="L51" s="162"/>
      <c r="M51" s="162"/>
      <c r="N51" s="162"/>
      <c r="O51" s="162"/>
      <c r="P51" s="162"/>
      <c r="Q51" s="162"/>
      <c r="R51" s="162"/>
      <c r="S51" s="162"/>
      <c r="T51" s="162"/>
      <c r="U51" s="162"/>
      <c r="V51" s="162"/>
      <c r="W51" s="162"/>
      <c r="X51" s="162"/>
      <c r="Y51" s="162"/>
      <c r="Z51" s="24">
        <f t="shared" si="0"/>
        <v>0</v>
      </c>
      <c r="AA51" s="273">
        <v>0.48</v>
      </c>
      <c r="AB51" s="167"/>
    </row>
    <row r="52" spans="1:28" s="168" customFormat="1" ht="15.75" x14ac:dyDescent="0.25">
      <c r="A52" s="295"/>
      <c r="B52" s="60" t="s">
        <v>32</v>
      </c>
      <c r="C52" s="162">
        <v>65</v>
      </c>
      <c r="D52" s="162"/>
      <c r="E52" s="162"/>
      <c r="F52" s="162">
        <v>64.5</v>
      </c>
      <c r="G52" s="162"/>
      <c r="H52" s="162"/>
      <c r="I52" s="162"/>
      <c r="J52" s="162"/>
      <c r="K52" s="162"/>
      <c r="L52" s="162"/>
      <c r="M52" s="162"/>
      <c r="N52" s="162"/>
      <c r="O52" s="162"/>
      <c r="P52" s="162">
        <v>71.5</v>
      </c>
      <c r="Q52" s="162">
        <v>3.5</v>
      </c>
      <c r="R52" s="162"/>
      <c r="S52" s="162"/>
      <c r="T52" s="162"/>
      <c r="U52" s="162">
        <v>64</v>
      </c>
      <c r="V52" s="162">
        <v>11.4</v>
      </c>
      <c r="W52" s="162"/>
      <c r="X52" s="162"/>
      <c r="Y52" s="162"/>
      <c r="Z52" s="24">
        <f t="shared" si="0"/>
        <v>279.89999999999998</v>
      </c>
      <c r="AA52" s="273">
        <v>0.69</v>
      </c>
      <c r="AB52" s="167"/>
    </row>
    <row r="53" spans="1:28" s="168" customFormat="1" ht="15.75" x14ac:dyDescent="0.25">
      <c r="A53" s="295"/>
      <c r="B53" s="60" t="s">
        <v>36</v>
      </c>
      <c r="C53" s="162"/>
      <c r="D53" s="162"/>
      <c r="E53" s="162"/>
      <c r="F53" s="162"/>
      <c r="G53" s="162"/>
      <c r="H53" s="162"/>
      <c r="I53" s="162"/>
      <c r="J53" s="162"/>
      <c r="K53" s="162"/>
      <c r="L53" s="162"/>
      <c r="M53" s="162"/>
      <c r="N53" s="162"/>
      <c r="O53" s="162"/>
      <c r="P53" s="162"/>
      <c r="Q53" s="162"/>
      <c r="R53" s="162"/>
      <c r="S53" s="162"/>
      <c r="T53" s="162"/>
      <c r="U53" s="162"/>
      <c r="V53" s="162"/>
      <c r="W53" s="162"/>
      <c r="X53" s="162"/>
      <c r="Y53" s="162"/>
      <c r="Z53" s="24">
        <f t="shared" si="0"/>
        <v>0</v>
      </c>
      <c r="AA53" s="273">
        <v>0.61</v>
      </c>
      <c r="AB53" s="167"/>
    </row>
    <row r="54" spans="1:28" s="168" customFormat="1" ht="15.75" x14ac:dyDescent="0.25">
      <c r="A54" s="295"/>
      <c r="B54" s="60" t="s">
        <v>37</v>
      </c>
      <c r="C54" s="162"/>
      <c r="D54" s="162"/>
      <c r="E54" s="162"/>
      <c r="F54" s="162"/>
      <c r="G54" s="162"/>
      <c r="H54" s="162"/>
      <c r="I54" s="162"/>
      <c r="J54" s="162"/>
      <c r="K54" s="162"/>
      <c r="L54" s="162"/>
      <c r="M54" s="162"/>
      <c r="N54" s="162"/>
      <c r="O54" s="162"/>
      <c r="P54" s="162"/>
      <c r="Q54" s="162"/>
      <c r="R54" s="162"/>
      <c r="S54" s="162"/>
      <c r="T54" s="162"/>
      <c r="U54" s="162"/>
      <c r="V54" s="162"/>
      <c r="W54" s="162"/>
      <c r="X54" s="162"/>
      <c r="Y54" s="162"/>
      <c r="Z54" s="24">
        <f t="shared" si="0"/>
        <v>0</v>
      </c>
      <c r="AA54" s="273">
        <v>0.47</v>
      </c>
      <c r="AB54" s="167"/>
    </row>
    <row r="55" spans="1:28" s="168" customFormat="1" ht="15.75" x14ac:dyDescent="0.25">
      <c r="A55" s="295"/>
      <c r="B55" s="60" t="s">
        <v>33</v>
      </c>
      <c r="C55" s="162"/>
      <c r="D55" s="162"/>
      <c r="E55" s="162"/>
      <c r="F55" s="162"/>
      <c r="G55" s="162">
        <v>2</v>
      </c>
      <c r="H55" s="162"/>
      <c r="I55" s="162">
        <v>2</v>
      </c>
      <c r="J55" s="162"/>
      <c r="K55" s="162">
        <v>2</v>
      </c>
      <c r="L55" s="162"/>
      <c r="M55" s="162"/>
      <c r="N55" s="162">
        <v>2</v>
      </c>
      <c r="O55" s="162">
        <v>2</v>
      </c>
      <c r="P55" s="162"/>
      <c r="Q55" s="162"/>
      <c r="R55" s="162"/>
      <c r="S55" s="162"/>
      <c r="T55" s="162"/>
      <c r="U55" s="162"/>
      <c r="V55" s="162"/>
      <c r="W55" s="162"/>
      <c r="X55" s="162"/>
      <c r="Y55" s="162"/>
      <c r="Z55" s="24">
        <f t="shared" si="0"/>
        <v>10</v>
      </c>
      <c r="AA55" s="273">
        <v>0.28999999999999998</v>
      </c>
      <c r="AB55" s="167"/>
    </row>
    <row r="56" spans="1:28" s="168" customFormat="1" ht="15.75" x14ac:dyDescent="0.25">
      <c r="A56" s="295"/>
      <c r="B56" s="60" t="s">
        <v>34</v>
      </c>
      <c r="C56" s="162"/>
      <c r="D56" s="162"/>
      <c r="E56" s="162"/>
      <c r="F56" s="162"/>
      <c r="G56" s="162"/>
      <c r="H56" s="162"/>
      <c r="I56" s="162"/>
      <c r="J56" s="162"/>
      <c r="K56" s="162"/>
      <c r="L56" s="162"/>
      <c r="M56" s="162"/>
      <c r="N56" s="162"/>
      <c r="O56" s="162"/>
      <c r="P56" s="162"/>
      <c r="Q56" s="162"/>
      <c r="R56" s="162"/>
      <c r="S56" s="162"/>
      <c r="T56" s="162"/>
      <c r="U56" s="162"/>
      <c r="V56" s="162"/>
      <c r="W56" s="162"/>
      <c r="X56" s="162"/>
      <c r="Y56" s="162"/>
      <c r="Z56" s="24">
        <f t="shared" si="0"/>
        <v>0</v>
      </c>
      <c r="AA56" s="273">
        <v>0.47</v>
      </c>
      <c r="AB56" s="167"/>
    </row>
    <row r="57" spans="1:28" s="168" customFormat="1" ht="15.75" x14ac:dyDescent="0.25">
      <c r="A57" s="295"/>
      <c r="B57" s="60" t="s">
        <v>89</v>
      </c>
      <c r="C57" s="162"/>
      <c r="D57" s="162"/>
      <c r="E57" s="162"/>
      <c r="F57" s="162"/>
      <c r="G57" s="162"/>
      <c r="H57" s="162"/>
      <c r="I57" s="162"/>
      <c r="J57" s="162"/>
      <c r="K57" s="162"/>
      <c r="L57" s="162"/>
      <c r="M57" s="162"/>
      <c r="N57" s="162"/>
      <c r="O57" s="162"/>
      <c r="P57" s="162"/>
      <c r="Q57" s="162"/>
      <c r="R57" s="162"/>
      <c r="S57" s="162"/>
      <c r="T57" s="162"/>
      <c r="U57" s="162"/>
      <c r="V57" s="162"/>
      <c r="W57" s="162"/>
      <c r="X57" s="162"/>
      <c r="Y57" s="162"/>
      <c r="Z57" s="24">
        <f t="shared" si="0"/>
        <v>0</v>
      </c>
      <c r="AA57" s="273">
        <v>0.38</v>
      </c>
      <c r="AB57" s="167"/>
    </row>
    <row r="58" spans="1:28" s="168" customFormat="1" ht="15.75" x14ac:dyDescent="0.25">
      <c r="A58" s="295"/>
      <c r="B58" s="60" t="s">
        <v>35</v>
      </c>
      <c r="C58" s="162"/>
      <c r="D58" s="162">
        <v>64</v>
      </c>
      <c r="E58" s="162"/>
      <c r="F58" s="162"/>
      <c r="G58" s="162">
        <v>64</v>
      </c>
      <c r="H58" s="162"/>
      <c r="I58" s="162"/>
      <c r="J58" s="162">
        <v>64</v>
      </c>
      <c r="K58" s="162"/>
      <c r="L58" s="162"/>
      <c r="M58" s="162"/>
      <c r="N58" s="162">
        <v>67</v>
      </c>
      <c r="O58" s="162"/>
      <c r="P58" s="162"/>
      <c r="Q58" s="162"/>
      <c r="R58" s="162"/>
      <c r="S58" s="162"/>
      <c r="T58" s="162"/>
      <c r="U58" s="162"/>
      <c r="V58" s="162"/>
      <c r="W58" s="162"/>
      <c r="X58" s="162"/>
      <c r="Y58" s="162"/>
      <c r="Z58" s="24">
        <f t="shared" si="0"/>
        <v>259</v>
      </c>
      <c r="AA58" s="273">
        <v>0.89</v>
      </c>
      <c r="AB58" s="167"/>
    </row>
    <row r="59" spans="1:28" s="31" customFormat="1" ht="15.75" x14ac:dyDescent="0.25">
      <c r="A59" s="295"/>
      <c r="B59" s="60" t="s">
        <v>90</v>
      </c>
      <c r="C59" s="156"/>
      <c r="D59" s="156"/>
      <c r="E59" s="156"/>
      <c r="F59" s="156"/>
      <c r="G59" s="156"/>
      <c r="H59" s="156"/>
      <c r="I59" s="156"/>
      <c r="J59" s="156"/>
      <c r="K59" s="156"/>
      <c r="L59" s="156"/>
      <c r="M59" s="156"/>
      <c r="N59" s="156"/>
      <c r="O59" s="156"/>
      <c r="P59" s="156"/>
      <c r="Q59" s="156"/>
      <c r="R59" s="156"/>
      <c r="S59" s="156"/>
      <c r="T59" s="156"/>
      <c r="U59" s="156"/>
      <c r="V59" s="156"/>
      <c r="W59" s="156"/>
      <c r="X59" s="156"/>
      <c r="Y59" s="156"/>
      <c r="Z59" s="11">
        <f t="shared" si="0"/>
        <v>0</v>
      </c>
      <c r="AA59" s="274">
        <v>1.6</v>
      </c>
      <c r="AB59" s="66"/>
    </row>
    <row r="60" spans="1:28" s="31" customFormat="1" ht="15.75" x14ac:dyDescent="0.25">
      <c r="A60" s="295"/>
      <c r="B60" s="57" t="s">
        <v>91</v>
      </c>
      <c r="C60" s="156"/>
      <c r="D60" s="156"/>
      <c r="E60" s="156"/>
      <c r="F60" s="156"/>
      <c r="G60" s="156"/>
      <c r="H60" s="156"/>
      <c r="I60" s="156"/>
      <c r="J60" s="156"/>
      <c r="K60" s="156"/>
      <c r="L60" s="156"/>
      <c r="M60" s="156"/>
      <c r="N60" s="156"/>
      <c r="O60" s="156"/>
      <c r="P60" s="156"/>
      <c r="Q60" s="156"/>
      <c r="R60" s="156"/>
      <c r="S60" s="156"/>
      <c r="T60" s="156"/>
      <c r="U60" s="156"/>
      <c r="V60" s="156"/>
      <c r="W60" s="156"/>
      <c r="X60" s="156"/>
      <c r="Y60" s="156"/>
      <c r="Z60" s="11">
        <f t="shared" si="0"/>
        <v>0</v>
      </c>
      <c r="AA60" s="274">
        <v>0.61</v>
      </c>
      <c r="AB60" s="66"/>
    </row>
    <row r="61" spans="1:28" s="31" customFormat="1" ht="15.75" x14ac:dyDescent="0.25">
      <c r="A61" s="296"/>
      <c r="B61" s="57" t="s">
        <v>92</v>
      </c>
      <c r="C61" s="156"/>
      <c r="D61" s="156"/>
      <c r="E61" s="156"/>
      <c r="F61" s="156"/>
      <c r="G61" s="156"/>
      <c r="H61" s="156"/>
      <c r="I61" s="156"/>
      <c r="J61" s="156"/>
      <c r="K61" s="156"/>
      <c r="L61" s="156"/>
      <c r="M61" s="156"/>
      <c r="N61" s="156"/>
      <c r="O61" s="156"/>
      <c r="P61" s="156"/>
      <c r="Q61" s="156"/>
      <c r="R61" s="156"/>
      <c r="S61" s="156"/>
      <c r="T61" s="156"/>
      <c r="U61" s="156"/>
      <c r="V61" s="156"/>
      <c r="W61" s="156"/>
      <c r="X61" s="156"/>
      <c r="Y61" s="156"/>
      <c r="Z61" s="11">
        <f t="shared" si="0"/>
        <v>0</v>
      </c>
      <c r="AA61" s="274">
        <v>0.7</v>
      </c>
      <c r="AB61" s="66"/>
    </row>
    <row r="62" spans="1:28" s="32" customFormat="1" ht="15.75" x14ac:dyDescent="0.25">
      <c r="A62" s="260">
        <v>4</v>
      </c>
      <c r="B62" s="19" t="s">
        <v>110</v>
      </c>
      <c r="C62" s="165">
        <v>85.4</v>
      </c>
      <c r="D62" s="165"/>
      <c r="E62" s="165"/>
      <c r="F62" s="165"/>
      <c r="G62" s="165"/>
      <c r="H62" s="165">
        <v>83</v>
      </c>
      <c r="I62" s="165"/>
      <c r="J62" s="165"/>
      <c r="K62" s="165"/>
      <c r="L62" s="165">
        <v>80</v>
      </c>
      <c r="M62" s="165"/>
      <c r="N62" s="165"/>
      <c r="O62" s="165"/>
      <c r="P62" s="165"/>
      <c r="Q62" s="165">
        <v>96</v>
      </c>
      <c r="R62" s="165"/>
      <c r="S62" s="165"/>
      <c r="T62" s="165"/>
      <c r="U62" s="165"/>
      <c r="V62" s="165">
        <v>83</v>
      </c>
      <c r="W62" s="165"/>
      <c r="X62" s="165"/>
      <c r="Y62" s="165"/>
      <c r="Z62" s="10">
        <f t="shared" si="0"/>
        <v>427.4</v>
      </c>
      <c r="AA62" s="271">
        <v>0.27</v>
      </c>
      <c r="AB62" s="65"/>
    </row>
    <row r="63" spans="1:28" ht="15.75" x14ac:dyDescent="0.25">
      <c r="A63" s="285">
        <v>5</v>
      </c>
      <c r="B63" s="19" t="s">
        <v>108</v>
      </c>
      <c r="C63" s="69">
        <f>C64+C68</f>
        <v>139.5</v>
      </c>
      <c r="D63" s="69">
        <f t="shared" ref="D63:Z63" si="4">D64+D68</f>
        <v>86.5</v>
      </c>
      <c r="E63" s="69">
        <f t="shared" si="4"/>
        <v>195.5</v>
      </c>
      <c r="F63" s="69">
        <f t="shared" si="4"/>
        <v>212.5</v>
      </c>
      <c r="G63" s="69">
        <f t="shared" si="4"/>
        <v>221.7</v>
      </c>
      <c r="H63" s="69">
        <f t="shared" si="4"/>
        <v>138.5</v>
      </c>
      <c r="I63" s="69">
        <f t="shared" si="4"/>
        <v>82.5</v>
      </c>
      <c r="J63" s="69">
        <f t="shared" si="4"/>
        <v>197.5</v>
      </c>
      <c r="K63" s="69">
        <f t="shared" si="4"/>
        <v>207</v>
      </c>
      <c r="L63" s="69">
        <f t="shared" si="4"/>
        <v>130.5</v>
      </c>
      <c r="M63" s="69">
        <f t="shared" si="4"/>
        <v>82.5</v>
      </c>
      <c r="N63" s="69">
        <f t="shared" si="4"/>
        <v>205.87</v>
      </c>
      <c r="O63" s="69">
        <f t="shared" si="4"/>
        <v>235.5</v>
      </c>
      <c r="P63" s="69">
        <f t="shared" si="4"/>
        <v>246.36599999999999</v>
      </c>
      <c r="Q63" s="69">
        <f t="shared" si="4"/>
        <v>156.5</v>
      </c>
      <c r="R63" s="69">
        <f t="shared" si="4"/>
        <v>16.5</v>
      </c>
      <c r="S63" s="69">
        <f t="shared" si="4"/>
        <v>202.5</v>
      </c>
      <c r="T63" s="69">
        <f t="shared" si="4"/>
        <v>204.5</v>
      </c>
      <c r="U63" s="69">
        <f t="shared" si="4"/>
        <v>203.8</v>
      </c>
      <c r="V63" s="69">
        <f t="shared" si="4"/>
        <v>139.5</v>
      </c>
      <c r="W63" s="69">
        <f t="shared" si="4"/>
        <v>0</v>
      </c>
      <c r="X63" s="69">
        <f t="shared" si="4"/>
        <v>0</v>
      </c>
      <c r="Y63" s="69">
        <f t="shared" si="4"/>
        <v>0</v>
      </c>
      <c r="Z63" s="10">
        <f t="shared" si="4"/>
        <v>3305.2359999999999</v>
      </c>
      <c r="AA63" s="271"/>
      <c r="AB63" s="18"/>
    </row>
    <row r="64" spans="1:28" ht="15.75" x14ac:dyDescent="0.25">
      <c r="A64" s="286"/>
      <c r="B64" s="19" t="s">
        <v>113</v>
      </c>
      <c r="C64" s="69">
        <f>SUM(C65:C67)</f>
        <v>137</v>
      </c>
      <c r="D64" s="69">
        <f t="shared" ref="D64:Z64" si="5">SUM(D65:D67)</f>
        <v>84</v>
      </c>
      <c r="E64" s="69">
        <f t="shared" si="5"/>
        <v>143</v>
      </c>
      <c r="F64" s="69">
        <f t="shared" si="5"/>
        <v>210</v>
      </c>
      <c r="G64" s="69">
        <f t="shared" si="5"/>
        <v>164</v>
      </c>
      <c r="H64" s="69">
        <f t="shared" si="5"/>
        <v>136</v>
      </c>
      <c r="I64" s="69">
        <f t="shared" si="5"/>
        <v>80</v>
      </c>
      <c r="J64" s="69">
        <f t="shared" si="5"/>
        <v>143</v>
      </c>
      <c r="K64" s="69">
        <f t="shared" si="5"/>
        <v>202</v>
      </c>
      <c r="L64" s="69">
        <f t="shared" si="5"/>
        <v>128</v>
      </c>
      <c r="M64" s="69">
        <f t="shared" si="5"/>
        <v>80</v>
      </c>
      <c r="N64" s="69">
        <f t="shared" si="5"/>
        <v>148</v>
      </c>
      <c r="O64" s="69">
        <f t="shared" si="5"/>
        <v>233</v>
      </c>
      <c r="P64" s="69">
        <f t="shared" si="5"/>
        <v>184</v>
      </c>
      <c r="Q64" s="69">
        <f t="shared" si="5"/>
        <v>154</v>
      </c>
      <c r="R64" s="69">
        <f t="shared" si="5"/>
        <v>14</v>
      </c>
      <c r="S64" s="69">
        <f t="shared" si="5"/>
        <v>149</v>
      </c>
      <c r="T64" s="69">
        <f t="shared" si="5"/>
        <v>202</v>
      </c>
      <c r="U64" s="69">
        <f t="shared" si="5"/>
        <v>148</v>
      </c>
      <c r="V64" s="69">
        <f t="shared" si="5"/>
        <v>137</v>
      </c>
      <c r="W64" s="69">
        <f t="shared" si="5"/>
        <v>0</v>
      </c>
      <c r="X64" s="69">
        <f t="shared" si="5"/>
        <v>0</v>
      </c>
      <c r="Y64" s="69">
        <f t="shared" si="5"/>
        <v>0</v>
      </c>
      <c r="Z64" s="10">
        <f t="shared" si="5"/>
        <v>2876</v>
      </c>
      <c r="AA64" s="271"/>
      <c r="AB64" s="18"/>
    </row>
    <row r="65" spans="1:28" s="31" customFormat="1" ht="15.75" x14ac:dyDescent="0.25">
      <c r="A65" s="286"/>
      <c r="B65" s="57" t="s">
        <v>42</v>
      </c>
      <c r="C65" s="156">
        <v>137</v>
      </c>
      <c r="D65" s="156">
        <v>84</v>
      </c>
      <c r="E65" s="156">
        <v>63</v>
      </c>
      <c r="F65" s="156">
        <v>158</v>
      </c>
      <c r="G65" s="156">
        <v>79</v>
      </c>
      <c r="H65" s="156">
        <v>136</v>
      </c>
      <c r="I65" s="156">
        <v>80</v>
      </c>
      <c r="J65" s="156">
        <v>60</v>
      </c>
      <c r="K65" s="156">
        <v>150</v>
      </c>
      <c r="L65" s="156">
        <v>128</v>
      </c>
      <c r="M65" s="156">
        <v>80</v>
      </c>
      <c r="N65" s="156">
        <v>60</v>
      </c>
      <c r="O65" s="156">
        <v>176</v>
      </c>
      <c r="P65" s="156">
        <v>88</v>
      </c>
      <c r="Q65" s="156">
        <v>154</v>
      </c>
      <c r="R65" s="156">
        <v>14</v>
      </c>
      <c r="S65" s="156">
        <v>67</v>
      </c>
      <c r="T65" s="156">
        <v>148</v>
      </c>
      <c r="U65" s="156">
        <v>62</v>
      </c>
      <c r="V65" s="156">
        <v>137</v>
      </c>
      <c r="W65" s="156"/>
      <c r="X65" s="156"/>
      <c r="Y65" s="156"/>
      <c r="Z65" s="11">
        <f>SUM(C65:Y65)</f>
        <v>2061</v>
      </c>
      <c r="AA65" s="274">
        <v>0.52</v>
      </c>
      <c r="AB65" s="66"/>
    </row>
    <row r="66" spans="1:28" s="31" customFormat="1" ht="15.75" x14ac:dyDescent="0.25">
      <c r="A66" s="286"/>
      <c r="B66" s="57" t="s">
        <v>41</v>
      </c>
      <c r="C66" s="156"/>
      <c r="D66" s="156"/>
      <c r="E66" s="156">
        <v>80</v>
      </c>
      <c r="F66" s="156"/>
      <c r="G66" s="156">
        <v>85</v>
      </c>
      <c r="H66" s="156"/>
      <c r="I66" s="156"/>
      <c r="J66" s="156">
        <v>83</v>
      </c>
      <c r="K66" s="156"/>
      <c r="L66" s="156"/>
      <c r="M66" s="156"/>
      <c r="N66" s="156">
        <v>88</v>
      </c>
      <c r="O66" s="156"/>
      <c r="P66" s="156">
        <v>96</v>
      </c>
      <c r="Q66" s="156"/>
      <c r="R66" s="156"/>
      <c r="S66" s="156">
        <v>82</v>
      </c>
      <c r="T66" s="156"/>
      <c r="U66" s="156">
        <v>86</v>
      </c>
      <c r="V66" s="156"/>
      <c r="W66" s="156"/>
      <c r="X66" s="156"/>
      <c r="Y66" s="156"/>
      <c r="Z66" s="11">
        <f>SUM(C66:Y66)</f>
        <v>600</v>
      </c>
      <c r="AA66" s="274">
        <v>0.46</v>
      </c>
      <c r="AB66" s="66"/>
    </row>
    <row r="67" spans="1:28" s="31" customFormat="1" ht="15.75" x14ac:dyDescent="0.25">
      <c r="A67" s="286"/>
      <c r="B67" s="57" t="s">
        <v>111</v>
      </c>
      <c r="C67" s="156"/>
      <c r="D67" s="156"/>
      <c r="E67" s="156"/>
      <c r="F67" s="156">
        <v>52</v>
      </c>
      <c r="G67" s="156"/>
      <c r="H67" s="156"/>
      <c r="I67" s="156"/>
      <c r="J67" s="156"/>
      <c r="K67" s="156">
        <v>52</v>
      </c>
      <c r="L67" s="156"/>
      <c r="M67" s="156"/>
      <c r="N67" s="156"/>
      <c r="O67" s="156">
        <v>57</v>
      </c>
      <c r="P67" s="156"/>
      <c r="Q67" s="156"/>
      <c r="R67" s="156"/>
      <c r="S67" s="156"/>
      <c r="T67" s="156">
        <v>54</v>
      </c>
      <c r="U67" s="156"/>
      <c r="V67" s="156"/>
      <c r="W67" s="156"/>
      <c r="X67" s="156"/>
      <c r="Y67" s="156"/>
      <c r="Z67" s="11">
        <f>SUM(C67:Y67)</f>
        <v>215</v>
      </c>
      <c r="AA67" s="274">
        <v>0.5</v>
      </c>
      <c r="AB67" s="66"/>
    </row>
    <row r="68" spans="1:28" s="31" customFormat="1" ht="15.75" x14ac:dyDescent="0.25">
      <c r="A68" s="286"/>
      <c r="B68" s="19" t="s">
        <v>114</v>
      </c>
      <c r="C68" s="211">
        <f>SUM(C69:C71)</f>
        <v>2.5</v>
      </c>
      <c r="D68" s="211">
        <f t="shared" ref="D68:Z68" si="6">SUM(D69:D71)</f>
        <v>2.5</v>
      </c>
      <c r="E68" s="211">
        <f t="shared" si="6"/>
        <v>52.5</v>
      </c>
      <c r="F68" s="211">
        <f t="shared" si="6"/>
        <v>2.5</v>
      </c>
      <c r="G68" s="211">
        <f t="shared" si="6"/>
        <v>57.7</v>
      </c>
      <c r="H68" s="211">
        <f t="shared" si="6"/>
        <v>2.5</v>
      </c>
      <c r="I68" s="211">
        <f t="shared" si="6"/>
        <v>2.5</v>
      </c>
      <c r="J68" s="211">
        <f t="shared" si="6"/>
        <v>54.5</v>
      </c>
      <c r="K68" s="211">
        <f t="shared" si="6"/>
        <v>5</v>
      </c>
      <c r="L68" s="211">
        <f t="shared" si="6"/>
        <v>2.5</v>
      </c>
      <c r="M68" s="211">
        <f t="shared" si="6"/>
        <v>2.5</v>
      </c>
      <c r="N68" s="211">
        <f t="shared" si="6"/>
        <v>57.87</v>
      </c>
      <c r="O68" s="211">
        <f t="shared" si="6"/>
        <v>2.5</v>
      </c>
      <c r="P68" s="211">
        <f t="shared" si="6"/>
        <v>62.366</v>
      </c>
      <c r="Q68" s="211">
        <f t="shared" si="6"/>
        <v>2.5</v>
      </c>
      <c r="R68" s="211">
        <f t="shared" si="6"/>
        <v>2.5</v>
      </c>
      <c r="S68" s="211">
        <f t="shared" si="6"/>
        <v>53.5</v>
      </c>
      <c r="T68" s="211">
        <f t="shared" si="6"/>
        <v>2.5</v>
      </c>
      <c r="U68" s="211">
        <f t="shared" si="6"/>
        <v>55.8</v>
      </c>
      <c r="V68" s="211">
        <f t="shared" si="6"/>
        <v>2.5</v>
      </c>
      <c r="W68" s="211">
        <f t="shared" si="6"/>
        <v>0</v>
      </c>
      <c r="X68" s="211">
        <f t="shared" si="6"/>
        <v>0</v>
      </c>
      <c r="Y68" s="211">
        <f t="shared" si="6"/>
        <v>0</v>
      </c>
      <c r="Z68" s="20">
        <f t="shared" si="6"/>
        <v>429.23599999999999</v>
      </c>
      <c r="AA68" s="275"/>
      <c r="AB68" s="66"/>
    </row>
    <row r="69" spans="1:28" s="31" customFormat="1" ht="15.75" x14ac:dyDescent="0.25">
      <c r="A69" s="286"/>
      <c r="B69" s="57" t="s">
        <v>107</v>
      </c>
      <c r="C69" s="156">
        <v>2.5</v>
      </c>
      <c r="D69" s="156">
        <v>2.5</v>
      </c>
      <c r="E69" s="156">
        <v>2.5</v>
      </c>
      <c r="F69" s="156">
        <v>2.5</v>
      </c>
      <c r="G69" s="156">
        <v>2.5</v>
      </c>
      <c r="H69" s="156">
        <v>2.5</v>
      </c>
      <c r="I69" s="156">
        <v>2.5</v>
      </c>
      <c r="J69" s="156">
        <v>2.5</v>
      </c>
      <c r="K69" s="156">
        <v>5</v>
      </c>
      <c r="L69" s="156">
        <v>2.5</v>
      </c>
      <c r="M69" s="156">
        <v>2.5</v>
      </c>
      <c r="N69" s="156">
        <v>2.5</v>
      </c>
      <c r="O69" s="156">
        <v>2.5</v>
      </c>
      <c r="P69" s="156">
        <v>2.5</v>
      </c>
      <c r="Q69" s="156">
        <v>2.5</v>
      </c>
      <c r="R69" s="156">
        <v>2.5</v>
      </c>
      <c r="S69" s="156">
        <v>2.5</v>
      </c>
      <c r="T69" s="156">
        <v>2.5</v>
      </c>
      <c r="U69" s="156">
        <v>2.5</v>
      </c>
      <c r="V69" s="156">
        <v>2.5</v>
      </c>
      <c r="W69" s="156"/>
      <c r="X69" s="156"/>
      <c r="Y69" s="156"/>
      <c r="Z69" s="11">
        <f>SUM(C69:Y69)</f>
        <v>52.5</v>
      </c>
      <c r="AA69" s="274">
        <v>2.16</v>
      </c>
      <c r="AB69" s="66"/>
    </row>
    <row r="70" spans="1:28" s="31" customFormat="1" ht="15.75" x14ac:dyDescent="0.25">
      <c r="A70" s="286"/>
      <c r="B70" s="57" t="s">
        <v>93</v>
      </c>
      <c r="C70" s="156"/>
      <c r="D70" s="156"/>
      <c r="E70" s="156">
        <v>46</v>
      </c>
      <c r="F70" s="156"/>
      <c r="G70" s="156">
        <v>51</v>
      </c>
      <c r="H70" s="156"/>
      <c r="I70" s="156"/>
      <c r="J70" s="156">
        <v>48</v>
      </c>
      <c r="K70" s="156"/>
      <c r="L70" s="156"/>
      <c r="M70" s="156"/>
      <c r="N70" s="156">
        <v>51</v>
      </c>
      <c r="O70" s="156"/>
      <c r="P70" s="156">
        <v>55</v>
      </c>
      <c r="Q70" s="156"/>
      <c r="R70" s="156"/>
      <c r="S70" s="156">
        <v>47</v>
      </c>
      <c r="T70" s="156"/>
      <c r="U70" s="156">
        <v>49</v>
      </c>
      <c r="V70" s="156"/>
      <c r="W70" s="156"/>
      <c r="X70" s="156"/>
      <c r="Y70" s="156"/>
      <c r="Z70" s="11">
        <f>SUM(C70:Y70)</f>
        <v>347</v>
      </c>
      <c r="AA70" s="274">
        <v>2.0099999999999998</v>
      </c>
      <c r="AB70" s="66"/>
    </row>
    <row r="71" spans="1:28" s="31" customFormat="1" ht="15.75" x14ac:dyDescent="0.25">
      <c r="A71" s="287"/>
      <c r="B71" s="57" t="s">
        <v>43</v>
      </c>
      <c r="C71" s="156"/>
      <c r="D71" s="156"/>
      <c r="E71" s="156">
        <v>4</v>
      </c>
      <c r="F71" s="156"/>
      <c r="G71" s="156">
        <v>4.2</v>
      </c>
      <c r="H71" s="156"/>
      <c r="I71" s="156"/>
      <c r="J71" s="156">
        <v>4</v>
      </c>
      <c r="K71" s="156"/>
      <c r="L71" s="156"/>
      <c r="M71" s="156"/>
      <c r="N71" s="156">
        <v>4.37</v>
      </c>
      <c r="O71" s="156"/>
      <c r="P71" s="156">
        <v>4.8659999999999997</v>
      </c>
      <c r="Q71" s="156"/>
      <c r="R71" s="156"/>
      <c r="S71" s="156">
        <v>4</v>
      </c>
      <c r="T71" s="156"/>
      <c r="U71" s="156">
        <v>4.3</v>
      </c>
      <c r="V71" s="156"/>
      <c r="W71" s="156"/>
      <c r="X71" s="156"/>
      <c r="Y71" s="156"/>
      <c r="Z71" s="11">
        <f>SUM(C71:Y71)</f>
        <v>29.736000000000001</v>
      </c>
      <c r="AA71" s="274">
        <v>3.88</v>
      </c>
      <c r="AB71" s="66"/>
    </row>
    <row r="72" spans="1:28" ht="15.75" x14ac:dyDescent="0.25">
      <c r="A72" s="285">
        <v>6</v>
      </c>
      <c r="B72" s="19" t="s">
        <v>6</v>
      </c>
      <c r="C72" s="69">
        <f>SUM(C73:C83)</f>
        <v>43</v>
      </c>
      <c r="D72" s="69">
        <f t="shared" ref="D72:Y72" si="7">SUM(D73:D83)</f>
        <v>48</v>
      </c>
      <c r="E72" s="69">
        <f t="shared" si="7"/>
        <v>0</v>
      </c>
      <c r="F72" s="69">
        <f t="shared" si="7"/>
        <v>40.061</v>
      </c>
      <c r="G72" s="69">
        <f t="shared" si="7"/>
        <v>0</v>
      </c>
      <c r="H72" s="69">
        <f t="shared" si="7"/>
        <v>42.8</v>
      </c>
      <c r="I72" s="69">
        <f t="shared" si="7"/>
        <v>0</v>
      </c>
      <c r="J72" s="69">
        <f t="shared" si="7"/>
        <v>45.804000000000002</v>
      </c>
      <c r="K72" s="69">
        <f t="shared" si="7"/>
        <v>0</v>
      </c>
      <c r="L72" s="69">
        <f t="shared" si="7"/>
        <v>44</v>
      </c>
      <c r="M72" s="69">
        <f t="shared" si="7"/>
        <v>46.082999999999998</v>
      </c>
      <c r="N72" s="69">
        <f t="shared" si="7"/>
        <v>0</v>
      </c>
      <c r="O72" s="69">
        <f t="shared" si="7"/>
        <v>44.203000000000003</v>
      </c>
      <c r="P72" s="69">
        <f t="shared" si="7"/>
        <v>0</v>
      </c>
      <c r="Q72" s="69">
        <f t="shared" si="7"/>
        <v>55</v>
      </c>
      <c r="R72" s="69">
        <f t="shared" si="7"/>
        <v>53.167999999999999</v>
      </c>
      <c r="S72" s="69">
        <f t="shared" si="7"/>
        <v>0</v>
      </c>
      <c r="T72" s="69">
        <f t="shared" si="7"/>
        <v>48.064</v>
      </c>
      <c r="U72" s="69">
        <f t="shared" si="7"/>
        <v>0</v>
      </c>
      <c r="V72" s="69">
        <f t="shared" si="7"/>
        <v>46.5</v>
      </c>
      <c r="W72" s="69">
        <f t="shared" si="7"/>
        <v>0</v>
      </c>
      <c r="X72" s="69">
        <f t="shared" si="7"/>
        <v>0</v>
      </c>
      <c r="Y72" s="69">
        <f t="shared" si="7"/>
        <v>0</v>
      </c>
      <c r="Z72" s="10">
        <f>SUM(Z73:Z83)</f>
        <v>556.68299999999999</v>
      </c>
      <c r="AA72" s="271"/>
      <c r="AB72" s="18"/>
    </row>
    <row r="73" spans="1:28" s="31" customFormat="1" ht="15.75" x14ac:dyDescent="0.25">
      <c r="A73" s="286"/>
      <c r="B73" s="57" t="s">
        <v>94</v>
      </c>
      <c r="C73" s="156"/>
      <c r="D73" s="156"/>
      <c r="E73" s="156"/>
      <c r="F73" s="156"/>
      <c r="G73" s="156"/>
      <c r="H73" s="156"/>
      <c r="I73" s="156"/>
      <c r="J73" s="156"/>
      <c r="K73" s="156"/>
      <c r="L73" s="156"/>
      <c r="M73" s="156"/>
      <c r="N73" s="156"/>
      <c r="O73" s="156"/>
      <c r="P73" s="156"/>
      <c r="Q73" s="156"/>
      <c r="R73" s="156"/>
      <c r="S73" s="156"/>
      <c r="T73" s="156"/>
      <c r="U73" s="156"/>
      <c r="V73" s="156"/>
      <c r="W73" s="156"/>
      <c r="X73" s="156"/>
      <c r="Y73" s="156"/>
      <c r="Z73" s="11">
        <f t="shared" ref="Z73:Z85" si="8">SUM(C73:Y73)</f>
        <v>0</v>
      </c>
      <c r="AA73" s="274">
        <v>1.19</v>
      </c>
      <c r="AB73" s="66"/>
    </row>
    <row r="74" spans="1:28" s="31" customFormat="1" ht="15.75" x14ac:dyDescent="0.25">
      <c r="A74" s="286"/>
      <c r="B74" s="60" t="s">
        <v>95</v>
      </c>
      <c r="C74" s="162"/>
      <c r="D74" s="162">
        <v>48</v>
      </c>
      <c r="E74" s="162"/>
      <c r="F74" s="162"/>
      <c r="G74" s="162"/>
      <c r="H74" s="162"/>
      <c r="I74" s="162"/>
      <c r="J74" s="162"/>
      <c r="K74" s="162"/>
      <c r="L74" s="162"/>
      <c r="M74" s="162">
        <v>46.082999999999998</v>
      </c>
      <c r="N74" s="162"/>
      <c r="O74" s="162"/>
      <c r="P74" s="162"/>
      <c r="Q74" s="162"/>
      <c r="R74" s="162"/>
      <c r="S74" s="162"/>
      <c r="T74" s="162">
        <v>48.064</v>
      </c>
      <c r="U74" s="162"/>
      <c r="V74" s="162"/>
      <c r="W74" s="162"/>
      <c r="X74" s="162"/>
      <c r="Y74" s="162"/>
      <c r="Z74" s="11">
        <f t="shared" si="8"/>
        <v>142.14699999999999</v>
      </c>
      <c r="AA74" s="274">
        <v>1.1399999999999999</v>
      </c>
      <c r="AB74" s="66"/>
    </row>
    <row r="75" spans="1:28" s="173" customFormat="1" ht="15.75" x14ac:dyDescent="0.25">
      <c r="A75" s="286"/>
      <c r="B75" s="58" t="s">
        <v>66</v>
      </c>
      <c r="C75" s="163">
        <v>43</v>
      </c>
      <c r="D75" s="163"/>
      <c r="E75" s="163"/>
      <c r="F75" s="163"/>
      <c r="G75" s="163"/>
      <c r="H75" s="163">
        <v>42.8</v>
      </c>
      <c r="I75" s="163"/>
      <c r="J75" s="163"/>
      <c r="K75" s="163"/>
      <c r="L75" s="163">
        <v>44</v>
      </c>
      <c r="M75" s="163"/>
      <c r="N75" s="163"/>
      <c r="O75" s="163"/>
      <c r="P75" s="163"/>
      <c r="Q75" s="163">
        <v>55</v>
      </c>
      <c r="R75" s="163"/>
      <c r="S75" s="163"/>
      <c r="T75" s="163"/>
      <c r="U75" s="163"/>
      <c r="V75" s="163">
        <v>46.5</v>
      </c>
      <c r="W75" s="163"/>
      <c r="X75" s="163"/>
      <c r="Y75" s="163"/>
      <c r="Z75" s="24">
        <f t="shared" si="8"/>
        <v>231.3</v>
      </c>
      <c r="AA75" s="273">
        <v>1.7</v>
      </c>
      <c r="AB75" s="172"/>
    </row>
    <row r="76" spans="1:28" s="173" customFormat="1" ht="15.75" x14ac:dyDescent="0.25">
      <c r="A76" s="286"/>
      <c r="B76" s="58" t="s">
        <v>118</v>
      </c>
      <c r="C76" s="163"/>
      <c r="D76" s="163"/>
      <c r="E76" s="163"/>
      <c r="F76" s="163"/>
      <c r="G76" s="163"/>
      <c r="H76" s="163"/>
      <c r="I76" s="163"/>
      <c r="J76" s="163">
        <v>45.804000000000002</v>
      </c>
      <c r="K76" s="163"/>
      <c r="L76" s="163"/>
      <c r="M76" s="163"/>
      <c r="N76" s="163"/>
      <c r="O76" s="163"/>
      <c r="P76" s="163"/>
      <c r="Q76" s="163"/>
      <c r="R76" s="163">
        <v>53.167999999999999</v>
      </c>
      <c r="S76" s="163"/>
      <c r="T76" s="163"/>
      <c r="U76" s="163"/>
      <c r="V76" s="163"/>
      <c r="W76" s="163"/>
      <c r="X76" s="163"/>
      <c r="Y76" s="163"/>
      <c r="Z76" s="24">
        <f t="shared" si="8"/>
        <v>98.972000000000008</v>
      </c>
      <c r="AA76" s="273">
        <v>1.62</v>
      </c>
      <c r="AB76" s="172"/>
    </row>
    <row r="77" spans="1:28" s="31" customFormat="1" ht="15.75" x14ac:dyDescent="0.25">
      <c r="A77" s="286"/>
      <c r="B77" s="58" t="s">
        <v>67</v>
      </c>
      <c r="C77" s="163"/>
      <c r="D77" s="163"/>
      <c r="E77" s="163"/>
      <c r="F77" s="163"/>
      <c r="G77" s="163"/>
      <c r="H77" s="163"/>
      <c r="I77" s="163"/>
      <c r="J77" s="163"/>
      <c r="K77" s="163"/>
      <c r="L77" s="163"/>
      <c r="M77" s="163"/>
      <c r="N77" s="163"/>
      <c r="O77" s="163"/>
      <c r="P77" s="163"/>
      <c r="Q77" s="163"/>
      <c r="R77" s="163"/>
      <c r="S77" s="163"/>
      <c r="T77" s="163"/>
      <c r="U77" s="163"/>
      <c r="V77" s="163"/>
      <c r="W77" s="163"/>
      <c r="X77" s="163"/>
      <c r="Y77" s="163"/>
      <c r="Z77" s="11">
        <f t="shared" si="8"/>
        <v>0</v>
      </c>
      <c r="AA77" s="273">
        <v>1.1200000000000001</v>
      </c>
      <c r="AB77" s="66"/>
    </row>
    <row r="78" spans="1:28" s="175" customFormat="1" ht="15.75" x14ac:dyDescent="0.25">
      <c r="A78" s="286"/>
      <c r="B78" s="61" t="s">
        <v>96</v>
      </c>
      <c r="C78" s="164"/>
      <c r="D78" s="164"/>
      <c r="E78" s="164"/>
      <c r="F78" s="164"/>
      <c r="G78" s="164"/>
      <c r="H78" s="164"/>
      <c r="I78" s="164"/>
      <c r="J78" s="164"/>
      <c r="K78" s="164"/>
      <c r="L78" s="164"/>
      <c r="M78" s="164"/>
      <c r="N78" s="164"/>
      <c r="O78" s="164"/>
      <c r="P78" s="164"/>
      <c r="Q78" s="164"/>
      <c r="R78" s="164"/>
      <c r="S78" s="164"/>
      <c r="T78" s="164"/>
      <c r="U78" s="164"/>
      <c r="V78" s="164"/>
      <c r="W78" s="164"/>
      <c r="X78" s="164"/>
      <c r="Y78" s="164"/>
      <c r="Z78" s="34">
        <f t="shared" si="8"/>
        <v>0</v>
      </c>
      <c r="AA78" s="276">
        <v>1.2</v>
      </c>
      <c r="AB78" s="174"/>
    </row>
    <row r="79" spans="1:28" s="31" customFormat="1" ht="15.75" x14ac:dyDescent="0.25">
      <c r="A79" s="286"/>
      <c r="B79" s="58" t="s">
        <v>68</v>
      </c>
      <c r="C79" s="163"/>
      <c r="D79" s="163"/>
      <c r="E79" s="163"/>
      <c r="F79" s="163"/>
      <c r="G79" s="163"/>
      <c r="H79" s="163"/>
      <c r="I79" s="163"/>
      <c r="J79" s="163"/>
      <c r="K79" s="163"/>
      <c r="L79" s="163"/>
      <c r="M79" s="163"/>
      <c r="N79" s="163"/>
      <c r="O79" s="163"/>
      <c r="P79" s="163"/>
      <c r="Q79" s="163"/>
      <c r="R79" s="163"/>
      <c r="S79" s="163"/>
      <c r="T79" s="163"/>
      <c r="U79" s="163"/>
      <c r="V79" s="163"/>
      <c r="W79" s="163"/>
      <c r="X79" s="163"/>
      <c r="Y79" s="163"/>
      <c r="Z79" s="11">
        <f t="shared" si="8"/>
        <v>0</v>
      </c>
      <c r="AA79" s="274">
        <v>1.62</v>
      </c>
      <c r="AB79" s="66"/>
    </row>
    <row r="80" spans="1:28" s="31" customFormat="1" ht="15.75" x14ac:dyDescent="0.25">
      <c r="A80" s="286"/>
      <c r="B80" s="57" t="s">
        <v>97</v>
      </c>
      <c r="C80" s="156"/>
      <c r="D80" s="156"/>
      <c r="E80" s="156"/>
      <c r="F80" s="156">
        <v>40.061</v>
      </c>
      <c r="G80" s="156"/>
      <c r="H80" s="156"/>
      <c r="I80" s="156"/>
      <c r="J80" s="156"/>
      <c r="K80" s="156"/>
      <c r="L80" s="156"/>
      <c r="M80" s="156"/>
      <c r="N80" s="156"/>
      <c r="O80" s="156">
        <v>44.203000000000003</v>
      </c>
      <c r="P80" s="156"/>
      <c r="Q80" s="156"/>
      <c r="R80" s="156"/>
      <c r="S80" s="156"/>
      <c r="T80" s="156"/>
      <c r="U80" s="156"/>
      <c r="V80" s="156"/>
      <c r="W80" s="156"/>
      <c r="X80" s="156"/>
      <c r="Y80" s="156"/>
      <c r="Z80" s="11">
        <f t="shared" si="8"/>
        <v>84.26400000000001</v>
      </c>
      <c r="AA80" s="274">
        <v>1.5</v>
      </c>
      <c r="AB80" s="66"/>
    </row>
    <row r="81" spans="1:28" s="173" customFormat="1" ht="15.75" x14ac:dyDescent="0.25">
      <c r="A81" s="286"/>
      <c r="B81" s="60" t="s">
        <v>98</v>
      </c>
      <c r="C81" s="162"/>
      <c r="D81" s="162"/>
      <c r="E81" s="162"/>
      <c r="F81" s="162"/>
      <c r="G81" s="162"/>
      <c r="H81" s="162"/>
      <c r="I81" s="162"/>
      <c r="J81" s="162"/>
      <c r="K81" s="162"/>
      <c r="L81" s="162"/>
      <c r="M81" s="162"/>
      <c r="N81" s="162"/>
      <c r="O81" s="162"/>
      <c r="P81" s="162"/>
      <c r="Q81" s="162"/>
      <c r="R81" s="162"/>
      <c r="S81" s="162"/>
      <c r="T81" s="162"/>
      <c r="U81" s="162"/>
      <c r="V81" s="162"/>
      <c r="W81" s="162"/>
      <c r="X81" s="162"/>
      <c r="Y81" s="162"/>
      <c r="Z81" s="24">
        <f t="shared" si="8"/>
        <v>0</v>
      </c>
      <c r="AA81" s="273">
        <v>1.1599999999999999</v>
      </c>
      <c r="AB81" s="172"/>
    </row>
    <row r="82" spans="1:28" s="31" customFormat="1" ht="15.75" x14ac:dyDescent="0.25">
      <c r="A82" s="286"/>
      <c r="B82" s="57" t="s">
        <v>99</v>
      </c>
      <c r="C82" s="156"/>
      <c r="D82" s="156"/>
      <c r="E82" s="156"/>
      <c r="F82" s="156"/>
      <c r="G82" s="156"/>
      <c r="H82" s="156"/>
      <c r="I82" s="156"/>
      <c r="J82" s="156"/>
      <c r="K82" s="156"/>
      <c r="L82" s="156"/>
      <c r="M82" s="156"/>
      <c r="N82" s="156"/>
      <c r="O82" s="156"/>
      <c r="P82" s="156"/>
      <c r="Q82" s="156"/>
      <c r="R82" s="156"/>
      <c r="S82" s="156"/>
      <c r="T82" s="156"/>
      <c r="U82" s="156"/>
      <c r="V82" s="156"/>
      <c r="W82" s="156"/>
      <c r="X82" s="156"/>
      <c r="Y82" s="156"/>
      <c r="Z82" s="11">
        <f t="shared" si="8"/>
        <v>0</v>
      </c>
      <c r="AA82" s="274">
        <v>1.75</v>
      </c>
      <c r="AB82" s="66"/>
    </row>
    <row r="83" spans="1:28" s="31" customFormat="1" ht="15.75" x14ac:dyDescent="0.25">
      <c r="A83" s="287"/>
      <c r="B83" s="57" t="s">
        <v>100</v>
      </c>
      <c r="C83" s="156"/>
      <c r="D83" s="156"/>
      <c r="E83" s="156"/>
      <c r="F83" s="156"/>
      <c r="G83" s="156"/>
      <c r="H83" s="156"/>
      <c r="I83" s="156"/>
      <c r="J83" s="156"/>
      <c r="K83" s="156"/>
      <c r="L83" s="156"/>
      <c r="M83" s="156"/>
      <c r="N83" s="156"/>
      <c r="O83" s="156"/>
      <c r="P83" s="156"/>
      <c r="Q83" s="156"/>
      <c r="R83" s="156"/>
      <c r="S83" s="156"/>
      <c r="T83" s="156"/>
      <c r="U83" s="156"/>
      <c r="V83" s="156"/>
      <c r="W83" s="156"/>
      <c r="X83" s="156"/>
      <c r="Y83" s="156"/>
      <c r="Z83" s="11">
        <f t="shared" si="8"/>
        <v>0</v>
      </c>
      <c r="AA83" s="274">
        <v>1.39</v>
      </c>
      <c r="AB83" s="66"/>
    </row>
    <row r="84" spans="1:28" ht="15.75" x14ac:dyDescent="0.25">
      <c r="A84" s="261">
        <v>7</v>
      </c>
      <c r="B84" s="19" t="s">
        <v>7</v>
      </c>
      <c r="C84" s="165"/>
      <c r="D84" s="165"/>
      <c r="E84" s="165">
        <v>46</v>
      </c>
      <c r="F84" s="165"/>
      <c r="G84" s="165">
        <v>47.5</v>
      </c>
      <c r="H84" s="165"/>
      <c r="I84" s="165">
        <v>44</v>
      </c>
      <c r="J84" s="165"/>
      <c r="K84" s="165"/>
      <c r="L84" s="165"/>
      <c r="M84" s="165"/>
      <c r="N84" s="165">
        <v>45.5</v>
      </c>
      <c r="O84" s="165"/>
      <c r="P84" s="165">
        <v>52.5</v>
      </c>
      <c r="Q84" s="165"/>
      <c r="R84" s="165"/>
      <c r="S84" s="165">
        <v>51.5</v>
      </c>
      <c r="T84" s="165"/>
      <c r="U84" s="165">
        <v>47.5</v>
      </c>
      <c r="V84" s="165"/>
      <c r="W84" s="165"/>
      <c r="X84" s="165"/>
      <c r="Y84" s="165"/>
      <c r="Z84" s="10">
        <f t="shared" si="8"/>
        <v>334.5</v>
      </c>
      <c r="AA84" s="271">
        <v>0.79</v>
      </c>
      <c r="AB84" s="18"/>
    </row>
    <row r="85" spans="1:28" ht="15.75" x14ac:dyDescent="0.25">
      <c r="A85" s="261">
        <v>8</v>
      </c>
      <c r="B85" s="19" t="s">
        <v>5</v>
      </c>
      <c r="C85" s="165">
        <v>25.62</v>
      </c>
      <c r="D85" s="165">
        <v>32.4</v>
      </c>
      <c r="E85" s="165">
        <v>3.96</v>
      </c>
      <c r="F85" s="165">
        <v>6.3</v>
      </c>
      <c r="G85" s="165">
        <v>8.4</v>
      </c>
      <c r="H85" s="165">
        <v>24.9</v>
      </c>
      <c r="I85" s="165">
        <v>35.700000000000003</v>
      </c>
      <c r="J85" s="165">
        <v>4.08</v>
      </c>
      <c r="K85" s="165">
        <v>6.48</v>
      </c>
      <c r="L85" s="165">
        <v>24.12</v>
      </c>
      <c r="M85" s="165">
        <v>36</v>
      </c>
      <c r="N85" s="165">
        <v>7.5</v>
      </c>
      <c r="O85" s="165">
        <v>6.84</v>
      </c>
      <c r="P85" s="165">
        <v>4.74</v>
      </c>
      <c r="Q85" s="165">
        <v>28.86</v>
      </c>
      <c r="R85" s="165">
        <v>26.64</v>
      </c>
      <c r="S85" s="165">
        <v>8.16</v>
      </c>
      <c r="T85" s="165">
        <v>6.18</v>
      </c>
      <c r="U85" s="165">
        <v>4.26</v>
      </c>
      <c r="V85" s="165">
        <v>25.02</v>
      </c>
      <c r="W85" s="165"/>
      <c r="X85" s="165"/>
      <c r="Y85" s="165"/>
      <c r="Z85" s="10">
        <f t="shared" si="8"/>
        <v>326.16000000000003</v>
      </c>
      <c r="AA85" s="271">
        <v>1.43</v>
      </c>
      <c r="AB85" s="18"/>
    </row>
    <row r="86" spans="1:28" ht="47.25" x14ac:dyDescent="0.25">
      <c r="A86" s="285">
        <v>9</v>
      </c>
      <c r="B86" s="67" t="s">
        <v>1</v>
      </c>
      <c r="C86" s="69">
        <f>SUM(C87:C91)</f>
        <v>0</v>
      </c>
      <c r="D86" s="69">
        <f t="shared" ref="D86:Z86" si="9">SUM(D87:D91)</f>
        <v>0</v>
      </c>
      <c r="E86" s="69">
        <f t="shared" si="9"/>
        <v>15.8</v>
      </c>
      <c r="F86" s="69">
        <f t="shared" si="9"/>
        <v>0</v>
      </c>
      <c r="G86" s="69">
        <f t="shared" si="9"/>
        <v>0</v>
      </c>
      <c r="H86" s="69">
        <f t="shared" si="9"/>
        <v>0</v>
      </c>
      <c r="I86" s="69">
        <f t="shared" si="9"/>
        <v>0</v>
      </c>
      <c r="J86" s="69">
        <f t="shared" si="9"/>
        <v>0</v>
      </c>
      <c r="K86" s="69">
        <f t="shared" si="9"/>
        <v>0</v>
      </c>
      <c r="L86" s="69">
        <f t="shared" si="9"/>
        <v>0</v>
      </c>
      <c r="M86" s="69">
        <f t="shared" si="9"/>
        <v>0</v>
      </c>
      <c r="N86" s="69">
        <f t="shared" si="9"/>
        <v>17.5</v>
      </c>
      <c r="O86" s="69">
        <f t="shared" si="9"/>
        <v>0</v>
      </c>
      <c r="P86" s="69">
        <f t="shared" si="9"/>
        <v>0</v>
      </c>
      <c r="Q86" s="69">
        <f t="shared" si="9"/>
        <v>0</v>
      </c>
      <c r="R86" s="69">
        <f t="shared" si="9"/>
        <v>4.5</v>
      </c>
      <c r="S86" s="69">
        <f t="shared" si="9"/>
        <v>0</v>
      </c>
      <c r="T86" s="69">
        <f t="shared" si="9"/>
        <v>4</v>
      </c>
      <c r="U86" s="69">
        <f t="shared" si="9"/>
        <v>0</v>
      </c>
      <c r="V86" s="69">
        <f t="shared" si="9"/>
        <v>0</v>
      </c>
      <c r="W86" s="69">
        <f t="shared" si="9"/>
        <v>0</v>
      </c>
      <c r="X86" s="69">
        <f t="shared" si="9"/>
        <v>0</v>
      </c>
      <c r="Y86" s="69">
        <f t="shared" si="9"/>
        <v>0</v>
      </c>
      <c r="Z86" s="10">
        <f t="shared" si="9"/>
        <v>41.8</v>
      </c>
      <c r="AA86" s="271"/>
      <c r="AB86" s="18"/>
    </row>
    <row r="87" spans="1:28" s="31" customFormat="1" ht="15.75" x14ac:dyDescent="0.25">
      <c r="A87" s="286"/>
      <c r="B87" s="57" t="s">
        <v>25</v>
      </c>
      <c r="C87" s="156"/>
      <c r="D87" s="156"/>
      <c r="E87" s="156"/>
      <c r="F87" s="156"/>
      <c r="G87" s="156"/>
      <c r="H87" s="156"/>
      <c r="I87" s="156"/>
      <c r="J87" s="156"/>
      <c r="K87" s="156"/>
      <c r="L87" s="156"/>
      <c r="M87" s="156"/>
      <c r="N87" s="156">
        <v>17.5</v>
      </c>
      <c r="O87" s="156"/>
      <c r="P87" s="156"/>
      <c r="Q87" s="156"/>
      <c r="R87" s="156"/>
      <c r="S87" s="156"/>
      <c r="T87" s="156">
        <v>4</v>
      </c>
      <c r="U87" s="156"/>
      <c r="V87" s="156"/>
      <c r="W87" s="156"/>
      <c r="X87" s="156"/>
      <c r="Y87" s="156"/>
      <c r="Z87" s="11">
        <f t="shared" ref="Z87:Z92" si="10">SUM(C87:Y87)</f>
        <v>21.5</v>
      </c>
      <c r="AA87" s="274">
        <v>3.14</v>
      </c>
      <c r="AB87" s="66"/>
    </row>
    <row r="88" spans="1:28" s="31" customFormat="1" ht="15.75" x14ac:dyDescent="0.25">
      <c r="A88" s="286"/>
      <c r="B88" s="57" t="s">
        <v>26</v>
      </c>
      <c r="C88" s="156"/>
      <c r="D88" s="156"/>
      <c r="E88" s="156"/>
      <c r="F88" s="156"/>
      <c r="G88" s="156"/>
      <c r="H88" s="156"/>
      <c r="I88" s="156"/>
      <c r="J88" s="156"/>
      <c r="K88" s="156"/>
      <c r="L88" s="156"/>
      <c r="M88" s="156"/>
      <c r="N88" s="156"/>
      <c r="O88" s="156"/>
      <c r="P88" s="156"/>
      <c r="Q88" s="156"/>
      <c r="R88" s="156">
        <v>4.5</v>
      </c>
      <c r="S88" s="156"/>
      <c r="T88" s="156"/>
      <c r="U88" s="156"/>
      <c r="V88" s="156"/>
      <c r="W88" s="156"/>
      <c r="X88" s="156"/>
      <c r="Y88" s="156"/>
      <c r="Z88" s="11">
        <f t="shared" si="10"/>
        <v>4.5</v>
      </c>
      <c r="AA88" s="274">
        <v>3.03</v>
      </c>
      <c r="AB88" s="66"/>
    </row>
    <row r="89" spans="1:28" s="31" customFormat="1" ht="15.75" x14ac:dyDescent="0.25">
      <c r="A89" s="286"/>
      <c r="B89" s="60" t="s">
        <v>59</v>
      </c>
      <c r="C89" s="156"/>
      <c r="D89" s="156"/>
      <c r="E89" s="156">
        <v>15.8</v>
      </c>
      <c r="F89" s="156"/>
      <c r="G89" s="156"/>
      <c r="H89" s="156"/>
      <c r="I89" s="156"/>
      <c r="J89" s="156"/>
      <c r="K89" s="156"/>
      <c r="L89" s="156"/>
      <c r="M89" s="156"/>
      <c r="N89" s="156"/>
      <c r="O89" s="156"/>
      <c r="P89" s="156"/>
      <c r="Q89" s="156"/>
      <c r="R89" s="156"/>
      <c r="S89" s="156"/>
      <c r="T89" s="156"/>
      <c r="U89" s="156"/>
      <c r="V89" s="156"/>
      <c r="W89" s="156"/>
      <c r="X89" s="156"/>
      <c r="Y89" s="156"/>
      <c r="Z89" s="11">
        <f t="shared" si="10"/>
        <v>15.8</v>
      </c>
      <c r="AA89" s="274">
        <v>1.1599999999999999</v>
      </c>
      <c r="AB89" s="66"/>
    </row>
    <row r="90" spans="1:28" s="31" customFormat="1" ht="15.75" x14ac:dyDescent="0.25">
      <c r="A90" s="286"/>
      <c r="B90" s="60" t="s">
        <v>101</v>
      </c>
      <c r="C90" s="156"/>
      <c r="D90" s="156"/>
      <c r="E90" s="156"/>
      <c r="F90" s="156"/>
      <c r="G90" s="156"/>
      <c r="H90" s="156"/>
      <c r="I90" s="156"/>
      <c r="J90" s="156"/>
      <c r="K90" s="156"/>
      <c r="L90" s="156"/>
      <c r="M90" s="156"/>
      <c r="N90" s="156"/>
      <c r="O90" s="156"/>
      <c r="P90" s="156"/>
      <c r="Q90" s="156"/>
      <c r="R90" s="156"/>
      <c r="S90" s="156"/>
      <c r="T90" s="156"/>
      <c r="U90" s="156"/>
      <c r="V90" s="156"/>
      <c r="W90" s="156"/>
      <c r="X90" s="156"/>
      <c r="Y90" s="156"/>
      <c r="Z90" s="11">
        <f t="shared" si="10"/>
        <v>0</v>
      </c>
      <c r="AA90" s="274">
        <v>3.64</v>
      </c>
      <c r="AB90" s="66"/>
    </row>
    <row r="91" spans="1:28" s="31" customFormat="1" ht="15.75" x14ac:dyDescent="0.25">
      <c r="A91" s="287"/>
      <c r="B91" s="61" t="s">
        <v>46</v>
      </c>
      <c r="C91" s="156"/>
      <c r="D91" s="156"/>
      <c r="E91" s="156"/>
      <c r="F91" s="156"/>
      <c r="G91" s="156"/>
      <c r="H91" s="156"/>
      <c r="I91" s="156"/>
      <c r="J91" s="156"/>
      <c r="K91" s="156"/>
      <c r="L91" s="156"/>
      <c r="M91" s="156"/>
      <c r="N91" s="156"/>
      <c r="O91" s="156"/>
      <c r="P91" s="156"/>
      <c r="Q91" s="156"/>
      <c r="R91" s="156"/>
      <c r="S91" s="156"/>
      <c r="T91" s="156"/>
      <c r="U91" s="156"/>
      <c r="V91" s="156"/>
      <c r="W91" s="156"/>
      <c r="X91" s="156"/>
      <c r="Y91" s="156"/>
      <c r="Z91" s="11">
        <f t="shared" si="10"/>
        <v>0</v>
      </c>
      <c r="AA91" s="274">
        <v>0.4</v>
      </c>
      <c r="AB91" s="66"/>
    </row>
    <row r="92" spans="1:28" ht="47.25" x14ac:dyDescent="0.25">
      <c r="A92" s="262">
        <v>10</v>
      </c>
      <c r="B92" s="68" t="s">
        <v>11</v>
      </c>
      <c r="C92" s="165"/>
      <c r="D92" s="165">
        <v>2</v>
      </c>
      <c r="E92" s="165">
        <v>2</v>
      </c>
      <c r="F92" s="165">
        <v>0.5</v>
      </c>
      <c r="G92" s="165"/>
      <c r="H92" s="165"/>
      <c r="I92" s="165">
        <v>2</v>
      </c>
      <c r="J92" s="165">
        <v>1</v>
      </c>
      <c r="K92" s="165"/>
      <c r="L92" s="165"/>
      <c r="M92" s="165"/>
      <c r="N92" s="165"/>
      <c r="O92" s="165"/>
      <c r="P92" s="165"/>
      <c r="Q92" s="165">
        <v>2</v>
      </c>
      <c r="R92" s="165"/>
      <c r="S92" s="165"/>
      <c r="T92" s="165">
        <v>1.2</v>
      </c>
      <c r="U92" s="165"/>
      <c r="V92" s="165"/>
      <c r="W92" s="165"/>
      <c r="X92" s="165"/>
      <c r="Y92" s="165"/>
      <c r="Z92" s="10">
        <f t="shared" si="10"/>
        <v>10.7</v>
      </c>
      <c r="AA92" s="271">
        <v>6.55</v>
      </c>
      <c r="AB92" s="18"/>
    </row>
    <row r="93" spans="1:28" ht="15.75" x14ac:dyDescent="0.25">
      <c r="A93" s="285">
        <v>11</v>
      </c>
      <c r="B93" s="68" t="s">
        <v>102</v>
      </c>
      <c r="C93" s="69">
        <f>SUM(C94:C95)</f>
        <v>8.1</v>
      </c>
      <c r="D93" s="69">
        <f t="shared" ref="D93:Y93" si="11">SUM(D94:D95)</f>
        <v>8.6999999999999993</v>
      </c>
      <c r="E93" s="69">
        <f t="shared" si="11"/>
        <v>8</v>
      </c>
      <c r="F93" s="69">
        <f t="shared" si="11"/>
        <v>8.4</v>
      </c>
      <c r="G93" s="69">
        <f t="shared" si="11"/>
        <v>8.4</v>
      </c>
      <c r="H93" s="69">
        <f t="shared" si="11"/>
        <v>8.5</v>
      </c>
      <c r="I93" s="69">
        <f t="shared" si="11"/>
        <v>11.2</v>
      </c>
      <c r="J93" s="69">
        <f t="shared" si="11"/>
        <v>7.6</v>
      </c>
      <c r="K93" s="69">
        <f t="shared" si="11"/>
        <v>7.1</v>
      </c>
      <c r="L93" s="69">
        <f t="shared" si="11"/>
        <v>7.1999999999999993</v>
      </c>
      <c r="M93" s="69">
        <f t="shared" si="11"/>
        <v>9.6</v>
      </c>
      <c r="N93" s="69">
        <f t="shared" si="11"/>
        <v>7.82</v>
      </c>
      <c r="O93" s="69">
        <f t="shared" si="11"/>
        <v>7.9</v>
      </c>
      <c r="P93" s="69">
        <f t="shared" si="11"/>
        <v>8.1999999999999993</v>
      </c>
      <c r="Q93" s="69">
        <f t="shared" si="11"/>
        <v>10.7</v>
      </c>
      <c r="R93" s="69">
        <f t="shared" si="11"/>
        <v>11.100000000000001</v>
      </c>
      <c r="S93" s="69">
        <f t="shared" si="11"/>
        <v>7.6</v>
      </c>
      <c r="T93" s="69">
        <f t="shared" si="11"/>
        <v>6.8000000000000007</v>
      </c>
      <c r="U93" s="69">
        <f t="shared" si="11"/>
        <v>8.9</v>
      </c>
      <c r="V93" s="69">
        <f t="shared" si="11"/>
        <v>8.1</v>
      </c>
      <c r="W93" s="69">
        <f t="shared" si="11"/>
        <v>0</v>
      </c>
      <c r="X93" s="69">
        <f t="shared" si="11"/>
        <v>0</v>
      </c>
      <c r="Y93" s="69">
        <f t="shared" si="11"/>
        <v>0</v>
      </c>
      <c r="Z93" s="10">
        <f>SUM(Z94:Z95)</f>
        <v>169.92</v>
      </c>
      <c r="AA93" s="271"/>
      <c r="AB93" s="18"/>
    </row>
    <row r="94" spans="1:28" s="31" customFormat="1" ht="15.75" x14ac:dyDescent="0.25">
      <c r="A94" s="286"/>
      <c r="B94" s="61" t="s">
        <v>4</v>
      </c>
      <c r="C94" s="156">
        <v>5.0999999999999996</v>
      </c>
      <c r="D94" s="156">
        <v>5.5</v>
      </c>
      <c r="E94" s="156">
        <v>4</v>
      </c>
      <c r="F94" s="156">
        <v>4.2</v>
      </c>
      <c r="G94" s="156">
        <v>4.2</v>
      </c>
      <c r="H94" s="156">
        <v>5.3</v>
      </c>
      <c r="I94" s="156">
        <v>6.4</v>
      </c>
      <c r="J94" s="156">
        <v>2.8</v>
      </c>
      <c r="K94" s="156">
        <v>4.2</v>
      </c>
      <c r="L94" s="156">
        <v>4.8</v>
      </c>
      <c r="M94" s="156">
        <v>7.2</v>
      </c>
      <c r="N94" s="156">
        <v>3.91</v>
      </c>
      <c r="O94" s="156">
        <v>4.4000000000000004</v>
      </c>
      <c r="P94" s="156">
        <v>4.0999999999999996</v>
      </c>
      <c r="Q94" s="156">
        <v>7</v>
      </c>
      <c r="R94" s="156">
        <v>6.9</v>
      </c>
      <c r="S94" s="156">
        <v>3.6</v>
      </c>
      <c r="T94" s="156">
        <v>3.6</v>
      </c>
      <c r="U94" s="156">
        <v>4.2</v>
      </c>
      <c r="V94" s="156">
        <v>6.1</v>
      </c>
      <c r="W94" s="156"/>
      <c r="X94" s="156"/>
      <c r="Y94" s="156"/>
      <c r="Z94" s="11">
        <f>SUM(C94:Y94)</f>
        <v>97.509999999999991</v>
      </c>
      <c r="AA94" s="270">
        <v>7.8</v>
      </c>
      <c r="AB94" s="66"/>
    </row>
    <row r="95" spans="1:28" s="31" customFormat="1" ht="15.75" x14ac:dyDescent="0.25">
      <c r="A95" s="287"/>
      <c r="B95" s="61" t="s">
        <v>103</v>
      </c>
      <c r="C95" s="156">
        <v>3</v>
      </c>
      <c r="D95" s="156">
        <v>3.2</v>
      </c>
      <c r="E95" s="156">
        <v>4</v>
      </c>
      <c r="F95" s="156">
        <v>4.2</v>
      </c>
      <c r="G95" s="156">
        <v>4.2</v>
      </c>
      <c r="H95" s="156">
        <v>3.2</v>
      </c>
      <c r="I95" s="156">
        <v>4.8</v>
      </c>
      <c r="J95" s="156">
        <v>4.8</v>
      </c>
      <c r="K95" s="156">
        <v>2.9</v>
      </c>
      <c r="L95" s="156">
        <v>2.4</v>
      </c>
      <c r="M95" s="156">
        <v>2.4</v>
      </c>
      <c r="N95" s="156">
        <v>3.91</v>
      </c>
      <c r="O95" s="156">
        <v>3.5</v>
      </c>
      <c r="P95" s="156">
        <v>4.0999999999999996</v>
      </c>
      <c r="Q95" s="156">
        <v>3.7</v>
      </c>
      <c r="R95" s="156">
        <v>4.2</v>
      </c>
      <c r="S95" s="156">
        <v>4</v>
      </c>
      <c r="T95" s="156">
        <v>3.2</v>
      </c>
      <c r="U95" s="156">
        <v>4.7</v>
      </c>
      <c r="V95" s="156">
        <v>2</v>
      </c>
      <c r="W95" s="156"/>
      <c r="X95" s="156"/>
      <c r="Y95" s="156"/>
      <c r="Z95" s="11">
        <f>SUM(C95:Y95)</f>
        <v>72.41</v>
      </c>
      <c r="AA95" s="270">
        <v>9</v>
      </c>
      <c r="AB95" s="66"/>
    </row>
    <row r="96" spans="1:28" ht="15.75" x14ac:dyDescent="0.25">
      <c r="A96" s="285">
        <v>12</v>
      </c>
      <c r="B96" s="68" t="s">
        <v>104</v>
      </c>
      <c r="C96" s="69">
        <f>SUM(C97:C99)</f>
        <v>2.6</v>
      </c>
      <c r="D96" s="69">
        <f t="shared" ref="D96:Z96" si="12">SUM(D97:D99)</f>
        <v>3.9</v>
      </c>
      <c r="E96" s="69">
        <f t="shared" si="12"/>
        <v>9.8000000000000007</v>
      </c>
      <c r="F96" s="69">
        <f t="shared" si="12"/>
        <v>4.5999999999999996</v>
      </c>
      <c r="G96" s="69">
        <f t="shared" si="12"/>
        <v>10.46</v>
      </c>
      <c r="H96" s="69">
        <f t="shared" si="12"/>
        <v>3.6</v>
      </c>
      <c r="I96" s="69">
        <f t="shared" si="12"/>
        <v>2.4</v>
      </c>
      <c r="J96" s="69">
        <f t="shared" si="12"/>
        <v>9.8000000000000007</v>
      </c>
      <c r="K96" s="69">
        <f t="shared" si="12"/>
        <v>10.100000000000001</v>
      </c>
      <c r="L96" s="69">
        <f t="shared" si="12"/>
        <v>2.4</v>
      </c>
      <c r="M96" s="69">
        <f t="shared" si="12"/>
        <v>4.8</v>
      </c>
      <c r="N96" s="69">
        <f t="shared" si="12"/>
        <v>10.46</v>
      </c>
      <c r="O96" s="69">
        <f t="shared" si="12"/>
        <v>5</v>
      </c>
      <c r="P96" s="69">
        <f t="shared" si="12"/>
        <v>11.04</v>
      </c>
      <c r="Q96" s="69">
        <f t="shared" si="12"/>
        <v>4.2</v>
      </c>
      <c r="R96" s="69">
        <f t="shared" si="12"/>
        <v>3.9</v>
      </c>
      <c r="S96" s="69">
        <f t="shared" si="12"/>
        <v>10.16</v>
      </c>
      <c r="T96" s="69">
        <f t="shared" si="12"/>
        <v>13.2</v>
      </c>
      <c r="U96" s="69">
        <f t="shared" si="12"/>
        <v>10.559999999999999</v>
      </c>
      <c r="V96" s="69">
        <f t="shared" si="12"/>
        <v>2.4</v>
      </c>
      <c r="W96" s="69">
        <f t="shared" si="12"/>
        <v>0</v>
      </c>
      <c r="X96" s="69">
        <f t="shared" si="12"/>
        <v>0</v>
      </c>
      <c r="Y96" s="69">
        <f t="shared" si="12"/>
        <v>0</v>
      </c>
      <c r="Z96" s="69">
        <f t="shared" si="12"/>
        <v>135.38</v>
      </c>
      <c r="AA96" s="271"/>
      <c r="AB96" s="18"/>
    </row>
    <row r="97" spans="1:29" s="31" customFormat="1" ht="15.75" x14ac:dyDescent="0.25">
      <c r="A97" s="286"/>
      <c r="B97" s="61" t="s">
        <v>105</v>
      </c>
      <c r="C97" s="156">
        <v>2.6</v>
      </c>
      <c r="D97" s="156">
        <v>3.9</v>
      </c>
      <c r="E97" s="156">
        <v>5.6</v>
      </c>
      <c r="F97" s="156">
        <v>4.5999999999999996</v>
      </c>
      <c r="G97" s="156">
        <v>5.9</v>
      </c>
      <c r="H97" s="156">
        <v>3.6</v>
      </c>
      <c r="I97" s="156">
        <v>2.4</v>
      </c>
      <c r="J97" s="156">
        <v>5.6</v>
      </c>
      <c r="K97" s="156">
        <v>5.9</v>
      </c>
      <c r="L97" s="156">
        <v>2.4</v>
      </c>
      <c r="M97" s="156">
        <v>4.8</v>
      </c>
      <c r="N97" s="156">
        <v>5.9</v>
      </c>
      <c r="O97" s="156">
        <v>5</v>
      </c>
      <c r="P97" s="156">
        <v>6</v>
      </c>
      <c r="Q97" s="156">
        <v>4.2</v>
      </c>
      <c r="R97" s="156">
        <v>3.9</v>
      </c>
      <c r="S97" s="156">
        <v>5.6</v>
      </c>
      <c r="T97" s="156">
        <v>4.8</v>
      </c>
      <c r="U97" s="156">
        <v>6</v>
      </c>
      <c r="V97" s="156">
        <v>2.4</v>
      </c>
      <c r="W97" s="156"/>
      <c r="X97" s="156"/>
      <c r="Y97" s="156"/>
      <c r="Z97" s="11">
        <f t="shared" ref="Z97:Z104" si="13">SUM(C97:Y97)</f>
        <v>91.1</v>
      </c>
      <c r="AA97" s="270">
        <v>4.0579999999999998</v>
      </c>
      <c r="AB97" s="66"/>
    </row>
    <row r="98" spans="1:29" s="31" customFormat="1" ht="15.75" x14ac:dyDescent="0.25">
      <c r="A98" s="286"/>
      <c r="B98" s="61" t="s">
        <v>106</v>
      </c>
      <c r="C98" s="156"/>
      <c r="D98" s="156"/>
      <c r="E98" s="156"/>
      <c r="F98" s="156"/>
      <c r="G98" s="156"/>
      <c r="H98" s="156"/>
      <c r="I98" s="156"/>
      <c r="J98" s="156"/>
      <c r="K98" s="156"/>
      <c r="L98" s="156"/>
      <c r="M98" s="156"/>
      <c r="N98" s="156"/>
      <c r="O98" s="156"/>
      <c r="P98" s="156"/>
      <c r="Q98" s="156"/>
      <c r="R98" s="156"/>
      <c r="S98" s="156"/>
      <c r="T98" s="156"/>
      <c r="U98" s="156"/>
      <c r="V98" s="156"/>
      <c r="W98" s="156"/>
      <c r="X98" s="156"/>
      <c r="Y98" s="156"/>
      <c r="Z98" s="11">
        <f t="shared" si="13"/>
        <v>0</v>
      </c>
      <c r="AA98" s="270">
        <v>3.25</v>
      </c>
      <c r="AB98" s="66"/>
    </row>
    <row r="99" spans="1:29" s="31" customFormat="1" ht="15.75" x14ac:dyDescent="0.25">
      <c r="A99" s="287"/>
      <c r="B99" s="60" t="s">
        <v>49</v>
      </c>
      <c r="C99" s="156"/>
      <c r="D99" s="156"/>
      <c r="E99" s="156">
        <v>4.2</v>
      </c>
      <c r="F99" s="156"/>
      <c r="G99" s="156">
        <v>4.5599999999999996</v>
      </c>
      <c r="H99" s="156"/>
      <c r="I99" s="156"/>
      <c r="J99" s="156">
        <v>4.2</v>
      </c>
      <c r="K99" s="156">
        <v>4.2</v>
      </c>
      <c r="L99" s="156"/>
      <c r="M99" s="156"/>
      <c r="N99" s="156">
        <v>4.5599999999999996</v>
      </c>
      <c r="O99" s="156"/>
      <c r="P99" s="156">
        <v>5.04</v>
      </c>
      <c r="Q99" s="156"/>
      <c r="R99" s="156"/>
      <c r="S99" s="156">
        <v>4.5599999999999996</v>
      </c>
      <c r="T99" s="156">
        <v>8.4</v>
      </c>
      <c r="U99" s="156">
        <v>4.5599999999999996</v>
      </c>
      <c r="V99" s="156"/>
      <c r="W99" s="156"/>
      <c r="X99" s="156"/>
      <c r="Y99" s="156"/>
      <c r="Z99" s="11">
        <f t="shared" si="13"/>
        <v>44.28</v>
      </c>
      <c r="AA99" s="270">
        <v>2.3050000000000002</v>
      </c>
      <c r="AB99" s="66"/>
    </row>
    <row r="100" spans="1:29" ht="16.5" thickBot="1" x14ac:dyDescent="0.3">
      <c r="A100" s="263">
        <v>13</v>
      </c>
      <c r="B100" s="19" t="s">
        <v>9</v>
      </c>
      <c r="C100" s="165">
        <v>0.85199999999999998</v>
      </c>
      <c r="D100" s="165">
        <v>0.84</v>
      </c>
      <c r="E100" s="165">
        <v>0.79400000000000004</v>
      </c>
      <c r="F100" s="165">
        <v>0.84199999999999997</v>
      </c>
      <c r="G100" s="165">
        <v>0.84499999999999997</v>
      </c>
      <c r="H100" s="165">
        <v>0.83</v>
      </c>
      <c r="I100" s="165">
        <v>0.79400000000000004</v>
      </c>
      <c r="J100" s="165">
        <v>0.82399999999999995</v>
      </c>
      <c r="K100" s="165">
        <v>0.87</v>
      </c>
      <c r="L100" s="165">
        <v>0.80400000000000005</v>
      </c>
      <c r="M100" s="165">
        <v>0.8</v>
      </c>
      <c r="N100" s="165">
        <v>0.874</v>
      </c>
      <c r="O100" s="165">
        <v>0.91200000000000003</v>
      </c>
      <c r="P100" s="165">
        <v>0.95399999999999996</v>
      </c>
      <c r="Q100" s="165">
        <v>0.96199999999999997</v>
      </c>
      <c r="R100" s="165">
        <v>0.88800000000000001</v>
      </c>
      <c r="S100" s="165">
        <v>0.81399999999999995</v>
      </c>
      <c r="T100" s="165">
        <v>0.83</v>
      </c>
      <c r="U100" s="165">
        <v>0.85399999999999998</v>
      </c>
      <c r="V100" s="165">
        <v>0.83399999999999996</v>
      </c>
      <c r="W100" s="165"/>
      <c r="X100" s="165"/>
      <c r="Y100" s="165"/>
      <c r="Z100" s="20">
        <f t="shared" si="13"/>
        <v>17.017000000000003</v>
      </c>
      <c r="AA100" s="277"/>
      <c r="AB100" s="18"/>
    </row>
    <row r="101" spans="1:29" ht="15.75" x14ac:dyDescent="0.25">
      <c r="A101" s="264">
        <v>14</v>
      </c>
      <c r="B101" s="278" t="s">
        <v>8</v>
      </c>
      <c r="C101" s="279"/>
      <c r="D101" s="279">
        <v>0.08</v>
      </c>
      <c r="E101" s="279">
        <v>0.08</v>
      </c>
      <c r="F101" s="279"/>
      <c r="G101" s="279">
        <v>0.08</v>
      </c>
      <c r="H101" s="279"/>
      <c r="I101" s="279">
        <v>0.08</v>
      </c>
      <c r="J101" s="279">
        <v>0.08</v>
      </c>
      <c r="K101" s="279"/>
      <c r="L101" s="279"/>
      <c r="M101" s="279">
        <v>0.08</v>
      </c>
      <c r="N101" s="279">
        <v>0.08</v>
      </c>
      <c r="O101" s="279"/>
      <c r="P101" s="279">
        <v>0.09</v>
      </c>
      <c r="Q101" s="279"/>
      <c r="R101" s="279">
        <v>0.16</v>
      </c>
      <c r="S101" s="279">
        <v>0.08</v>
      </c>
      <c r="T101" s="279"/>
      <c r="U101" s="279">
        <v>0.08</v>
      </c>
      <c r="V101" s="279"/>
      <c r="W101" s="279"/>
      <c r="X101" s="279"/>
      <c r="Y101" s="279"/>
      <c r="Z101" s="227">
        <f t="shared" si="13"/>
        <v>0.97</v>
      </c>
      <c r="AA101" s="224">
        <v>0</v>
      </c>
      <c r="AB101" s="18"/>
    </row>
    <row r="102" spans="1:29" ht="15.75" x14ac:dyDescent="0.25">
      <c r="A102" s="265">
        <v>15</v>
      </c>
      <c r="B102" s="278" t="s">
        <v>10</v>
      </c>
      <c r="C102" s="279"/>
      <c r="D102" s="279"/>
      <c r="E102" s="279"/>
      <c r="F102" s="279">
        <v>1.3</v>
      </c>
      <c r="G102" s="279"/>
      <c r="H102" s="279"/>
      <c r="I102" s="279"/>
      <c r="J102" s="279"/>
      <c r="K102" s="279"/>
      <c r="L102" s="279"/>
      <c r="M102" s="279"/>
      <c r="N102" s="279"/>
      <c r="O102" s="279">
        <v>1.5</v>
      </c>
      <c r="P102" s="279"/>
      <c r="Q102" s="279"/>
      <c r="R102" s="279"/>
      <c r="S102" s="279"/>
      <c r="T102" s="279">
        <v>1.2</v>
      </c>
      <c r="U102" s="279"/>
      <c r="V102" s="279"/>
      <c r="W102" s="279"/>
      <c r="X102" s="279"/>
      <c r="Y102" s="279"/>
      <c r="Z102" s="227">
        <f t="shared" si="13"/>
        <v>4</v>
      </c>
      <c r="AA102" s="224">
        <v>1.05</v>
      </c>
      <c r="AB102" s="18"/>
    </row>
    <row r="103" spans="1:29" ht="15.75" x14ac:dyDescent="0.25">
      <c r="A103" s="265">
        <v>16</v>
      </c>
      <c r="B103" s="280" t="s">
        <v>50</v>
      </c>
      <c r="C103" s="281"/>
      <c r="D103" s="281"/>
      <c r="E103" s="281"/>
      <c r="F103" s="281"/>
      <c r="G103" s="281"/>
      <c r="H103" s="281"/>
      <c r="I103" s="281"/>
      <c r="J103" s="281"/>
      <c r="K103" s="281"/>
      <c r="L103" s="281"/>
      <c r="M103" s="281"/>
      <c r="N103" s="281"/>
      <c r="O103" s="281"/>
      <c r="P103" s="281"/>
      <c r="Q103" s="281"/>
      <c r="R103" s="281"/>
      <c r="S103" s="281"/>
      <c r="T103" s="281"/>
      <c r="U103" s="281"/>
      <c r="V103" s="281"/>
      <c r="W103" s="281"/>
      <c r="X103" s="281"/>
      <c r="Y103" s="281"/>
      <c r="Z103" s="227">
        <f t="shared" si="13"/>
        <v>0</v>
      </c>
      <c r="AA103" s="224">
        <v>0.85</v>
      </c>
      <c r="AB103" s="18"/>
    </row>
    <row r="104" spans="1:29" ht="15.75" x14ac:dyDescent="0.25">
      <c r="A104" s="266">
        <v>17</v>
      </c>
      <c r="B104" s="280" t="s">
        <v>58</v>
      </c>
      <c r="C104" s="281"/>
      <c r="D104" s="281">
        <v>0.8</v>
      </c>
      <c r="E104" s="281"/>
      <c r="F104" s="281"/>
      <c r="G104" s="281"/>
      <c r="H104" s="281">
        <v>0.8</v>
      </c>
      <c r="I104" s="281"/>
      <c r="J104" s="281"/>
      <c r="K104" s="281">
        <v>0.8</v>
      </c>
      <c r="L104" s="281"/>
      <c r="M104" s="281">
        <v>0.8</v>
      </c>
      <c r="N104" s="281"/>
      <c r="O104" s="281"/>
      <c r="P104" s="281"/>
      <c r="Q104" s="281">
        <v>0.9</v>
      </c>
      <c r="R104" s="281"/>
      <c r="S104" s="281"/>
      <c r="T104" s="281">
        <v>0.8</v>
      </c>
      <c r="U104" s="281"/>
      <c r="V104" s="281"/>
      <c r="W104" s="281"/>
      <c r="X104" s="281"/>
      <c r="Y104" s="281"/>
      <c r="Z104" s="227">
        <f t="shared" si="13"/>
        <v>4.9000000000000004</v>
      </c>
      <c r="AA104" s="224">
        <v>2.29</v>
      </c>
      <c r="AB104" s="18"/>
    </row>
    <row r="105" spans="1:29" ht="15.75" x14ac:dyDescent="0.25">
      <c r="A105" s="266">
        <v>18</v>
      </c>
      <c r="B105" s="63" t="s">
        <v>3</v>
      </c>
      <c r="C105" s="69">
        <f>SUM(C106:C108)</f>
        <v>0</v>
      </c>
      <c r="D105" s="69">
        <f t="shared" ref="D105:Z105" si="14">SUM(D106:D108)</f>
        <v>0</v>
      </c>
      <c r="E105" s="69">
        <f t="shared" si="14"/>
        <v>0</v>
      </c>
      <c r="F105" s="69">
        <f t="shared" si="14"/>
        <v>10.5</v>
      </c>
      <c r="G105" s="69">
        <f t="shared" si="14"/>
        <v>0</v>
      </c>
      <c r="H105" s="69">
        <f t="shared" si="14"/>
        <v>0</v>
      </c>
      <c r="I105" s="69">
        <f t="shared" si="14"/>
        <v>0</v>
      </c>
      <c r="J105" s="69">
        <f t="shared" si="14"/>
        <v>0</v>
      </c>
      <c r="K105" s="69">
        <f t="shared" si="14"/>
        <v>0</v>
      </c>
      <c r="L105" s="69">
        <f t="shared" si="14"/>
        <v>0</v>
      </c>
      <c r="M105" s="69">
        <f t="shared" si="14"/>
        <v>0</v>
      </c>
      <c r="N105" s="69">
        <f t="shared" si="14"/>
        <v>0</v>
      </c>
      <c r="O105" s="69">
        <f t="shared" si="14"/>
        <v>11.4</v>
      </c>
      <c r="P105" s="69">
        <f t="shared" si="14"/>
        <v>0</v>
      </c>
      <c r="Q105" s="69">
        <f t="shared" si="14"/>
        <v>0</v>
      </c>
      <c r="R105" s="69">
        <f t="shared" si="14"/>
        <v>0</v>
      </c>
      <c r="S105" s="69">
        <f t="shared" si="14"/>
        <v>0</v>
      </c>
      <c r="T105" s="69">
        <f t="shared" si="14"/>
        <v>0</v>
      </c>
      <c r="U105" s="69">
        <f t="shared" si="14"/>
        <v>0</v>
      </c>
      <c r="V105" s="69">
        <f t="shared" si="14"/>
        <v>0</v>
      </c>
      <c r="W105" s="69">
        <f t="shared" si="14"/>
        <v>0</v>
      </c>
      <c r="X105" s="69">
        <f t="shared" si="14"/>
        <v>0</v>
      </c>
      <c r="Y105" s="69">
        <f t="shared" si="14"/>
        <v>0</v>
      </c>
      <c r="Z105" s="10">
        <f t="shared" si="14"/>
        <v>21.9</v>
      </c>
      <c r="AA105" s="225"/>
      <c r="AB105" s="18"/>
    </row>
    <row r="106" spans="1:29" s="31" customFormat="1" ht="15.75" x14ac:dyDescent="0.25">
      <c r="A106" s="267"/>
      <c r="B106" s="60" t="s">
        <v>38</v>
      </c>
      <c r="C106" s="282"/>
      <c r="D106" s="282"/>
      <c r="E106" s="282"/>
      <c r="F106" s="282"/>
      <c r="G106" s="282"/>
      <c r="H106" s="282"/>
      <c r="I106" s="282"/>
      <c r="J106" s="282"/>
      <c r="K106" s="282"/>
      <c r="L106" s="282"/>
      <c r="M106" s="282"/>
      <c r="N106" s="282"/>
      <c r="O106" s="282"/>
      <c r="P106" s="282"/>
      <c r="Q106" s="282"/>
      <c r="R106" s="282"/>
      <c r="S106" s="282"/>
      <c r="T106" s="282"/>
      <c r="U106" s="282"/>
      <c r="V106" s="282"/>
      <c r="W106" s="282"/>
      <c r="X106" s="282"/>
      <c r="Y106" s="282"/>
      <c r="Z106" s="11">
        <f>SUM(C106:Y106)</f>
        <v>0</v>
      </c>
      <c r="AA106" s="226">
        <v>4.26</v>
      </c>
      <c r="AB106" s="66"/>
    </row>
    <row r="107" spans="1:29" s="31" customFormat="1" ht="15.75" x14ac:dyDescent="0.25">
      <c r="A107" s="267"/>
      <c r="B107" s="60" t="s">
        <v>39</v>
      </c>
      <c r="C107" s="282"/>
      <c r="D107" s="282"/>
      <c r="E107" s="282"/>
      <c r="F107" s="282">
        <v>10.5</v>
      </c>
      <c r="G107" s="282"/>
      <c r="H107" s="282"/>
      <c r="I107" s="282"/>
      <c r="J107" s="282"/>
      <c r="K107" s="282"/>
      <c r="L107" s="282"/>
      <c r="M107" s="282"/>
      <c r="N107" s="282"/>
      <c r="O107" s="282">
        <v>11.4</v>
      </c>
      <c r="P107" s="282"/>
      <c r="Q107" s="282"/>
      <c r="R107" s="282"/>
      <c r="S107" s="282"/>
      <c r="T107" s="282"/>
      <c r="U107" s="282"/>
      <c r="V107" s="282"/>
      <c r="W107" s="282"/>
      <c r="X107" s="282"/>
      <c r="Y107" s="282"/>
      <c r="Z107" s="11">
        <f>SUM(C107:Y107)</f>
        <v>21.9</v>
      </c>
      <c r="AA107" s="226">
        <v>3.2</v>
      </c>
      <c r="AB107" s="66"/>
    </row>
    <row r="108" spans="1:29" s="31" customFormat="1" ht="15.75" x14ac:dyDescent="0.25">
      <c r="A108" s="268"/>
      <c r="B108" s="60" t="s">
        <v>40</v>
      </c>
      <c r="C108" s="282"/>
      <c r="D108" s="282"/>
      <c r="E108" s="282"/>
      <c r="F108" s="282"/>
      <c r="G108" s="282"/>
      <c r="H108" s="282"/>
      <c r="I108" s="282"/>
      <c r="J108" s="282"/>
      <c r="K108" s="282"/>
      <c r="L108" s="282"/>
      <c r="M108" s="282"/>
      <c r="N108" s="282"/>
      <c r="O108" s="282"/>
      <c r="P108" s="282"/>
      <c r="Q108" s="282"/>
      <c r="R108" s="282"/>
      <c r="S108" s="282"/>
      <c r="T108" s="282"/>
      <c r="U108" s="282"/>
      <c r="V108" s="282"/>
      <c r="W108" s="282"/>
      <c r="X108" s="282"/>
      <c r="Y108" s="282"/>
      <c r="Z108" s="11">
        <f>SUM(C108:Y108)</f>
        <v>0</v>
      </c>
      <c r="AA108" s="226">
        <v>2.57</v>
      </c>
      <c r="AB108" s="66"/>
    </row>
    <row r="109" spans="1:29" ht="15.75" x14ac:dyDescent="0.25">
      <c r="A109" s="269">
        <v>19</v>
      </c>
      <c r="B109" s="19" t="s">
        <v>44</v>
      </c>
      <c r="C109" s="165"/>
      <c r="D109" s="165"/>
      <c r="E109" s="165"/>
      <c r="F109" s="165">
        <v>2</v>
      </c>
      <c r="G109" s="165">
        <v>2</v>
      </c>
      <c r="H109" s="165"/>
      <c r="I109" s="165"/>
      <c r="J109" s="165"/>
      <c r="K109" s="165">
        <v>2</v>
      </c>
      <c r="L109" s="165"/>
      <c r="M109" s="165"/>
      <c r="N109" s="165">
        <v>2</v>
      </c>
      <c r="O109" s="165">
        <v>2</v>
      </c>
      <c r="P109" s="165"/>
      <c r="Q109" s="165"/>
      <c r="R109" s="165"/>
      <c r="S109" s="165"/>
      <c r="T109" s="165"/>
      <c r="U109" s="165"/>
      <c r="V109" s="165"/>
      <c r="W109" s="165"/>
      <c r="X109" s="165"/>
      <c r="Y109" s="165"/>
      <c r="Z109" s="10">
        <f>SUM(C109:Y109)</f>
        <v>10</v>
      </c>
      <c r="AA109" s="225">
        <v>3.59</v>
      </c>
      <c r="AB109" s="18"/>
    </row>
    <row r="112" spans="1:29" x14ac:dyDescent="0.25">
      <c r="A112"/>
      <c r="Z112"/>
      <c r="AA112"/>
      <c r="AC112" s="9"/>
    </row>
  </sheetData>
  <sheetProtection password="CF7A" sheet="1" objects="1" scenarios="1"/>
  <mergeCells count="16">
    <mergeCell ref="AA3:AA4"/>
    <mergeCell ref="Z3:Z4"/>
    <mergeCell ref="H1:J1"/>
    <mergeCell ref="K1:Y1"/>
    <mergeCell ref="A3:A4"/>
    <mergeCell ref="B3:B4"/>
    <mergeCell ref="C3:Y3"/>
    <mergeCell ref="A72:A83"/>
    <mergeCell ref="A86:A91"/>
    <mergeCell ref="A93:A95"/>
    <mergeCell ref="A96:A99"/>
    <mergeCell ref="A6:B6"/>
    <mergeCell ref="A7:A14"/>
    <mergeCell ref="A15:A44"/>
    <mergeCell ref="A45:A61"/>
    <mergeCell ref="A63:A71"/>
  </mergeCells>
  <pageMargins left="0.31496062992125984" right="0.31496062992125984" top="0.35433070866141736" bottom="0.35433070866141736" header="0.31496062992125984" footer="0.31496062992125984"/>
  <pageSetup paperSize="9" scale="5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P113"/>
  <sheetViews>
    <sheetView showZeros="0" zoomScale="60" zoomScaleNormal="6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U9" sqref="U9"/>
    </sheetView>
  </sheetViews>
  <sheetFormatPr defaultRowHeight="15" x14ac:dyDescent="0.25"/>
  <cols>
    <col min="1" max="1" width="6.140625" style="2" customWidth="1"/>
    <col min="2" max="2" width="28.85546875" customWidth="1"/>
    <col min="3" max="4" width="9.7109375" customWidth="1"/>
    <col min="5" max="24" width="10.140625" customWidth="1"/>
    <col min="25" max="25" width="9.85546875" customWidth="1"/>
    <col min="26" max="27" width="13.85546875" style="1" customWidth="1"/>
    <col min="28" max="28" width="13.7109375" style="1" customWidth="1"/>
    <col min="29" max="29" width="9" style="1" hidden="1" customWidth="1"/>
    <col min="30" max="30" width="13.28515625" style="1" customWidth="1"/>
    <col min="31" max="31" width="8" style="1" hidden="1" customWidth="1"/>
    <col min="32" max="32" width="13.28515625" style="1" customWidth="1"/>
    <col min="33" max="33" width="8" style="1" hidden="1" customWidth="1"/>
    <col min="34" max="34" width="13.5703125" style="1" customWidth="1"/>
    <col min="35" max="35" width="8" style="1" hidden="1" customWidth="1"/>
    <col min="36" max="36" width="14.28515625" style="1" customWidth="1"/>
    <col min="37" max="37" width="8" style="1" hidden="1" customWidth="1"/>
    <col min="38" max="38" width="10.140625" style="21" customWidth="1"/>
    <col min="39" max="39" width="13.7109375" customWidth="1"/>
    <col min="40" max="40" width="13" customWidth="1"/>
  </cols>
  <sheetData>
    <row r="1" spans="1:41" s="5" customFormat="1" ht="20.25" customHeight="1" x14ac:dyDescent="0.25">
      <c r="A1" s="36"/>
      <c r="B1" s="230"/>
      <c r="C1" s="230"/>
      <c r="D1" s="230"/>
      <c r="E1" s="230"/>
      <c r="F1" s="230"/>
      <c r="G1" s="230"/>
      <c r="H1" s="301" t="s">
        <v>76</v>
      </c>
      <c r="I1" s="301"/>
      <c r="J1" s="301"/>
      <c r="K1" s="307" t="str">
        <f>TOTAL!K1</f>
        <v>IPSPG nr. 199</v>
      </c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307"/>
      <c r="Z1" s="12"/>
      <c r="AA1" s="12"/>
      <c r="AB1" s="12"/>
      <c r="AC1" s="12"/>
      <c r="AD1" s="12"/>
      <c r="AE1" s="12"/>
      <c r="AF1" s="12"/>
      <c r="AG1" s="12"/>
      <c r="AH1" s="12"/>
      <c r="AI1" s="36"/>
      <c r="AJ1" s="36"/>
      <c r="AK1" s="36"/>
      <c r="AL1" s="37"/>
      <c r="AM1" s="38"/>
      <c r="AN1" s="38"/>
      <c r="AO1" s="38"/>
    </row>
    <row r="2" spans="1:41" s="6" customFormat="1" ht="24.75" customHeight="1" thickBot="1" x14ac:dyDescent="0.35">
      <c r="A2" s="39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1"/>
      <c r="AL2" s="42"/>
      <c r="AM2" s="43"/>
      <c r="AN2" s="43"/>
      <c r="AO2" s="43"/>
    </row>
    <row r="3" spans="1:41" ht="39.75" customHeight="1" thickBot="1" x14ac:dyDescent="0.3">
      <c r="A3" s="303" t="s">
        <v>52</v>
      </c>
      <c r="B3" s="303" t="s">
        <v>16</v>
      </c>
      <c r="C3" s="332" t="str">
        <f>TOTAL!C3</f>
        <v>octombrie, 2021</v>
      </c>
      <c r="D3" s="333"/>
      <c r="E3" s="333"/>
      <c r="F3" s="333"/>
      <c r="G3" s="333"/>
      <c r="H3" s="333"/>
      <c r="I3" s="333"/>
      <c r="J3" s="333"/>
      <c r="K3" s="333"/>
      <c r="L3" s="333"/>
      <c r="M3" s="333"/>
      <c r="N3" s="333"/>
      <c r="O3" s="333"/>
      <c r="P3" s="333"/>
      <c r="Q3" s="333"/>
      <c r="R3" s="333"/>
      <c r="S3" s="333"/>
      <c r="T3" s="333"/>
      <c r="U3" s="333"/>
      <c r="V3" s="333"/>
      <c r="W3" s="333"/>
      <c r="X3" s="333"/>
      <c r="Y3" s="333"/>
      <c r="Z3" s="299" t="s">
        <v>51</v>
      </c>
      <c r="AA3" s="308" t="s">
        <v>115</v>
      </c>
      <c r="AB3" s="309"/>
      <c r="AC3" s="330"/>
      <c r="AD3" s="319" t="s">
        <v>13</v>
      </c>
      <c r="AE3" s="328"/>
      <c r="AF3" s="340" t="s">
        <v>14</v>
      </c>
      <c r="AG3" s="328"/>
      <c r="AH3" s="313" t="s">
        <v>15</v>
      </c>
      <c r="AI3" s="328"/>
      <c r="AJ3" s="338" t="s">
        <v>12</v>
      </c>
      <c r="AK3" s="297"/>
      <c r="AL3" s="321" t="s">
        <v>116</v>
      </c>
      <c r="AM3" s="323" t="s">
        <v>53</v>
      </c>
      <c r="AN3" s="325" t="s">
        <v>45</v>
      </c>
      <c r="AO3" s="18"/>
    </row>
    <row r="4" spans="1:41" ht="31.5" customHeight="1" thickBot="1" x14ac:dyDescent="0.3">
      <c r="A4" s="304"/>
      <c r="B4" s="304"/>
      <c r="C4" s="228">
        <f>TOTAL!C4</f>
        <v>1</v>
      </c>
      <c r="D4" s="229">
        <f>TOTAL!D4</f>
        <v>4</v>
      </c>
      <c r="E4" s="229">
        <f>TOTAL!E4</f>
        <v>5</v>
      </c>
      <c r="F4" s="229">
        <f>TOTAL!F4</f>
        <v>6</v>
      </c>
      <c r="G4" s="229">
        <f>TOTAL!G4</f>
        <v>7</v>
      </c>
      <c r="H4" s="229">
        <f>TOTAL!H4</f>
        <v>8</v>
      </c>
      <c r="I4" s="229">
        <f>TOTAL!I4</f>
        <v>11</v>
      </c>
      <c r="J4" s="229">
        <f>TOTAL!J4</f>
        <v>12</v>
      </c>
      <c r="K4" s="229">
        <f>TOTAL!K4</f>
        <v>13</v>
      </c>
      <c r="L4" s="229">
        <f>TOTAL!L4</f>
        <v>15</v>
      </c>
      <c r="M4" s="229">
        <f>TOTAL!M4</f>
        <v>18</v>
      </c>
      <c r="N4" s="229">
        <f>TOTAL!N4</f>
        <v>19</v>
      </c>
      <c r="O4" s="229">
        <f>TOTAL!O4</f>
        <v>20</v>
      </c>
      <c r="P4" s="229">
        <f>TOTAL!P4</f>
        <v>21</v>
      </c>
      <c r="Q4" s="229">
        <f>TOTAL!Q4</f>
        <v>22</v>
      </c>
      <c r="R4" s="229">
        <f>TOTAL!R4</f>
        <v>25</v>
      </c>
      <c r="S4" s="229">
        <f>TOTAL!S4</f>
        <v>26</v>
      </c>
      <c r="T4" s="229">
        <f>TOTAL!T4</f>
        <v>27</v>
      </c>
      <c r="U4" s="229">
        <f>TOTAL!U4</f>
        <v>28</v>
      </c>
      <c r="V4" s="229">
        <f>TOTAL!V4</f>
        <v>29</v>
      </c>
      <c r="W4" s="229">
        <f>TOTAL!W4</f>
        <v>0</v>
      </c>
      <c r="X4" s="229">
        <f>TOTAL!X4</f>
        <v>0</v>
      </c>
      <c r="Y4" s="229">
        <f>TOTAL!Y4</f>
        <v>0</v>
      </c>
      <c r="Z4" s="300"/>
      <c r="AA4" s="77" t="s">
        <v>77</v>
      </c>
      <c r="AB4" s="77" t="s">
        <v>69</v>
      </c>
      <c r="AC4" s="331"/>
      <c r="AD4" s="320"/>
      <c r="AE4" s="329"/>
      <c r="AF4" s="341"/>
      <c r="AG4" s="329"/>
      <c r="AH4" s="314"/>
      <c r="AI4" s="329"/>
      <c r="AJ4" s="339"/>
      <c r="AK4" s="298"/>
      <c r="AL4" s="322"/>
      <c r="AM4" s="324"/>
      <c r="AN4" s="326"/>
      <c r="AO4" s="18"/>
    </row>
    <row r="5" spans="1:41" ht="20.25" hidden="1" customHeight="1" x14ac:dyDescent="0.25">
      <c r="A5" s="44"/>
      <c r="B5" s="45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7"/>
      <c r="AA5" s="48"/>
      <c r="AB5" s="49"/>
      <c r="AC5" s="50"/>
      <c r="AD5" s="51"/>
      <c r="AE5" s="50"/>
      <c r="AF5" s="207"/>
      <c r="AG5" s="50"/>
      <c r="AH5" s="206"/>
      <c r="AI5" s="50"/>
      <c r="AJ5" s="52"/>
      <c r="AK5" s="53"/>
      <c r="AL5" s="16"/>
      <c r="AM5" s="54"/>
      <c r="AN5" s="55"/>
      <c r="AO5" s="18"/>
    </row>
    <row r="6" spans="1:41" ht="26.25" customHeight="1" thickBot="1" x14ac:dyDescent="0.3">
      <c r="A6" s="334" t="s">
        <v>112</v>
      </c>
      <c r="B6" s="335"/>
      <c r="C6" s="284">
        <v>35</v>
      </c>
      <c r="D6" s="115">
        <v>36</v>
      </c>
      <c r="E6" s="115">
        <v>34</v>
      </c>
      <c r="F6" s="115">
        <v>37</v>
      </c>
      <c r="G6" s="115">
        <v>33</v>
      </c>
      <c r="H6" s="115">
        <v>32</v>
      </c>
      <c r="I6" s="115">
        <v>39</v>
      </c>
      <c r="J6" s="116">
        <v>39</v>
      </c>
      <c r="K6" s="117">
        <v>33</v>
      </c>
      <c r="L6" s="118">
        <v>32</v>
      </c>
      <c r="M6" s="115">
        <v>38</v>
      </c>
      <c r="N6" s="118">
        <v>40</v>
      </c>
      <c r="O6" s="115">
        <v>47</v>
      </c>
      <c r="P6" s="115">
        <v>45</v>
      </c>
      <c r="Q6" s="115">
        <v>45</v>
      </c>
      <c r="R6" s="115">
        <v>37</v>
      </c>
      <c r="S6" s="115">
        <v>33</v>
      </c>
      <c r="T6" s="115">
        <v>38</v>
      </c>
      <c r="U6" s="115">
        <v>39</v>
      </c>
      <c r="V6" s="115">
        <v>37</v>
      </c>
      <c r="W6" s="115"/>
      <c r="X6" s="115"/>
      <c r="Y6" s="115"/>
      <c r="Z6" s="119">
        <f t="shared" ref="Z6:Z37" si="0">SUM(C6:Y6)</f>
        <v>749</v>
      </c>
      <c r="AA6" s="13"/>
      <c r="AB6" s="13"/>
      <c r="AC6" s="13"/>
      <c r="AD6" s="13"/>
      <c r="AE6" s="13"/>
      <c r="AF6" s="13"/>
      <c r="AG6" s="13"/>
      <c r="AH6" s="13"/>
      <c r="AI6" s="13"/>
      <c r="AJ6" s="14"/>
      <c r="AK6" s="15"/>
      <c r="AL6" s="191"/>
      <c r="AM6" s="16"/>
      <c r="AN6" s="17"/>
      <c r="AO6" s="18"/>
    </row>
    <row r="7" spans="1:41" ht="36" customHeight="1" x14ac:dyDescent="0.25">
      <c r="A7" s="336">
        <v>1</v>
      </c>
      <c r="B7" s="70" t="s">
        <v>70</v>
      </c>
      <c r="C7" s="154">
        <f t="shared" ref="C7:Y7" si="1">SUM(C8:C14)</f>
        <v>7.0142622950819673</v>
      </c>
      <c r="D7" s="155">
        <f t="shared" si="1"/>
        <v>6.5312459016393447</v>
      </c>
      <c r="E7" s="155">
        <f t="shared" si="1"/>
        <v>4.2765245901639348</v>
      </c>
      <c r="F7" s="155">
        <f t="shared" si="1"/>
        <v>9.6347213114754098</v>
      </c>
      <c r="G7" s="155">
        <f t="shared" si="1"/>
        <v>5.7904590163934424</v>
      </c>
      <c r="H7" s="155">
        <f t="shared" si="1"/>
        <v>8.1650819672131156</v>
      </c>
      <c r="I7" s="155">
        <f t="shared" si="1"/>
        <v>6.6951803278688526</v>
      </c>
      <c r="J7" s="155">
        <f t="shared" si="1"/>
        <v>6.428786885245902</v>
      </c>
      <c r="K7" s="155">
        <f t="shared" si="1"/>
        <v>6.2357049180327868</v>
      </c>
      <c r="L7" s="155">
        <f t="shared" si="1"/>
        <v>6.5536065573770479</v>
      </c>
      <c r="M7" s="155">
        <f t="shared" si="1"/>
        <v>9.8077049180327869</v>
      </c>
      <c r="N7" s="155">
        <f t="shared" si="1"/>
        <v>4.4087213114754098</v>
      </c>
      <c r="O7" s="155">
        <f t="shared" si="1"/>
        <v>10.118327868852461</v>
      </c>
      <c r="P7" s="155">
        <f t="shared" si="1"/>
        <v>6.9937377049180318</v>
      </c>
      <c r="Q7" s="155">
        <f t="shared" si="1"/>
        <v>10.85032786885246</v>
      </c>
      <c r="R7" s="155">
        <f t="shared" si="1"/>
        <v>7.2460000000000004</v>
      </c>
      <c r="S7" s="155">
        <f t="shared" si="1"/>
        <v>7.7683278688524595</v>
      </c>
      <c r="T7" s="155">
        <f t="shared" si="1"/>
        <v>6.0187868852459019</v>
      </c>
      <c r="U7" s="155">
        <f t="shared" si="1"/>
        <v>5.5669836065573772</v>
      </c>
      <c r="V7" s="155">
        <f t="shared" si="1"/>
        <v>8.9847540983606571</v>
      </c>
      <c r="W7" s="155">
        <f t="shared" si="1"/>
        <v>0</v>
      </c>
      <c r="X7" s="155">
        <f t="shared" si="1"/>
        <v>0</v>
      </c>
      <c r="Y7" s="155">
        <f t="shared" si="1"/>
        <v>0</v>
      </c>
      <c r="Z7" s="71">
        <f t="shared" si="0"/>
        <v>145.08924590163934</v>
      </c>
      <c r="AA7" s="71">
        <f t="shared" ref="AA7:AA38" si="2">IFERROR((Z7/$Z$6*1000),"")</f>
        <v>193.71060868042636</v>
      </c>
      <c r="AB7" s="71">
        <f>SUM(AB8:AB14)</f>
        <v>171.57537788089036</v>
      </c>
      <c r="AC7" s="78"/>
      <c r="AD7" s="120">
        <f>SUM(AD8:AD14)</f>
        <v>12.179221972903761</v>
      </c>
      <c r="AE7" s="120"/>
      <c r="AF7" s="120">
        <f>SUM(AF8:AF14)</f>
        <v>1.7902886559128013</v>
      </c>
      <c r="AG7" s="120"/>
      <c r="AH7" s="120">
        <f>SUM(AH8:AH14)</f>
        <v>77.672383094399081</v>
      </c>
      <c r="AI7" s="120"/>
      <c r="AJ7" s="121">
        <f>SUM(AJ8:AJ14)</f>
        <v>399.87472301866961</v>
      </c>
      <c r="AK7" s="121"/>
      <c r="AL7" s="122">
        <v>110.4</v>
      </c>
      <c r="AM7" s="122">
        <f t="shared" ref="AM7:AM15" si="3">IFERROR((AB7-AL7),"")</f>
        <v>61.175377880890352</v>
      </c>
      <c r="AN7" s="122">
        <f t="shared" ref="AN7:AN15" si="4">IFERROR((AB7*100/AL7),"")</f>
        <v>155.4124799645746</v>
      </c>
      <c r="AO7" s="18"/>
    </row>
    <row r="8" spans="1:41" s="31" customFormat="1" ht="31.5" x14ac:dyDescent="0.25">
      <c r="A8" s="290"/>
      <c r="B8" s="56" t="s">
        <v>71</v>
      </c>
      <c r="C8" s="244">
        <f>IF(OR(TOTAL!C8="",TOTAL!C8=0),"",((TOTAL!C8-('Vîrsta 3-4 ani'!$C$6*0.008)-('Vîrsta 5-7 ani'!$C$6*0.016))/TOTAL!$C$6)*$C$6)</f>
        <v>2.4170491803278691</v>
      </c>
      <c r="D8" s="245">
        <f>IF(OR(TOTAL!D8="",TOTAL!D8=0),"",((TOTAL!D8-('Vîrsta 3-4 ani'!$C$6*0.008)-('Vîrsta 5-7 ani'!$C$6*0.016))/TOTAL!$C$6)*$C$6)</f>
        <v>2.4170491803278691</v>
      </c>
      <c r="E8" s="245">
        <f>IF(OR(TOTAL!E8="",TOTAL!E8=0),"",((TOTAL!E8-('Vîrsta 3-4 ani'!$C$6*0.008)-('Vîrsta 5-7 ani'!$C$6*0.016))/TOTAL!$C$6)*$C$6)</f>
        <v>0.90147540983606567</v>
      </c>
      <c r="F8" s="245">
        <f>IF(OR(TOTAL!F8="",TOTAL!F8=0),"",((TOTAL!F8-('Vîrsta 3-4 ani'!$C$6*0.008)-('Vîrsta 5-7 ani'!$C$6*0.016))/TOTAL!$C$6)*$C$6)</f>
        <v>-0.19114754098360656</v>
      </c>
      <c r="G8" s="245">
        <f>IF(OR(TOTAL!G8="",TOTAL!G8=0),"",((TOTAL!G8-('Vîrsta 3-4 ani'!$C$6*0.008)-('Vîrsta 5-7 ani'!$C$6*0.016))/TOTAL!$C$6)*$C$6)</f>
        <v>1.2186885245901642</v>
      </c>
      <c r="H8" s="245">
        <f>IF(OR(TOTAL!H8="",TOTAL!H8=0),"",((TOTAL!H8-('Vîrsta 3-4 ani'!$C$6*0.008)-('Vîrsta 5-7 ani'!$C$6*0.016))/TOTAL!$C$6)*$C$6)</f>
        <v>2.3465573770491801</v>
      </c>
      <c r="I8" s="245">
        <f>IF(OR(TOTAL!I8="",TOTAL!I8=0),"",((TOTAL!I8-('Vîrsta 3-4 ani'!$C$6*0.008)-('Vîrsta 5-7 ani'!$C$6*0.016))/TOTAL!$C$6)*$C$6)</f>
        <v>2.4170491803278691</v>
      </c>
      <c r="J8" s="245">
        <f>IF(OR(TOTAL!J8="",TOTAL!J8=0),"",((TOTAL!J8-('Vîrsta 3-4 ani'!$C$6*0.008)-('Vîrsta 5-7 ani'!$C$6*0.016))/TOTAL!$C$6)*$C$6)</f>
        <v>1.1834426229508199</v>
      </c>
      <c r="K8" s="245" t="str">
        <f>IF(OR(TOTAL!K8="",TOTAL!K8=0),"",((TOTAL!K8-('Vîrsta 3-4 ani'!$C$6*0.008)-('Vîrsta 5-7 ani'!$C$6*0.016))/TOTAL!$C$6)*$C$6)</f>
        <v/>
      </c>
      <c r="L8" s="245">
        <f>IF(OR(TOTAL!L8="",TOTAL!L8=0),"",((TOTAL!L8-('Vîrsta 3-4 ani'!$C$6*0.008)-('Vîrsta 5-7 ani'!$C$6*0.016))/TOTAL!$C$6)*$C$6)</f>
        <v>2.2760655737704916</v>
      </c>
      <c r="M8" s="245">
        <f>IF(OR(TOTAL!M8="",TOTAL!M8=0),"",((TOTAL!M8-('Vîrsta 3-4 ani'!$C$6*0.008)-('Vîrsta 5-7 ani'!$C$6*0.016))/TOTAL!$C$6)*$C$6)</f>
        <v>2.2760655737704916</v>
      </c>
      <c r="N8" s="245">
        <f>IF(OR(TOTAL!N8="",TOTAL!N8=0),"",((TOTAL!N8-('Vîrsta 3-4 ani'!$C$6*0.008)-('Vîrsta 5-7 ani'!$C$6*0.016))/TOTAL!$C$6)*$C$6)</f>
        <v>1.0424590163934426</v>
      </c>
      <c r="O8" s="245">
        <f>IF(OR(TOTAL!O8="",TOTAL!O8=0),"",((TOTAL!O8-('Vîrsta 3-4 ani'!$C$6*0.008)-('Vîrsta 5-7 ani'!$C$6*0.016))/TOTAL!$C$6)*$C$6)</f>
        <v>-0.19114754098360656</v>
      </c>
      <c r="P8" s="245">
        <f>IF(OR(TOTAL!P8="",TOTAL!P8=0),"",((TOTAL!P8-('Vîrsta 3-4 ani'!$C$6*0.008)-('Vîrsta 5-7 ani'!$C$6*0.016))/TOTAL!$C$6)*$C$6)</f>
        <v>1.4301639344262296</v>
      </c>
      <c r="Q8" s="245">
        <f>IF(OR(TOTAL!Q8="",TOTAL!Q8=0),"",((TOTAL!Q8-('Vîrsta 3-4 ani'!$C$6*0.008)-('Vîrsta 5-7 ani'!$C$6*0.016))/TOTAL!$C$6)*$C$6)</f>
        <v>2.7695081967213118</v>
      </c>
      <c r="R8" s="245">
        <f>IF(OR(TOTAL!R8="",TOTAL!R8=0),"",((TOTAL!R8-('Vîrsta 3-4 ani'!$C$6*0.008)-('Vîrsta 5-7 ani'!$C$6*0.016))/TOTAL!$C$6)*$C$6)</f>
        <v>2.5580327868852457</v>
      </c>
      <c r="S8" s="245">
        <f>IF(OR(TOTAL!S8="",TOTAL!S8=0),"",((TOTAL!S8-('Vîrsta 3-4 ani'!$C$6*0.008)-('Vîrsta 5-7 ani'!$C$6*0.016))/TOTAL!$C$6)*$C$6)</f>
        <v>1.2539344262295082</v>
      </c>
      <c r="T8" s="245" t="str">
        <f>IF(OR(TOTAL!T8="",TOTAL!T8=0),"",((TOTAL!T8-('Vîrsta 3-4 ani'!$C$6*0.008)-('Vîrsta 5-7 ani'!$C$6*0.016))/TOTAL!$C$6)*$C$6)</f>
        <v/>
      </c>
      <c r="U8" s="245">
        <f>IF(OR(TOTAL!U8="",TOTAL!U8=0),"",((TOTAL!U8-('Vîrsta 3-4 ani'!$C$6*0.008)-('Vîrsta 5-7 ani'!$C$6*0.016))/TOTAL!$C$6)*$C$6)</f>
        <v>1.0072131147540984</v>
      </c>
      <c r="V8" s="245">
        <f>IF(OR(TOTAL!V8="",TOTAL!V8=0),"",((TOTAL!V8-('Vîrsta 3-4 ani'!$C$6*0.008)-('Vîrsta 5-7 ani'!$C$6*0.016))/TOTAL!$C$6)*$C$6)</f>
        <v>2.3465573770491801</v>
      </c>
      <c r="W8" s="245" t="str">
        <f>IF(OR(TOTAL!W8="",TOTAL!W8=0),"",((TOTAL!W8-('Vîrsta 3-4 ani'!$C$6*0.008)-('Vîrsta 5-7 ani'!$C$6*0.016))/TOTAL!$C$6)*$C$6)</f>
        <v/>
      </c>
      <c r="X8" s="245" t="str">
        <f>IF(OR(TOTAL!X8="",TOTAL!X8=0),"",((TOTAL!X8-('Vîrsta 3-4 ani'!$C$6*0.008)-('Vîrsta 5-7 ani'!$C$6*0.016))/TOTAL!$C$6)*$C$6)</f>
        <v/>
      </c>
      <c r="Y8" s="245" t="str">
        <f>IF(OR(TOTAL!Y8="",TOTAL!Y8=0),"",((TOTAL!Y8-('Vîrsta 3-4 ani'!$C$6*0.008)-('Vîrsta 5-7 ani'!$C$6*0.016))/TOTAL!$C$6)*$C$6)</f>
        <v/>
      </c>
      <c r="Z8" s="11">
        <f t="shared" si="0"/>
        <v>29.479016393442624</v>
      </c>
      <c r="AA8" s="25">
        <f t="shared" si="2"/>
        <v>39.357832300991483</v>
      </c>
      <c r="AB8" s="25">
        <f>IFERROR(IF($AA8=0,"",$AA8-AC8),"")</f>
        <v>39.357832300991483</v>
      </c>
      <c r="AC8" s="79">
        <v>0</v>
      </c>
      <c r="AD8" s="97">
        <f>IFERROR(IF($AB8=0,"",$AB8*AE8),"")</f>
        <v>3.1879844163803104</v>
      </c>
      <c r="AE8" s="98">
        <v>8.1000000000000003E-2</v>
      </c>
      <c r="AF8" s="97">
        <f>IFERROR(IF($AB8=0,"",$AB8*AG8),"")</f>
        <v>0.47229398761189778</v>
      </c>
      <c r="AG8" s="98">
        <v>1.2E-2</v>
      </c>
      <c r="AH8" s="97">
        <f>IFERROR(IF($AB8=0,"",$AB8*AI8),"")</f>
        <v>18.89175950447591</v>
      </c>
      <c r="AI8" s="98">
        <v>0.48</v>
      </c>
      <c r="AJ8" s="97">
        <f>IFERROR(IF($AB8=0,"",$AB8*AK8),"")</f>
        <v>105.08541224364726</v>
      </c>
      <c r="AK8" s="98">
        <v>2.67</v>
      </c>
      <c r="AL8" s="192">
        <v>40</v>
      </c>
      <c r="AM8" s="99">
        <f t="shared" si="3"/>
        <v>-0.64216769900851745</v>
      </c>
      <c r="AN8" s="99">
        <f t="shared" si="4"/>
        <v>98.394580752478703</v>
      </c>
      <c r="AO8" s="66"/>
    </row>
    <row r="9" spans="1:41" s="31" customFormat="1" ht="46.5" customHeight="1" x14ac:dyDescent="0.25">
      <c r="A9" s="290"/>
      <c r="B9" s="56" t="s">
        <v>72</v>
      </c>
      <c r="C9" s="244">
        <f>IF(OR(TOTAL!C9="",TOTAL!C9=0),"",((TOTAL!C9-('Vîrsta 3-4 ani'!$C$6*0.0048)-('Vîrsta 5-7 ani'!$C$6*0.0136))/TOTAL!$C$6)*$C$6)</f>
        <v>0.84137704918032774</v>
      </c>
      <c r="D9" s="245">
        <f>IF(OR(TOTAL!D9="",TOTAL!D9=0),"",((TOTAL!D9-('Vîrsta 3-4 ani'!$C$6*0.0048)-('Vîrsta 5-7 ani'!$C$6*0.0136))/TOTAL!$C$6)*$C$6)</f>
        <v>0.81678688524590171</v>
      </c>
      <c r="E9" s="245">
        <f>IF(OR(TOTAL!E9="",TOTAL!E9=0),"",((TOTAL!E9-('Vîrsta 3-4 ani'!$C$6*0.0048)-('Vîrsta 5-7 ani'!$C$6*0.0136))/TOTAL!$C$6)*$C$6)</f>
        <v>0.76760655737704908</v>
      </c>
      <c r="F9" s="245">
        <f>IF(OR(TOTAL!F9="",TOTAL!F9=0),"",((TOTAL!F9-('Vîrsta 3-4 ani'!$C$6*0.0048)-('Vîrsta 5-7 ani'!$C$6*0.0136))/TOTAL!$C$6)*$C$6)</f>
        <v>0.84137704918032774</v>
      </c>
      <c r="G9" s="245">
        <f>IF(OR(TOTAL!G9="",TOTAL!G9=0),"",((TOTAL!G9-('Vîrsta 3-4 ani'!$C$6*0.0048)-('Vîrsta 5-7 ani'!$C$6*0.0136))/TOTAL!$C$6)*$C$6)</f>
        <v>0.84137704918032774</v>
      </c>
      <c r="H9" s="245">
        <f>IF(OR(TOTAL!H9="",TOTAL!H9=0),"",((TOTAL!H9-('Vîrsta 3-4 ani'!$C$6*0.0048)-('Vîrsta 5-7 ani'!$C$6*0.0136))/TOTAL!$C$6)*$C$6)</f>
        <v>0.81678688524590171</v>
      </c>
      <c r="I9" s="245">
        <f>IF(OR(TOTAL!I9="",TOTAL!I9=0),"",((TOTAL!I9-('Vîrsta 3-4 ani'!$C$6*0.0048)-('Vîrsta 5-7 ani'!$C$6*0.0136))/TOTAL!$C$6)*$C$6)</f>
        <v>0.76760655737704908</v>
      </c>
      <c r="J9" s="245">
        <f>IF(OR(TOTAL!J9="",TOTAL!J9=0),"",((TOTAL!J9-('Vîrsta 3-4 ani'!$C$6*0.0048)-('Vîrsta 5-7 ani'!$C$6*0.0136))/TOTAL!$C$6)*$C$6)</f>
        <v>0.81678688524590171</v>
      </c>
      <c r="K9" s="245">
        <f>IF(OR(TOTAL!K9="",TOTAL!K9=0),"",((TOTAL!K9-('Vîrsta 3-4 ani'!$C$6*0.0048)-('Vîrsta 5-7 ani'!$C$6*0.0136))/TOTAL!$C$6)*$C$6)</f>
        <v>0.86596721311475411</v>
      </c>
      <c r="L9" s="245">
        <f>IF(OR(TOTAL!L9="",TOTAL!L9=0),"",((TOTAL!L9-('Vîrsta 3-4 ani'!$C$6*0.0048)-('Vîrsta 5-7 ani'!$C$6*0.0136))/TOTAL!$C$6)*$C$6)</f>
        <v>0.79219672131147534</v>
      </c>
      <c r="M9" s="245">
        <f>IF(OR(TOTAL!M9="",TOTAL!M9=0),"",((TOTAL!M9-('Vîrsta 3-4 ani'!$C$6*0.0048)-('Vîrsta 5-7 ani'!$C$6*0.0136))/TOTAL!$C$6)*$C$6)</f>
        <v>0.76760655737704908</v>
      </c>
      <c r="N9" s="245">
        <f>IF(OR(TOTAL!N9="",TOTAL!N9=0),"",((TOTAL!N9-('Vîrsta 3-4 ani'!$C$6*0.0048)-('Vîrsta 5-7 ani'!$C$6*0.0136))/TOTAL!$C$6)*$C$6)</f>
        <v>0.86596721311475411</v>
      </c>
      <c r="O9" s="245">
        <f>IF(OR(TOTAL!O9="",TOTAL!O9=0),"",((TOTAL!O9-('Vîrsta 3-4 ani'!$C$6*0.0048)-('Vîrsta 5-7 ani'!$C$6*0.0136))/TOTAL!$C$6)*$C$6)</f>
        <v>0.93973770491803288</v>
      </c>
      <c r="P9" s="245">
        <f>IF(OR(TOTAL!P9="",TOTAL!P9=0),"",((TOTAL!P9-('Vîrsta 3-4 ani'!$C$6*0.0048)-('Vîrsta 5-7 ani'!$C$6*0.0136))/TOTAL!$C$6)*$C$6)</f>
        <v>0.98891803278688517</v>
      </c>
      <c r="Q9" s="245">
        <f>IF(OR(TOTAL!Q9="",TOTAL!Q9=0),"",((TOTAL!Q9-('Vîrsta 3-4 ani'!$C$6*0.0048)-('Vîrsta 5-7 ani'!$C$6*0.0136))/TOTAL!$C$6)*$C$6)</f>
        <v>0.98891803278688517</v>
      </c>
      <c r="R9" s="245">
        <f>IF(OR(TOTAL!R9="",TOTAL!R9=0),"",((TOTAL!R9-('Vîrsta 3-4 ani'!$C$6*0.0048)-('Vîrsta 5-7 ani'!$C$6*0.0136))/TOTAL!$C$6)*$C$6)</f>
        <v>0.89055737704918025</v>
      </c>
      <c r="S9" s="245">
        <f>IF(OR(TOTAL!S9="",TOTAL!S9=0),"",((TOTAL!S9-('Vîrsta 3-4 ani'!$C$6*0.0048)-('Vîrsta 5-7 ani'!$C$6*0.0136))/TOTAL!$C$6)*$C$6)</f>
        <v>0.79219672131147534</v>
      </c>
      <c r="T9" s="245">
        <f>IF(OR(TOTAL!T9="",TOTAL!T9=0),"",((TOTAL!T9-('Vîrsta 3-4 ani'!$C$6*0.0048)-('Vîrsta 5-7 ani'!$C$6*0.0136))/TOTAL!$C$6)*$C$6)</f>
        <v>0.81678688524590171</v>
      </c>
      <c r="U9" s="245">
        <f>IF(OR(TOTAL!U9="",TOTAL!U9=0),"",((TOTAL!U9-('Vîrsta 3-4 ani'!$C$6*0.0048)-('Vîrsta 5-7 ani'!$C$6*0.0136))/TOTAL!$C$6)*$C$6)</f>
        <v>0.84137704918032774</v>
      </c>
      <c r="V9" s="245">
        <f>IF(OR(TOTAL!V9="",TOTAL!V9=0),"",((TOTAL!V9-('Vîrsta 3-4 ani'!$C$6*0.0048)-('Vîrsta 5-7 ani'!$C$6*0.0136))/TOTAL!$C$6)*$C$6)</f>
        <v>0.81678688524590171</v>
      </c>
      <c r="W9" s="245" t="str">
        <f>IF(OR(TOTAL!W9="",TOTAL!W9=0),"",((TOTAL!W9-('Vîrsta 3-4 ani'!$C$6*0.0048)-('Vîrsta 5-7 ani'!$C$6*0.0136))/TOTAL!$C$6)*$C$6)</f>
        <v/>
      </c>
      <c r="X9" s="245" t="str">
        <f>IF(OR(TOTAL!X9="",TOTAL!X9=0),"",((TOTAL!X9-('Vîrsta 3-4 ani'!$C$6*0.0048)-('Vîrsta 5-7 ani'!$C$6*0.0136))/TOTAL!$C$6)*$C$6)</f>
        <v/>
      </c>
      <c r="Y9" s="245" t="str">
        <f>IF(OR(TOTAL!Y9="",TOTAL!Y9=0),"",((TOTAL!Y9-('Vîrsta 3-4 ani'!$C$6*0.0048)-('Vîrsta 5-7 ani'!$C$6*0.0136))/TOTAL!$C$6)*$C$6)</f>
        <v/>
      </c>
      <c r="Z9" s="25">
        <f t="shared" si="0"/>
        <v>16.876721311475404</v>
      </c>
      <c r="AA9" s="25">
        <f t="shared" si="2"/>
        <v>22.532338199566627</v>
      </c>
      <c r="AB9" s="25">
        <f>IFERROR(IF($AA9=0,"",$AA9-AC9),"")</f>
        <v>22.532338199566627</v>
      </c>
      <c r="AC9" s="26">
        <v>0</v>
      </c>
      <c r="AD9" s="97">
        <f t="shared" ref="AD9:AD14" si="5">IFERROR(IF($AB9=0,"",$AB9*AE9),"")</f>
        <v>2.0279104379609962</v>
      </c>
      <c r="AE9" s="98">
        <v>0.09</v>
      </c>
      <c r="AF9" s="97">
        <f t="shared" ref="AF9:AF14" si="6">IFERROR(IF($AB9=0,"",$AB9*AG9),"")</f>
        <v>0.67597014598699878</v>
      </c>
      <c r="AG9" s="98">
        <v>0.03</v>
      </c>
      <c r="AH9" s="97">
        <f t="shared" ref="AH9:AH14" si="7">IFERROR(IF($AB9=0,"",$AB9*AI9),"")</f>
        <v>10.815522335791981</v>
      </c>
      <c r="AI9" s="98">
        <v>0.48</v>
      </c>
      <c r="AJ9" s="97">
        <f t="shared" ref="AJ9:AJ14" si="8">IFERROR(IF($AB9=0,"",$AB9*AK9),"")</f>
        <v>58.1334325548819</v>
      </c>
      <c r="AK9" s="98">
        <v>2.58</v>
      </c>
      <c r="AL9" s="192">
        <v>16</v>
      </c>
      <c r="AM9" s="99">
        <f t="shared" si="3"/>
        <v>6.5323381995666274</v>
      </c>
      <c r="AN9" s="99">
        <f t="shared" si="4"/>
        <v>140.82711374729143</v>
      </c>
      <c r="AO9" s="66"/>
    </row>
    <row r="10" spans="1:41" s="31" customFormat="1" ht="47.25" customHeight="1" x14ac:dyDescent="0.25">
      <c r="A10" s="290"/>
      <c r="B10" s="56" t="s">
        <v>75</v>
      </c>
      <c r="C10" s="244" t="str">
        <f>IF(OR(TOTAL!C10="",TOTAL!C10=0),"",((TOTAL!C10-('Vîrsta 3-4 ani'!$C$6*0.0016)-('Vîrsta 5-7 ani'!$C$6*0.0064))/TOTAL!$C$6)*$C$6)</f>
        <v/>
      </c>
      <c r="D10" s="245">
        <f>IF(OR(TOTAL!D10="",TOTAL!D10=0),"",((TOTAL!D10-('Vîrsta 3-4 ani'!$C$6*0.0016)-('Vîrsta 5-7 ani'!$C$6*0.0064))/TOTAL!$C$6)*$C$6)</f>
        <v>-5.6786885245901642E-2</v>
      </c>
      <c r="E10" s="245">
        <f>IF(OR(TOTAL!E10="",TOTAL!E10=0),"",((TOTAL!E10-('Vîrsta 3-4 ani'!$C$6*0.0016)-('Vîrsta 5-7 ani'!$C$6*0.0064))/TOTAL!$C$6)*$C$6)</f>
        <v>0.68091803278688523</v>
      </c>
      <c r="F10" s="245">
        <f>IF(OR(TOTAL!F10="",TOTAL!F10=0),"",((TOTAL!F10-('Vîrsta 3-4 ani'!$C$6*0.0016)-('Vîrsta 5-7 ani'!$C$6*0.0064))/TOTAL!$C$6)*$C$6)</f>
        <v>2.1071475409836067</v>
      </c>
      <c r="G10" s="245">
        <f>IF(OR(TOTAL!G10="",TOTAL!G10=0),"",((TOTAL!G10-('Vîrsta 3-4 ani'!$C$6*0.0016)-('Vîrsta 5-7 ani'!$C$6*0.0064))/TOTAL!$C$6)*$C$6)</f>
        <v>2.5180327868852451E-2</v>
      </c>
      <c r="H10" s="245" t="str">
        <f>IF(OR(TOTAL!H10="",TOTAL!H10=0),"",((TOTAL!H10-('Vîrsta 3-4 ani'!$C$6*0.0016)-('Vîrsta 5-7 ani'!$C$6*0.0064))/TOTAL!$C$6)*$C$6)</f>
        <v/>
      </c>
      <c r="I10" s="245">
        <f>IF(OR(TOTAL!I10="",TOTAL!I10=0),"",((TOTAL!I10-('Vîrsta 3-4 ani'!$C$6*0.0016)-('Vîrsta 5-7 ani'!$C$6*0.0064))/TOTAL!$C$6)*$C$6)</f>
        <v>0.18911475409836065</v>
      </c>
      <c r="J10" s="245">
        <f>IF(OR(TOTAL!J10="",TOTAL!J10=0),"",((TOTAL!J10-('Vîrsta 3-4 ani'!$C$6*0.0016)-('Vîrsta 5-7 ani'!$C$6*0.0064))/TOTAL!$C$6)*$C$6)</f>
        <v>2.5180327868852451E-2</v>
      </c>
      <c r="K10" s="245">
        <f>IF(OR(TOTAL!K10="",TOTAL!K10=0),"",((TOTAL!K10-('Vîrsta 3-4 ani'!$C$6*0.0016)-('Vîrsta 5-7 ani'!$C$6*0.0064))/TOTAL!$C$6)*$C$6)</f>
        <v>2.1563278688524594</v>
      </c>
      <c r="L10" s="245" t="str">
        <f>IF(OR(TOTAL!L10="",TOTAL!L10=0),"",((TOTAL!L10-('Vîrsta 3-4 ani'!$C$6*0.0016)-('Vîrsta 5-7 ani'!$C$6*0.0064))/TOTAL!$C$6)*$C$6)</f>
        <v/>
      </c>
      <c r="M10" s="245" t="str">
        <f>IF(OR(TOTAL!M10="",TOTAL!M10=0),"",((TOTAL!M10-('Vîrsta 3-4 ani'!$C$6*0.0016)-('Vîrsta 5-7 ani'!$C$6*0.0064))/TOTAL!$C$6)*$C$6)</f>
        <v/>
      </c>
      <c r="N10" s="245" t="str">
        <f>IF(OR(TOTAL!N10="",TOTAL!N10=0),"",((TOTAL!N10-('Vîrsta 3-4 ani'!$C$6*0.0016)-('Vîrsta 5-7 ani'!$C$6*0.0064))/TOTAL!$C$6)*$C$6)</f>
        <v/>
      </c>
      <c r="O10" s="245">
        <f>IF(OR(TOTAL!O10="",TOTAL!O10=0),"",((TOTAL!O10-('Vîrsta 3-4 ani'!$C$6*0.0016)-('Vîrsta 5-7 ani'!$C$6*0.0064))/TOTAL!$C$6)*$C$6)</f>
        <v>2.2792786885245904</v>
      </c>
      <c r="P10" s="245">
        <f>IF(OR(TOTAL!P10="",TOTAL!P10=0),"",((TOTAL!P10-('Vîrsta 3-4 ani'!$C$6*0.0016)-('Vîrsta 5-7 ani'!$C$6*0.0064))/TOTAL!$C$6)*$C$6)</f>
        <v>0.8038688524590164</v>
      </c>
      <c r="Q10" s="245" t="str">
        <f>IF(OR(TOTAL!Q10="",TOTAL!Q10=0),"",((TOTAL!Q10-('Vîrsta 3-4 ani'!$C$6*0.0016)-('Vîrsta 5-7 ani'!$C$6*0.0064))/TOTAL!$C$6)*$C$6)</f>
        <v/>
      </c>
      <c r="R10" s="245">
        <f>IF(OR(TOTAL!R10="",TOTAL!R10=0),"",((TOTAL!R10-('Vîrsta 3-4 ani'!$C$6*0.0016)-('Vîrsta 5-7 ani'!$C$6*0.0064))/TOTAL!$C$6)*$C$6)</f>
        <v>2.5180327868852451E-2</v>
      </c>
      <c r="S10" s="245">
        <f>IF(OR(TOTAL!S10="",TOTAL!S10=0),"",((TOTAL!S10-('Vîrsta 3-4 ani'!$C$6*0.0016)-('Vîrsta 5-7 ani'!$C$6*0.0064))/TOTAL!$C$6)*$C$6)</f>
        <v>0.10714754098360653</v>
      </c>
      <c r="T10" s="245">
        <f>IF(OR(TOTAL!T10="",TOTAL!T10=0),"",((TOTAL!T10-('Vîrsta 3-4 ani'!$C$6*0.0016)-('Vîrsta 5-7 ani'!$C$6*0.0064))/TOTAL!$C$6)*$C$6)</f>
        <v>2.074360655737705</v>
      </c>
      <c r="U10" s="245">
        <f>IF(OR(TOTAL!U10="",TOTAL!U10=0),"",((TOTAL!U10-('Vîrsta 3-4 ani'!$C$6*0.0016)-('Vîrsta 5-7 ani'!$C$6*0.0064))/TOTAL!$C$6)*$C$6)</f>
        <v>0.55796721311475406</v>
      </c>
      <c r="V10" s="245" t="str">
        <f>IF(OR(TOTAL!V10="",TOTAL!V10=0),"",((TOTAL!V10-('Vîrsta 3-4 ani'!$C$6*0.0016)-('Vîrsta 5-7 ani'!$C$6*0.0064))/TOTAL!$C$6)*$C$6)</f>
        <v/>
      </c>
      <c r="W10" s="245" t="str">
        <f>IF(OR(TOTAL!W10="",TOTAL!W10=0),"",((TOTAL!W10-('Vîrsta 3-4 ani'!$C$6*0.0016)-('Vîrsta 5-7 ani'!$C$6*0.0064))/TOTAL!$C$6)*$C$6)</f>
        <v/>
      </c>
      <c r="X10" s="245" t="str">
        <f>IF(OR(TOTAL!X10="",TOTAL!X10=0),"",((TOTAL!X10-('Vîrsta 3-4 ani'!$C$6*0.0016)-('Vîrsta 5-7 ani'!$C$6*0.0064))/TOTAL!$C$6)*$C$6)</f>
        <v/>
      </c>
      <c r="Y10" s="245" t="str">
        <f>IF(OR(TOTAL!Y10="",TOTAL!Y10=0),"",((TOTAL!Y10-('Vîrsta 3-4 ani'!$C$6*0.0016)-('Vîrsta 5-7 ani'!$C$6*0.0064))/TOTAL!$C$6)*$C$6)</f>
        <v/>
      </c>
      <c r="Z10" s="25">
        <f t="shared" si="0"/>
        <v>10.974885245901639</v>
      </c>
      <c r="AA10" s="25">
        <f t="shared" si="2"/>
        <v>14.652717284247847</v>
      </c>
      <c r="AB10" s="25">
        <f>IFERROR(IF($AA10=0,"",$AA10-AC10),"")</f>
        <v>14.652717284247847</v>
      </c>
      <c r="AC10" s="26"/>
      <c r="AD10" s="97">
        <f t="shared" si="5"/>
        <v>1.4652717284247849</v>
      </c>
      <c r="AE10" s="98">
        <v>0.1</v>
      </c>
      <c r="AF10" s="97">
        <f t="shared" si="6"/>
        <v>0.14652717284247849</v>
      </c>
      <c r="AG10" s="98">
        <v>0.01</v>
      </c>
      <c r="AH10" s="97">
        <f t="shared" si="7"/>
        <v>10.696483617500929</v>
      </c>
      <c r="AI10" s="98">
        <v>0.73</v>
      </c>
      <c r="AJ10" s="97">
        <f t="shared" si="8"/>
        <v>52.456727877607292</v>
      </c>
      <c r="AK10" s="98">
        <v>3.58</v>
      </c>
      <c r="AL10" s="192">
        <v>5.6</v>
      </c>
      <c r="AM10" s="99">
        <f t="shared" si="3"/>
        <v>9.0527172842478478</v>
      </c>
      <c r="AN10" s="99">
        <f t="shared" si="4"/>
        <v>261.65566579014012</v>
      </c>
      <c r="AO10" s="66"/>
    </row>
    <row r="11" spans="1:41" s="31" customFormat="1" ht="15.75" x14ac:dyDescent="0.25">
      <c r="A11" s="290"/>
      <c r="B11" s="56" t="s">
        <v>109</v>
      </c>
      <c r="C11" s="244" t="str">
        <f>IF(OR(TOTAL!C11="",TOTAL!C11=0),"",((TOTAL!C11-('Vîrsta 3-4 ani'!$C$6*0.0008)-('Vîrsta 5-7 ani'!$C$6*0.0032))/TOTAL!$C$6)*$C$6)</f>
        <v/>
      </c>
      <c r="D11" s="245" t="str">
        <f>IF(OR(TOTAL!D11="",TOTAL!D11=0),"",((TOTAL!D11-('Vîrsta 3-4 ani'!$C$6*0.0008)-('Vîrsta 5-7 ani'!$C$6*0.0032))/TOTAL!$C$6)*$C$6)</f>
        <v/>
      </c>
      <c r="E11" s="245" t="str">
        <f>IF(OR(TOTAL!E11="",TOTAL!E11=0),"",((TOTAL!E11-('Vîrsta 3-4 ani'!$C$6*0.0008)-('Vîrsta 5-7 ani'!$C$6*0.0032))/TOTAL!$C$6)*$C$6)</f>
        <v/>
      </c>
      <c r="F11" s="245" t="str">
        <f>IF(OR(TOTAL!F11="",TOTAL!F11=0),"",((TOTAL!F11-('Vîrsta 3-4 ani'!$C$6*0.0008)-('Vîrsta 5-7 ani'!$C$6*0.0032))/TOTAL!$C$6)*$C$6)</f>
        <v/>
      </c>
      <c r="G11" s="245" t="str">
        <f>IF(OR(TOTAL!G11="",TOTAL!G11=0),"",((TOTAL!G11-('Vîrsta 3-4 ani'!$C$6*0.0008)-('Vîrsta 5-7 ani'!$C$6*0.0032))/TOTAL!$C$6)*$C$6)</f>
        <v/>
      </c>
      <c r="H11" s="245" t="str">
        <f>IF(OR(TOTAL!H11="",TOTAL!H11=0),"",((TOTAL!H11-('Vîrsta 3-4 ani'!$C$6*0.0008)-('Vîrsta 5-7 ani'!$C$6*0.0032))/TOTAL!$C$6)*$C$6)</f>
        <v/>
      </c>
      <c r="I11" s="245" t="str">
        <f>IF(OR(TOTAL!I11="",TOTAL!I11=0),"",((TOTAL!I11-('Vîrsta 3-4 ani'!$C$6*0.0008)-('Vîrsta 5-7 ani'!$C$6*0.0032))/TOTAL!$C$6)*$C$6)</f>
        <v/>
      </c>
      <c r="J11" s="245" t="str">
        <f>IF(OR(TOTAL!J11="",TOTAL!J11=0),"",((TOTAL!J11-('Vîrsta 3-4 ani'!$C$6*0.0008)-('Vîrsta 5-7 ani'!$C$6*0.0032))/TOTAL!$C$6)*$C$6)</f>
        <v/>
      </c>
      <c r="K11" s="245" t="str">
        <f>IF(OR(TOTAL!K11="",TOTAL!K11=0),"",((TOTAL!K11-('Vîrsta 3-4 ani'!$C$6*0.0008)-('Vîrsta 5-7 ani'!$C$6*0.0032))/TOTAL!$C$6)*$C$6)</f>
        <v/>
      </c>
      <c r="L11" s="245" t="str">
        <f>IF(OR(TOTAL!L11="",TOTAL!L11=0),"",((TOTAL!L11-('Vîrsta 3-4 ani'!$C$6*0.0008)-('Vîrsta 5-7 ani'!$C$6*0.0032))/TOTAL!$C$6)*$C$6)</f>
        <v/>
      </c>
      <c r="M11" s="245" t="str">
        <f>IF(OR(TOTAL!M11="",TOTAL!M11=0),"",((TOTAL!M11-('Vîrsta 3-4 ani'!$C$6*0.0008)-('Vîrsta 5-7 ani'!$C$6*0.0032))/TOTAL!$C$6)*$C$6)</f>
        <v/>
      </c>
      <c r="N11" s="245" t="str">
        <f>IF(OR(TOTAL!N11="",TOTAL!N11=0),"",((TOTAL!N11-('Vîrsta 3-4 ani'!$C$6*0.0008)-('Vîrsta 5-7 ani'!$C$6*0.0032))/TOTAL!$C$6)*$C$6)</f>
        <v/>
      </c>
      <c r="O11" s="245" t="str">
        <f>IF(OR(TOTAL!O11="",TOTAL!O11=0),"",((TOTAL!O11-('Vîrsta 3-4 ani'!$C$6*0.0008)-('Vîrsta 5-7 ani'!$C$6*0.0032))/TOTAL!$C$6)*$C$6)</f>
        <v/>
      </c>
      <c r="P11" s="245" t="str">
        <f>IF(OR(TOTAL!P11="",TOTAL!P11=0),"",((TOTAL!P11-('Vîrsta 3-4 ani'!$C$6*0.0008)-('Vîrsta 5-7 ani'!$C$6*0.0032))/TOTAL!$C$6)*$C$6)</f>
        <v/>
      </c>
      <c r="Q11" s="245" t="str">
        <f>IF(OR(TOTAL!Q11="",TOTAL!Q11=0),"",((TOTAL!Q11-('Vîrsta 3-4 ani'!$C$6*0.0008)-('Vîrsta 5-7 ani'!$C$6*0.0032))/TOTAL!$C$6)*$C$6)</f>
        <v/>
      </c>
      <c r="R11" s="245" t="str">
        <f>IF(OR(TOTAL!R11="",TOTAL!R11=0),"",((TOTAL!R11-('Vîrsta 3-4 ani'!$C$6*0.0008)-('Vîrsta 5-7 ani'!$C$6*0.0032))/TOTAL!$C$6)*$C$6)</f>
        <v/>
      </c>
      <c r="S11" s="245" t="str">
        <f>IF(OR(TOTAL!S11="",TOTAL!S11=0),"",((TOTAL!S11-('Vîrsta 3-4 ani'!$C$6*0.0008)-('Vîrsta 5-7 ani'!$C$6*0.0032))/TOTAL!$C$6)*$C$6)</f>
        <v/>
      </c>
      <c r="T11" s="245">
        <f>IF(OR(TOTAL!T11="",TOTAL!T11=0),"",((TOTAL!T11-('Vîrsta 3-4 ani'!$C$6*0.0008)-('Vîrsta 5-7 ani'!$C$6*0.0032))/TOTAL!$C$6)*$C$6)</f>
        <v>1.1191475409836067</v>
      </c>
      <c r="U11" s="245">
        <f>IF(OR(TOTAL!U11="",TOTAL!U11=0),"",((TOTAL!U11-('Vîrsta 3-4 ani'!$C$6*0.0008)-('Vîrsta 5-7 ani'!$C$6*0.0032))/TOTAL!$C$6)*$C$6)</f>
        <v>0.627344262295082</v>
      </c>
      <c r="V11" s="245" t="str">
        <f>IF(OR(TOTAL!V11="",TOTAL!V11=0),"",((TOTAL!V11-('Vîrsta 3-4 ani'!$C$6*0.0008)-('Vîrsta 5-7 ani'!$C$6*0.0032))/TOTAL!$C$6)*$C$6)</f>
        <v/>
      </c>
      <c r="W11" s="245" t="str">
        <f>IF(OR(TOTAL!W11="",TOTAL!W11=0),"",((TOTAL!W11-('Vîrsta 3-4 ani'!$C$6*0.0008)-('Vîrsta 5-7 ani'!$C$6*0.0032))/TOTAL!$C$6)*$C$6)</f>
        <v/>
      </c>
      <c r="X11" s="245" t="str">
        <f>IF(OR(TOTAL!X11="",TOTAL!X11=0),"",((TOTAL!X11-('Vîrsta 3-4 ani'!$C$6*0.0008)-('Vîrsta 5-7 ani'!$C$6*0.0032))/TOTAL!$C$6)*$C$6)</f>
        <v/>
      </c>
      <c r="Y11" s="245" t="str">
        <f>IF(OR(TOTAL!Y11="",TOTAL!Y11=0),"",((TOTAL!Y11-('Vîrsta 3-4 ani'!$C$6*0.0008)-('Vîrsta 5-7 ani'!$C$6*0.0032))/TOTAL!$C$6)*$C$6)</f>
        <v/>
      </c>
      <c r="Z11" s="25">
        <f t="shared" si="0"/>
        <v>1.7464918032786887</v>
      </c>
      <c r="AA11" s="25">
        <f t="shared" si="2"/>
        <v>2.3317647573814266</v>
      </c>
      <c r="AB11" s="25">
        <f t="shared" ref="AB11:AB42" si="9">IFERROR(IF($AA11=0,"",$AA11-AC11*AA11/100),"")</f>
        <v>2.3084471098076125</v>
      </c>
      <c r="AC11" s="26">
        <v>1</v>
      </c>
      <c r="AD11" s="97">
        <f t="shared" si="5"/>
        <v>0.1685166390159557</v>
      </c>
      <c r="AE11" s="98">
        <v>7.2999999999999995E-2</v>
      </c>
      <c r="AF11" s="97">
        <f t="shared" si="6"/>
        <v>4.6168942196152252E-2</v>
      </c>
      <c r="AG11" s="98">
        <v>0.02</v>
      </c>
      <c r="AH11" s="97">
        <f t="shared" si="7"/>
        <v>1.4543216791787958</v>
      </c>
      <c r="AI11" s="98">
        <v>0.63</v>
      </c>
      <c r="AJ11" s="97">
        <f t="shared" si="8"/>
        <v>8.4258319507977859</v>
      </c>
      <c r="AK11" s="98">
        <v>3.65</v>
      </c>
      <c r="AL11" s="192">
        <v>4.8</v>
      </c>
      <c r="AM11" s="99">
        <f t="shared" si="3"/>
        <v>-2.4915528901923873</v>
      </c>
      <c r="AN11" s="99">
        <f t="shared" si="4"/>
        <v>48.092648120991932</v>
      </c>
      <c r="AO11" s="66"/>
    </row>
    <row r="12" spans="1:41" s="31" customFormat="1" ht="35.25" customHeight="1" x14ac:dyDescent="0.25">
      <c r="A12" s="290"/>
      <c r="B12" s="56" t="s">
        <v>73</v>
      </c>
      <c r="C12" s="244">
        <f>IF(OR(TOTAL!C12="",TOTAL!C12=0),"",((TOTAL!C12-('Vîrsta 3-4 ani'!$C$6*0.0016)-('Vîrsta 5-7 ani'!$C$6*0.0032))/TOTAL!$C$6)*$C$6)</f>
        <v>0.27193442622950814</v>
      </c>
      <c r="D12" s="245">
        <f>IF(OR(TOTAL!D12="",TOTAL!D12=0),"",((TOTAL!D12-('Vîrsta 3-4 ani'!$C$6*0.0016)-('Vîrsta 5-7 ani'!$C$6*0.0032))/TOTAL!$C$6)*$C$6)</f>
        <v>1.2965245901639346</v>
      </c>
      <c r="E12" s="245" t="str">
        <f>IF(OR(TOTAL!E12="",TOTAL!E12=0),"",((TOTAL!E12-('Vîrsta 3-4 ani'!$C$6*0.0016)-('Vîrsta 5-7 ani'!$C$6*0.0032))/TOTAL!$C$6)*$C$6)</f>
        <v/>
      </c>
      <c r="F12" s="245" t="str">
        <f>IF(OR(TOTAL!F12="",TOTAL!F12=0),"",((TOTAL!F12-('Vîrsta 3-4 ani'!$C$6*0.0016)-('Vîrsta 5-7 ani'!$C$6*0.0032))/TOTAL!$C$6)*$C$6)</f>
        <v/>
      </c>
      <c r="G12" s="245" t="str">
        <f>IF(OR(TOTAL!G12="",TOTAL!G12=0),"",((TOTAL!G12-('Vîrsta 3-4 ani'!$C$6*0.0016)-('Vîrsta 5-7 ani'!$C$6*0.0032))/TOTAL!$C$6)*$C$6)</f>
        <v/>
      </c>
      <c r="H12" s="245">
        <f>IF(OR(TOTAL!H12="",TOTAL!H12=0),"",((TOTAL!H12-('Vîrsta 3-4 ani'!$C$6*0.0016)-('Vîrsta 5-7 ani'!$C$6*0.0032))/TOTAL!$C$6)*$C$6)</f>
        <v>0.26373770491803278</v>
      </c>
      <c r="I12" s="245">
        <f>IF(OR(TOTAL!I12="",TOTAL!I12=0),"",((TOTAL!I12-('Vîrsta 3-4 ani'!$C$6*0.0016)-('Vîrsta 5-7 ani'!$C$6*0.0032))/TOTAL!$C$6)*$C$6)</f>
        <v>1.2309508196721313</v>
      </c>
      <c r="J12" s="245">
        <f>IF(OR(TOTAL!J12="",TOTAL!J12=0),"",((TOTAL!J12-('Vîrsta 3-4 ani'!$C$6*0.0016)-('Vîrsta 5-7 ani'!$C$6*0.0032))/TOTAL!$C$6)*$C$6)</f>
        <v>0.24734426229508194</v>
      </c>
      <c r="K12" s="245" t="str">
        <f>IF(OR(TOTAL!K12="",TOTAL!K12=0),"",((TOTAL!K12-('Vîrsta 3-4 ani'!$C$6*0.0016)-('Vîrsta 5-7 ani'!$C$6*0.0032))/TOTAL!$C$6)*$C$6)</f>
        <v/>
      </c>
      <c r="L12" s="245">
        <f>IF(OR(TOTAL!L12="",TOTAL!L12=0),"",((TOTAL!L12-('Vîrsta 3-4 ani'!$C$6*0.0016)-('Vîrsta 5-7 ani'!$C$6*0.0032))/TOTAL!$C$6)*$C$6)</f>
        <v>0.24734426229508194</v>
      </c>
      <c r="M12" s="245">
        <f>IF(OR(TOTAL!M12="",TOTAL!M12=0),"",((TOTAL!M12-('Vîrsta 3-4 ani'!$C$6*0.0016)-('Vîrsta 5-7 ani'!$C$6*0.0032))/TOTAL!$C$6)*$C$6)</f>
        <v>1.2309508196721313</v>
      </c>
      <c r="N12" s="245" t="str">
        <f>IF(OR(TOTAL!N12="",TOTAL!N12=0),"",((TOTAL!N12-('Vîrsta 3-4 ani'!$C$6*0.0016)-('Vîrsta 5-7 ani'!$C$6*0.0032))/TOTAL!$C$6)*$C$6)</f>
        <v/>
      </c>
      <c r="O12" s="245" t="str">
        <f>IF(OR(TOTAL!O12="",TOTAL!O12=0),"",((TOTAL!O12-('Vîrsta 3-4 ani'!$C$6*0.0016)-('Vîrsta 5-7 ani'!$C$6*0.0032))/TOTAL!$C$6)*$C$6)</f>
        <v/>
      </c>
      <c r="P12" s="245" t="str">
        <f>IF(OR(TOTAL!P12="",TOTAL!P12=0),"",((TOTAL!P12-('Vîrsta 3-4 ani'!$C$6*0.0016)-('Vîrsta 5-7 ani'!$C$6*0.0032))/TOTAL!$C$6)*$C$6)</f>
        <v/>
      </c>
      <c r="Q12" s="245">
        <f>IF(OR(TOTAL!Q12="",TOTAL!Q12=0),"",((TOTAL!Q12-('Vîrsta 3-4 ani'!$C$6*0.0016)-('Vîrsta 5-7 ani'!$C$6*0.0032))/TOTAL!$C$6)*$C$6)</f>
        <v>0.32931147540983607</v>
      </c>
      <c r="R12" s="245">
        <f>IF(OR(TOTAL!R12="",TOTAL!R12=0),"",((TOTAL!R12-('Vîrsta 3-4 ani'!$C$6*0.0016)-('Vîrsta 5-7 ani'!$C$6*0.0032))/TOTAL!$C$6)*$C$6)</f>
        <v>1.3948852459016394</v>
      </c>
      <c r="S12" s="245" t="str">
        <f>IF(OR(TOTAL!S12="",TOTAL!S12=0),"",((TOTAL!S12-('Vîrsta 3-4 ani'!$C$6*0.0016)-('Vîrsta 5-7 ani'!$C$6*0.0032))/TOTAL!$C$6)*$C$6)</f>
        <v/>
      </c>
      <c r="T12" s="245" t="str">
        <f>IF(OR(TOTAL!T12="",TOTAL!T12=0),"",((TOTAL!T12-('Vîrsta 3-4 ani'!$C$6*0.0016)-('Vîrsta 5-7 ani'!$C$6*0.0032))/TOTAL!$C$6)*$C$6)</f>
        <v/>
      </c>
      <c r="U12" s="245" t="str">
        <f>IF(OR(TOTAL!U12="",TOTAL!U12=0),"",((TOTAL!U12-('Vîrsta 3-4 ani'!$C$6*0.0016)-('Vîrsta 5-7 ani'!$C$6*0.0032))/TOTAL!$C$6)*$C$6)</f>
        <v/>
      </c>
      <c r="V12" s="245">
        <f>IF(OR(TOTAL!V12="",TOTAL!V12=0),"",((TOTAL!V12-('Vîrsta 3-4 ani'!$C$6*0.0016)-('Vîrsta 5-7 ani'!$C$6*0.0032))/TOTAL!$C$6)*$C$6)</f>
        <v>0.32931147540983607</v>
      </c>
      <c r="W12" s="245" t="str">
        <f>IF(OR(TOTAL!W12="",TOTAL!W12=0),"",((TOTAL!W12-('Vîrsta 3-4 ani'!$C$6*0.0016)-('Vîrsta 5-7 ani'!$C$6*0.0032))/TOTAL!$C$6)*$C$6)</f>
        <v/>
      </c>
      <c r="X12" s="245" t="str">
        <f>IF(OR(TOTAL!X12="",TOTAL!X12=0),"",((TOTAL!X12-('Vîrsta 3-4 ani'!$C$6*0.0016)-('Vîrsta 5-7 ani'!$C$6*0.0032))/TOTAL!$C$6)*$C$6)</f>
        <v/>
      </c>
      <c r="Y12" s="245" t="str">
        <f>IF(OR(TOTAL!Y12="",TOTAL!Y12=0),"",((TOTAL!Y12-('Vîrsta 3-4 ani'!$C$6*0.0016)-('Vîrsta 5-7 ani'!$C$6*0.0032))/TOTAL!$C$6)*$C$6)</f>
        <v/>
      </c>
      <c r="Z12" s="25">
        <f t="shared" si="0"/>
        <v>6.8422950819672135</v>
      </c>
      <c r="AA12" s="25">
        <f t="shared" si="2"/>
        <v>9.1352404298627672</v>
      </c>
      <c r="AB12" s="25">
        <f t="shared" si="9"/>
        <v>9.1352404298627672</v>
      </c>
      <c r="AC12" s="26">
        <v>0</v>
      </c>
      <c r="AD12" s="97">
        <f t="shared" si="5"/>
        <v>0.91352404298627676</v>
      </c>
      <c r="AE12" s="98">
        <v>0.1</v>
      </c>
      <c r="AF12" s="97">
        <f t="shared" si="6"/>
        <v>0.11875812558821597</v>
      </c>
      <c r="AG12" s="98">
        <v>1.2999999999999999E-2</v>
      </c>
      <c r="AH12" s="97">
        <f t="shared" si="7"/>
        <v>6.7600779180984478</v>
      </c>
      <c r="AI12" s="98">
        <v>0.74</v>
      </c>
      <c r="AJ12" s="97">
        <f t="shared" si="8"/>
        <v>32.886865547505963</v>
      </c>
      <c r="AK12" s="98">
        <v>3.6</v>
      </c>
      <c r="AL12" s="192">
        <v>6.4</v>
      </c>
      <c r="AM12" s="99">
        <f t="shared" si="3"/>
        <v>2.7352404298627668</v>
      </c>
      <c r="AN12" s="99">
        <f t="shared" si="4"/>
        <v>142.73813171660572</v>
      </c>
      <c r="AO12" s="66"/>
    </row>
    <row r="13" spans="1:41" s="31" customFormat="1" ht="15.75" x14ac:dyDescent="0.25">
      <c r="A13" s="290"/>
      <c r="B13" s="56" t="s">
        <v>74</v>
      </c>
      <c r="C13" s="244">
        <f>IF(OR(TOTAL!C13="",TOTAL!C13=0),"",((TOTAL!C13-('Vîrsta 3-4 ani'!$C$6*0.0016)-('Vîrsta 5-7 ani'!$C$6*0.0056))/TOTAL!$C$6)*$C$6)</f>
        <v>0.57252459016393442</v>
      </c>
      <c r="D13" s="245">
        <f>IF(OR(TOTAL!D13="",TOTAL!D13=0),"",((TOTAL!D13-('Vîrsta 3-4 ani'!$C$6*0.0016)-('Vîrsta 5-7 ani'!$C$6*0.0056))/TOTAL!$C$6)*$C$6)</f>
        <v>0.90859016393442615</v>
      </c>
      <c r="E13" s="245">
        <f>IF(OR(TOTAL!E13="",TOTAL!E13=0),"",((TOTAL!E13-('Vîrsta 3-4 ani'!$C$6*0.0016)-('Vîrsta 5-7 ani'!$C$6*0.0056))/TOTAL!$C$6)*$C$6)</f>
        <v>0.85940983606557375</v>
      </c>
      <c r="F13" s="245">
        <f>IF(OR(TOTAL!F13="",TOTAL!F13=0),"",((TOTAL!F13-('Vîrsta 3-4 ani'!$C$6*0.0016)-('Vîrsta 5-7 ani'!$C$6*0.0056))/TOTAL!$C$6)*$C$6)</f>
        <v>0.564327868852459</v>
      </c>
      <c r="G13" s="245">
        <f>IF(OR(TOTAL!G13="",TOTAL!G13=0),"",((TOTAL!G13-('Vîrsta 3-4 ani'!$C$6*0.0016)-('Vîrsta 5-7 ani'!$C$6*0.0056))/TOTAL!$C$6)*$C$6)</f>
        <v>2.5561311475409836</v>
      </c>
      <c r="H13" s="245">
        <f>IF(OR(TOTAL!H13="",TOTAL!H13=0),"",((TOTAL!H13-('Vîrsta 3-4 ani'!$C$6*0.0016)-('Vîrsta 5-7 ani'!$C$6*0.0056))/TOTAL!$C$6)*$C$6)</f>
        <v>0.55613114754098369</v>
      </c>
      <c r="I13" s="245">
        <f>IF(OR(TOTAL!I13="",TOTAL!I13=0),"",((TOTAL!I13-('Vîrsta 3-4 ani'!$C$6*0.0016)-('Vîrsta 5-7 ani'!$C$6*0.0056))/TOTAL!$C$6)*$C$6)</f>
        <v>1.0233442622950819</v>
      </c>
      <c r="J13" s="245">
        <f>IF(OR(TOTAL!J13="",TOTAL!J13=0),"",((TOTAL!J13-('Vîrsta 3-4 ani'!$C$6*0.0016)-('Vîrsta 5-7 ani'!$C$6*0.0056))/TOTAL!$C$6)*$C$6)</f>
        <v>1.0397377049180327</v>
      </c>
      <c r="K13" s="245">
        <f>IF(OR(TOTAL!K13="",TOTAL!K13=0),"",((TOTAL!K13-('Vîrsta 3-4 ani'!$C$6*0.0016)-('Vîrsta 5-7 ani'!$C$6*0.0056))/TOTAL!$C$6)*$C$6)</f>
        <v>1.6790819672131148</v>
      </c>
      <c r="L13" s="245">
        <f>IF(OR(TOTAL!L13="",TOTAL!L13=0),"",((TOTAL!L13-('Vîrsta 3-4 ani'!$C$6*0.0016)-('Vîrsta 5-7 ani'!$C$6*0.0056))/TOTAL!$C$6)*$C$6)</f>
        <v>0.53154098360655733</v>
      </c>
      <c r="M13" s="245">
        <f>IF(OR(TOTAL!M13="",TOTAL!M13=0),"",((TOTAL!M13-('Vîrsta 3-4 ani'!$C$6*0.0016)-('Vîrsta 5-7 ani'!$C$6*0.0056))/TOTAL!$C$6)*$C$6)</f>
        <v>0.85940983606557375</v>
      </c>
      <c r="N13" s="245">
        <f>IF(OR(TOTAL!N13="",TOTAL!N13=0),"",((TOTAL!N13-('Vîrsta 3-4 ani'!$C$6*0.0016)-('Vîrsta 5-7 ani'!$C$6*0.0056))/TOTAL!$C$6)*$C$6)</f>
        <v>1.3102295081967212</v>
      </c>
      <c r="O13" s="245">
        <f>IF(OR(TOTAL!O13="",TOTAL!O13=0),"",((TOTAL!O13-('Vîrsta 3-4 ani'!$C$6*0.0016)-('Vîrsta 5-7 ani'!$C$6*0.0056))/TOTAL!$C$6)*$C$6)</f>
        <v>0.61350819672131152</v>
      </c>
      <c r="P13" s="245">
        <f>IF(OR(TOTAL!P13="",TOTAL!P13=0),"",((TOTAL!P13-('Vîrsta 3-4 ani'!$C$6*0.0016)-('Vîrsta 5-7 ani'!$C$6*0.0056))/TOTAL!$C$6)*$C$6)</f>
        <v>2.4577704918032786</v>
      </c>
      <c r="Q13" s="245">
        <f>IF(OR(TOTAL!Q13="",TOTAL!Q13=0),"",((TOTAL!Q13-('Vîrsta 3-4 ani'!$C$6*0.0016)-('Vîrsta 5-7 ani'!$C$6*0.0056))/TOTAL!$C$6)*$C$6)</f>
        <v>0.69547540983606548</v>
      </c>
      <c r="R13" s="245">
        <f>IF(OR(TOTAL!R13="",TOTAL!R13=0),"",((TOTAL!R13-('Vîrsta 3-4 ani'!$C$6*0.0016)-('Vîrsta 5-7 ani'!$C$6*0.0056))/TOTAL!$C$6)*$C$6)</f>
        <v>1.1462950819672133</v>
      </c>
      <c r="S13" s="245">
        <f>IF(OR(TOTAL!S13="",TOTAL!S13=0),"",((TOTAL!S13-('Vîrsta 3-4 ani'!$C$6*0.0016)-('Vîrsta 5-7 ani'!$C$6*0.0056))/TOTAL!$C$6)*$C$6)</f>
        <v>1.1872786885245901</v>
      </c>
      <c r="T13" s="245">
        <f>IF(OR(TOTAL!T13="",TOTAL!T13=0),"",((TOTAL!T13-('Vîrsta 3-4 ani'!$C$6*0.0016)-('Vîrsta 5-7 ani'!$C$6*0.0056))/TOTAL!$C$6)*$C$6)</f>
        <v>0.53154098360655733</v>
      </c>
      <c r="U13" s="245">
        <f>IF(OR(TOTAL!U13="",TOTAL!U13=0),"",((TOTAL!U13-('Vîrsta 3-4 ani'!$C$6*0.0016)-('Vîrsta 5-7 ani'!$C$6*0.0056))/TOTAL!$C$6)*$C$6)</f>
        <v>1.0561311475409836</v>
      </c>
      <c r="V13" s="245">
        <f>IF(OR(TOTAL!V13="",TOTAL!V13=0),"",((TOTAL!V13-('Vîrsta 3-4 ani'!$C$6*0.0016)-('Vîrsta 5-7 ani'!$C$6*0.0056))/TOTAL!$C$6)*$C$6)</f>
        <v>0.61350819672131152</v>
      </c>
      <c r="W13" s="245" t="str">
        <f>IF(OR(TOTAL!W13="",TOTAL!W13=0),"",((TOTAL!W13-('Vîrsta 3-4 ani'!$C$6*0.0016)-('Vîrsta 5-7 ani'!$C$6*0.0056))/TOTAL!$C$6)*$C$6)</f>
        <v/>
      </c>
      <c r="X13" s="245" t="str">
        <f>IF(OR(TOTAL!X13="",TOTAL!X13=0),"",((TOTAL!X13-('Vîrsta 3-4 ani'!$C$6*0.0016)-('Vîrsta 5-7 ani'!$C$6*0.0056))/TOTAL!$C$6)*$C$6)</f>
        <v/>
      </c>
      <c r="Y13" s="245" t="str">
        <f>IF(OR(TOTAL!Y13="",TOTAL!Y13=0),"",((TOTAL!Y13-('Vîrsta 3-4 ani'!$C$6*0.0016)-('Vîrsta 5-7 ani'!$C$6*0.0056))/TOTAL!$C$6)*$C$6)</f>
        <v/>
      </c>
      <c r="Z13" s="25">
        <f t="shared" si="0"/>
        <v>20.761967213114755</v>
      </c>
      <c r="AA13" s="25">
        <f t="shared" si="2"/>
        <v>27.719582394011688</v>
      </c>
      <c r="AB13" s="25">
        <f t="shared" si="9"/>
        <v>27.442386570071569</v>
      </c>
      <c r="AC13" s="26">
        <v>1</v>
      </c>
      <c r="AD13" s="97">
        <f t="shared" si="5"/>
        <v>3.2930863884085881</v>
      </c>
      <c r="AE13" s="98">
        <v>0.12</v>
      </c>
      <c r="AF13" s="97">
        <f t="shared" si="6"/>
        <v>0.2744238657007157</v>
      </c>
      <c r="AG13" s="98">
        <v>0.01</v>
      </c>
      <c r="AH13" s="97">
        <f t="shared" si="7"/>
        <v>18.386399001947954</v>
      </c>
      <c r="AI13" s="98">
        <v>0.67</v>
      </c>
      <c r="AJ13" s="97">
        <f t="shared" si="8"/>
        <v>97.969320055155492</v>
      </c>
      <c r="AK13" s="98">
        <v>3.57</v>
      </c>
      <c r="AL13" s="192">
        <v>12</v>
      </c>
      <c r="AM13" s="99">
        <f t="shared" si="3"/>
        <v>15.442386570071569</v>
      </c>
      <c r="AN13" s="99">
        <f t="shared" si="4"/>
        <v>228.68655475059643</v>
      </c>
      <c r="AO13" s="66"/>
    </row>
    <row r="14" spans="1:41" s="31" customFormat="1" ht="15.75" x14ac:dyDescent="0.25">
      <c r="A14" s="337"/>
      <c r="B14" s="56" t="s">
        <v>0</v>
      </c>
      <c r="C14" s="244">
        <f>IF(OR(TOTAL!C14="",TOTAL!C14=0),"",((TOTAL!C14-('Vîrsta 3-4 ani'!$C$6*0.005)-('Vîrsta 5-7 ani'!$C$6*0.0096))/TOTAL!$C$6)*$C$6)</f>
        <v>2.9113770491803281</v>
      </c>
      <c r="D14" s="245">
        <f>IF(OR(TOTAL!D14="",TOTAL!D14=0),"",((TOTAL!D14-('Vîrsta 3-4 ani'!$C$6*0.005)-('Vîrsta 5-7 ani'!$C$6*0.0096))/TOTAL!$C$6)*$C$6)</f>
        <v>1.1490819672131147</v>
      </c>
      <c r="E14" s="245">
        <f>IF(OR(TOTAL!E14="",TOTAL!E14=0),"",((TOTAL!E14-('Vîrsta 3-4 ani'!$C$6*0.005)-('Vîrsta 5-7 ani'!$C$6*0.0096))/TOTAL!$C$6)*$C$6)</f>
        <v>1.0671147540983608</v>
      </c>
      <c r="F14" s="245">
        <f>IF(OR(TOTAL!F14="",TOTAL!F14=0),"",((TOTAL!F14-('Vîrsta 3-4 ani'!$C$6*0.005)-('Vîrsta 5-7 ani'!$C$6*0.0096))/TOTAL!$C$6)*$C$6)</f>
        <v>6.3130163934426227</v>
      </c>
      <c r="G14" s="245">
        <f>IF(OR(TOTAL!G14="",TOTAL!G14=0),"",((TOTAL!G14-('Vîrsta 3-4 ani'!$C$6*0.005)-('Vîrsta 5-7 ani'!$C$6*0.0096))/TOTAL!$C$6)*$C$6)</f>
        <v>1.1490819672131147</v>
      </c>
      <c r="H14" s="245">
        <f>IF(OR(TOTAL!H14="",TOTAL!H14=0),"",((TOTAL!H14-('Vîrsta 3-4 ani'!$C$6*0.005)-('Vîrsta 5-7 ani'!$C$6*0.0096))/TOTAL!$C$6)*$C$6)</f>
        <v>4.1818688524590168</v>
      </c>
      <c r="I14" s="245">
        <f>IF(OR(TOTAL!I14="",TOTAL!I14=0),"",((TOTAL!I14-('Vîrsta 3-4 ani'!$C$6*0.005)-('Vîrsta 5-7 ani'!$C$6*0.0096))/TOTAL!$C$6)*$C$6)</f>
        <v>1.0671147540983608</v>
      </c>
      <c r="J14" s="245">
        <f>IF(OR(TOTAL!J14="",TOTAL!J14=0),"",((TOTAL!J14-('Vîrsta 3-4 ani'!$C$6*0.005)-('Vîrsta 5-7 ani'!$C$6*0.0096))/TOTAL!$C$6)*$C$6)</f>
        <v>3.1162950819672131</v>
      </c>
      <c r="K14" s="245">
        <f>IF(OR(TOTAL!K14="",TOTAL!K14=0),"",((TOTAL!K14-('Vîrsta 3-4 ani'!$C$6*0.005)-('Vîrsta 5-7 ani'!$C$6*0.0096))/TOTAL!$C$6)*$C$6)</f>
        <v>1.5343278688524589</v>
      </c>
      <c r="L14" s="245">
        <f>IF(OR(TOTAL!L14="",TOTAL!L14=0),"",((TOTAL!L14-('Vîrsta 3-4 ani'!$C$6*0.005)-('Vîrsta 5-7 ani'!$C$6*0.0096))/TOTAL!$C$6)*$C$6)</f>
        <v>2.7064590163934423</v>
      </c>
      <c r="M14" s="245">
        <f>IF(OR(TOTAL!M14="",TOTAL!M14=0),"",((TOTAL!M14-('Vîrsta 3-4 ani'!$C$6*0.005)-('Vîrsta 5-7 ani'!$C$6*0.0096))/TOTAL!$C$6)*$C$6)</f>
        <v>4.6736721311475415</v>
      </c>
      <c r="N14" s="245">
        <f>IF(OR(TOTAL!N14="",TOTAL!N14=0),"",((TOTAL!N14-('Vîrsta 3-4 ani'!$C$6*0.005)-('Vîrsta 5-7 ani'!$C$6*0.0096))/TOTAL!$C$6)*$C$6)</f>
        <v>1.1900655737704917</v>
      </c>
      <c r="O14" s="245">
        <f>IF(OR(TOTAL!O14="",TOTAL!O14=0),"",((TOTAL!O14-('Vîrsta 3-4 ani'!$C$6*0.005)-('Vîrsta 5-7 ani'!$C$6*0.0096))/TOTAL!$C$6)*$C$6)</f>
        <v>6.4769508196721315</v>
      </c>
      <c r="P14" s="245">
        <f>IF(OR(TOTAL!P14="",TOTAL!P14=0),"",((TOTAL!P14-('Vîrsta 3-4 ani'!$C$6*0.005)-('Vîrsta 5-7 ani'!$C$6*0.0096))/TOTAL!$C$6)*$C$6)</f>
        <v>1.3130163934426227</v>
      </c>
      <c r="Q14" s="245">
        <f>IF(OR(TOTAL!Q14="",TOTAL!Q14=0),"",((TOTAL!Q14-('Vîrsta 3-4 ani'!$C$6*0.005)-('Vîrsta 5-7 ani'!$C$6*0.0096))/TOTAL!$C$6)*$C$6)</f>
        <v>6.0671147540983608</v>
      </c>
      <c r="R14" s="245">
        <f>IF(OR(TOTAL!R14="",TOTAL!R14=0),"",((TOTAL!R14-('Vîrsta 3-4 ani'!$C$6*0.005)-('Vîrsta 5-7 ani'!$C$6*0.0096))/TOTAL!$C$6)*$C$6)</f>
        <v>1.2310491803278689</v>
      </c>
      <c r="S14" s="245">
        <f>IF(OR(TOTAL!S14="",TOTAL!S14=0),"",((TOTAL!S14-('Vîrsta 3-4 ani'!$C$6*0.005)-('Vîrsta 5-7 ani'!$C$6*0.0096))/TOTAL!$C$6)*$C$6)</f>
        <v>4.4277704918032788</v>
      </c>
      <c r="T14" s="245">
        <f>IF(OR(TOTAL!T14="",TOTAL!T14=0),"",((TOTAL!T14-('Vîrsta 3-4 ani'!$C$6*0.005)-('Vîrsta 5-7 ani'!$C$6*0.0096))/TOTAL!$C$6)*$C$6)</f>
        <v>1.476950819672131</v>
      </c>
      <c r="U14" s="245">
        <f>IF(OR(TOTAL!U14="",TOTAL!U14=0),"",((TOTAL!U14-('Vîrsta 3-4 ani'!$C$6*0.005)-('Vîrsta 5-7 ani'!$C$6*0.0096))/TOTAL!$C$6)*$C$6)</f>
        <v>1.476950819672131</v>
      </c>
      <c r="V14" s="245">
        <f>IF(OR(TOTAL!V14="",TOTAL!V14=0),"",((TOTAL!V14-('Vîrsta 3-4 ani'!$C$6*0.005)-('Vîrsta 5-7 ani'!$C$6*0.0096))/TOTAL!$C$6)*$C$6)</f>
        <v>4.8785901639344269</v>
      </c>
      <c r="W14" s="245" t="str">
        <f>IF(OR(TOTAL!W14="",TOTAL!W14=0),"",((TOTAL!W14-('Vîrsta 3-4 ani'!$C$6*0.005)-('Vîrsta 5-7 ani'!$C$6*0.0096))/TOTAL!$C$6)*$C$6)</f>
        <v/>
      </c>
      <c r="X14" s="245" t="str">
        <f>IF(OR(TOTAL!X14="",TOTAL!X14=0),"",((TOTAL!X14-('Vîrsta 3-4 ani'!$C$6*0.005)-('Vîrsta 5-7 ani'!$C$6*0.0096))/TOTAL!$C$6)*$C$6)</f>
        <v/>
      </c>
      <c r="Y14" s="245" t="str">
        <f>IF(OR(TOTAL!Y14="",TOTAL!Y14=0),"",((TOTAL!Y14-('Vîrsta 3-4 ani'!$C$6*0.005)-('Vîrsta 5-7 ani'!$C$6*0.0096))/TOTAL!$C$6)*$C$6)</f>
        <v/>
      </c>
      <c r="Z14" s="25">
        <f t="shared" si="0"/>
        <v>58.407868852459025</v>
      </c>
      <c r="AA14" s="25">
        <f t="shared" si="2"/>
        <v>77.981133314364513</v>
      </c>
      <c r="AB14" s="25">
        <f t="shared" si="9"/>
        <v>56.146415986342447</v>
      </c>
      <c r="AC14" s="26">
        <v>28</v>
      </c>
      <c r="AD14" s="97">
        <f t="shared" si="5"/>
        <v>1.1229283197268489</v>
      </c>
      <c r="AE14" s="98">
        <v>0.02</v>
      </c>
      <c r="AF14" s="97">
        <f t="shared" si="6"/>
        <v>5.614641598634245E-2</v>
      </c>
      <c r="AG14" s="98">
        <v>1E-3</v>
      </c>
      <c r="AH14" s="97">
        <f t="shared" si="7"/>
        <v>10.667819037405065</v>
      </c>
      <c r="AI14" s="98">
        <v>0.19</v>
      </c>
      <c r="AJ14" s="97">
        <f t="shared" si="8"/>
        <v>44.91713278907396</v>
      </c>
      <c r="AK14" s="98">
        <v>0.8</v>
      </c>
      <c r="AL14" s="192">
        <v>25.6</v>
      </c>
      <c r="AM14" s="99">
        <f t="shared" si="3"/>
        <v>30.546415986342446</v>
      </c>
      <c r="AN14" s="99">
        <f t="shared" si="4"/>
        <v>219.32193744665017</v>
      </c>
      <c r="AO14" s="66"/>
    </row>
    <row r="15" spans="1:41" ht="15.75" x14ac:dyDescent="0.25">
      <c r="A15" s="327">
        <v>2</v>
      </c>
      <c r="B15" s="19" t="s">
        <v>86</v>
      </c>
      <c r="C15" s="69">
        <f>IF(OR(TOTAL!C15="",TOTAL!C15=0),"",((TOTAL!C15-('Vîrsta 3-4 ani'!$C$6*0.024)-('Vîrsta 5-7 ani'!$C$6*0.064))/TOTAL!$C$6)*$C$6)</f>
        <v>9.2960655737704911</v>
      </c>
      <c r="D15" s="69">
        <f>IF(OR(TOTAL!D15="",TOTAL!D15=0),"",((TOTAL!D15-('Vîrsta 3-4 ani'!$C$6*0.024)-('Vîrsta 5-7 ani'!$C$6*0.064))/TOTAL!$C$6)*$C$6)</f>
        <v>6.5222950819672132</v>
      </c>
      <c r="E15" s="69">
        <f>IF(OR(TOTAL!E15="",TOTAL!E15=0),"",((TOTAL!E15-('Vîrsta 3-4 ani'!$C$6*0.024)-('Vîrsta 5-7 ani'!$C$6*0.064))/TOTAL!$C$6)*$C$6)</f>
        <v>3.320655737704918</v>
      </c>
      <c r="F15" s="69">
        <f>IF(OR(TOTAL!F15="",TOTAL!F15=0),"",((TOTAL!F15-('Vîrsta 3-4 ani'!$C$6*0.024)-('Vîrsta 5-7 ani'!$C$6*0.064))/TOTAL!$C$6)*$C$6)</f>
        <v>5.130491803278689</v>
      </c>
      <c r="G15" s="69">
        <f>IF(OR(TOTAL!G15="",TOTAL!G15=0),"",((TOTAL!G15-('Vîrsta 3-4 ani'!$C$6*0.024)-('Vîrsta 5-7 ani'!$C$6*0.064))/TOTAL!$C$6)*$C$6)</f>
        <v>2.3567213114754102</v>
      </c>
      <c r="H15" s="69">
        <f>IF(OR(TOTAL!H15="",TOTAL!H15=0),"",((TOTAL!H15-('Vîrsta 3-4 ani'!$C$6*0.024)-('Vîrsta 5-7 ani'!$C$6*0.064))/TOTAL!$C$6)*$C$6)</f>
        <v>10.878032786885242</v>
      </c>
      <c r="I15" s="69">
        <f>IF(OR(TOTAL!I15="",TOTAL!I15=0),"",((TOTAL!I15-('Vîrsta 3-4 ani'!$C$6*0.024)-('Vîrsta 5-7 ani'!$C$6*0.064))/TOTAL!$C$6)*$C$6)</f>
        <v>7.5304918032786885</v>
      </c>
      <c r="J15" s="69">
        <f>IF(OR(TOTAL!J15="",TOTAL!J15=0),"",((TOTAL!J15-('Vîrsta 3-4 ani'!$C$6*0.024)-('Vîrsta 5-7 ani'!$C$6*0.064))/TOTAL!$C$6)*$C$6)</f>
        <v>8.0255737704918033</v>
      </c>
      <c r="K15" s="69">
        <f>IF(OR(TOTAL!K15="",TOTAL!K15=0),"",((TOTAL!K15-('Vîrsta 3-4 ani'!$C$6*0.024)-('Vîrsta 5-7 ani'!$C$6*0.064))/TOTAL!$C$6)*$C$6)</f>
        <v>4.5370491803278687</v>
      </c>
      <c r="L15" s="69">
        <f>IF(OR(TOTAL!L15="",TOTAL!L15=0),"",((TOTAL!L15-('Vîrsta 3-4 ani'!$C$6*0.024)-('Vîrsta 5-7 ani'!$C$6*0.064))/TOTAL!$C$6)*$C$6)</f>
        <v>6.9534426229508206</v>
      </c>
      <c r="M15" s="69">
        <f>IF(OR(TOTAL!M15="",TOTAL!M15=0),"",((TOTAL!M15-('Vîrsta 3-4 ani'!$C$6*0.024)-('Vîrsta 5-7 ani'!$C$6*0.064))/TOTAL!$C$6)*$C$6)</f>
        <v>5.071475409836065</v>
      </c>
      <c r="N15" s="69">
        <f>IF(OR(TOTAL!N15="",TOTAL!N15=0),"",((TOTAL!N15-('Vîrsta 3-4 ani'!$C$6*0.024)-('Vîrsta 5-7 ani'!$C$6*0.064))/TOTAL!$C$6)*$C$6)</f>
        <v>2.7321311475409837</v>
      </c>
      <c r="O15" s="69">
        <f>IF(OR(TOTAL!O15="",TOTAL!O15=0),"",((TOTAL!O15-('Vîrsta 3-4 ani'!$C$6*0.024)-('Vîrsta 5-7 ani'!$C$6*0.064))/TOTAL!$C$6)*$C$6)</f>
        <v>4.8927868852459024</v>
      </c>
      <c r="P15" s="69">
        <f>IF(OR(TOTAL!P15="",TOTAL!P15=0),"",((TOTAL!P15-('Vîrsta 3-4 ani'!$C$6*0.024)-('Vîrsta 5-7 ani'!$C$6*0.064))/TOTAL!$C$6)*$C$6)</f>
        <v>4.0403278688524589</v>
      </c>
      <c r="Q15" s="69">
        <f>IF(OR(TOTAL!Q15="",TOTAL!Q15=0),"",((TOTAL!Q15-('Vîrsta 3-4 ani'!$C$6*0.024)-('Vîrsta 5-7 ani'!$C$6*0.064))/TOTAL!$C$6)*$C$6)</f>
        <v>7.5157377049180338</v>
      </c>
      <c r="R15" s="69">
        <f>IF(OR(TOTAL!R15="",TOTAL!R15=0),"",((TOTAL!R15-('Vîrsta 3-4 ani'!$C$6*0.024)-('Vîrsta 5-7 ani'!$C$6*0.064))/TOTAL!$C$6)*$C$6)</f>
        <v>7.3977049180327867</v>
      </c>
      <c r="S15" s="69">
        <f>IF(OR(TOTAL!S15="",TOTAL!S15=0),"",((TOTAL!S15-('Vîrsta 3-4 ani'!$C$6*0.024)-('Vîrsta 5-7 ani'!$C$6*0.064))/TOTAL!$C$6)*$C$6)</f>
        <v>3.5403278688524593</v>
      </c>
      <c r="T15" s="69">
        <f>IF(OR(TOTAL!T15="",TOTAL!T15=0),"",((TOTAL!T15-('Vîrsta 3-4 ani'!$C$6*0.024)-('Vîrsta 5-7 ani'!$C$6*0.064))/TOTAL!$C$6)*$C$6)</f>
        <v>1.1567213114754105</v>
      </c>
      <c r="U15" s="69">
        <f>IF(OR(TOTAL!U15="",TOTAL!U15=0),"",((TOTAL!U15-('Vîrsta 3-4 ani'!$C$6*0.024)-('Vîrsta 5-7 ani'!$C$6*0.064))/TOTAL!$C$6)*$C$6)</f>
        <v>5.5304918032786885</v>
      </c>
      <c r="V15" s="69">
        <f>IF(OR(TOTAL!V15="",TOTAL!V15=0),"",((TOTAL!V15-('Vîrsta 3-4 ani'!$C$6*0.024)-('Vîrsta 5-7 ani'!$C$6*0.064))/TOTAL!$C$6)*$C$6)</f>
        <v>6.3173770491803278</v>
      </c>
      <c r="W15" s="69" t="str">
        <f>IF(OR(TOTAL!W15="",TOTAL!W15=0),"",((TOTAL!W15-('Vîrsta 3-4 ani'!$C$6*0.024)-('Vîrsta 5-7 ani'!$C$6*0.064))/TOTAL!$C$6)*$C$6)</f>
        <v/>
      </c>
      <c r="X15" s="69" t="str">
        <f>IF(OR(TOTAL!X15="",TOTAL!X15=0),"",((TOTAL!X15-('Vîrsta 3-4 ani'!$C$6*0.024)-('Vîrsta 5-7 ani'!$C$6*0.064))/TOTAL!$C$6)*$C$6)</f>
        <v/>
      </c>
      <c r="Y15" s="69" t="str">
        <f>IF(OR(TOTAL!Y15="",TOTAL!Y15=0),"",((TOTAL!Y15-('Vîrsta 3-4 ani'!$C$6*0.024)-('Vîrsta 5-7 ani'!$C$6*0.064))/TOTAL!$C$6)*$C$6)</f>
        <v/>
      </c>
      <c r="Z15" s="10">
        <f t="shared" si="0"/>
        <v>112.74590163934425</v>
      </c>
      <c r="AA15" s="10">
        <f t="shared" si="2"/>
        <v>150.52857361728206</v>
      </c>
      <c r="AB15" s="10">
        <f t="shared" si="9"/>
        <v>119.81020759920331</v>
      </c>
      <c r="AC15" s="3">
        <v>20.407</v>
      </c>
      <c r="AD15" s="90">
        <f>IFERROR(IF($AB15=0,"",$AB15*AE15),"")</f>
        <v>2.0367735291864566</v>
      </c>
      <c r="AE15" s="90">
        <v>1.7000000000000001E-2</v>
      </c>
      <c r="AF15" s="90">
        <f>IFERROR(IF($AB15=0,"",$AB15*AG15),"")</f>
        <v>0.35943062279760996</v>
      </c>
      <c r="AG15" s="90">
        <v>3.0000000000000001E-3</v>
      </c>
      <c r="AH15" s="90">
        <f>IFERROR(IF($AB15=0,"",$AB15*AI15),"")</f>
        <v>12.460261590317144</v>
      </c>
      <c r="AI15" s="90">
        <v>0.104</v>
      </c>
      <c r="AJ15" s="90">
        <f>IFERROR(IF($AB15=0,"",$AB15*AK15),"")</f>
        <v>37.500594978550637</v>
      </c>
      <c r="AK15" s="91">
        <v>0.313</v>
      </c>
      <c r="AL15" s="193">
        <v>152</v>
      </c>
      <c r="AM15" s="96">
        <f t="shared" si="3"/>
        <v>-32.189792400796691</v>
      </c>
      <c r="AN15" s="96">
        <f t="shared" si="4"/>
        <v>78.822504999475868</v>
      </c>
      <c r="AO15" s="18"/>
    </row>
    <row r="16" spans="1:41" s="31" customFormat="1" ht="15.75" x14ac:dyDescent="0.25">
      <c r="A16" s="327"/>
      <c r="B16" s="57" t="s">
        <v>17</v>
      </c>
      <c r="C16" s="246" t="str">
        <f>IF(OR(TOTAL!C16="",TOTAL!C16=0),"",TOTAL!C16/TOTAL!$C$6*'Vîrsta 1-2 ani'!$C$6)</f>
        <v/>
      </c>
      <c r="D16" s="246" t="str">
        <f>IF(OR(TOTAL!D16="",TOTAL!D16=0),"",TOTAL!D16/TOTAL!$C$6*'Vîrsta 1-2 ani'!$C$6)</f>
        <v/>
      </c>
      <c r="E16" s="246" t="str">
        <f>IF(OR(TOTAL!E16="",TOTAL!E16=0),"",TOTAL!E16/TOTAL!$C$6*'Vîrsta 1-2 ani'!$C$6)</f>
        <v/>
      </c>
      <c r="F16" s="246" t="str">
        <f>IF(OR(TOTAL!F16="",TOTAL!F16=0),"",TOTAL!F16/TOTAL!$C$6*'Vîrsta 1-2 ani'!$C$6)</f>
        <v/>
      </c>
      <c r="G16" s="246" t="str">
        <f>IF(OR(TOTAL!G16="",TOTAL!G16=0),"",TOTAL!G16/TOTAL!$C$6*'Vîrsta 1-2 ani'!$C$6)</f>
        <v/>
      </c>
      <c r="H16" s="246" t="str">
        <f>IF(OR(TOTAL!H16="",TOTAL!H16=0),"",TOTAL!H16/TOTAL!$C$6*'Vîrsta 1-2 ani'!$C$6)</f>
        <v/>
      </c>
      <c r="I16" s="246" t="str">
        <f>IF(OR(TOTAL!I16="",TOTAL!I16=0),"",TOTAL!I16/TOTAL!$C$6*'Vîrsta 1-2 ani'!$C$6)</f>
        <v/>
      </c>
      <c r="J16" s="246" t="str">
        <f>IF(OR(TOTAL!J16="",TOTAL!J16=0),"",TOTAL!J16/TOTAL!$C$6*'Vîrsta 1-2 ani'!$C$6)</f>
        <v/>
      </c>
      <c r="K16" s="246" t="str">
        <f>IF(OR(TOTAL!K16="",TOTAL!K16=0),"",TOTAL!K16/TOTAL!$C$6*'Vîrsta 1-2 ani'!$C$6)</f>
        <v/>
      </c>
      <c r="L16" s="246" t="str">
        <f>IF(OR(TOTAL!L16="",TOTAL!L16=0),"",TOTAL!L16/TOTAL!$C$6*'Vîrsta 1-2 ani'!$C$6)</f>
        <v/>
      </c>
      <c r="M16" s="246" t="str">
        <f>IF(OR(TOTAL!M16="",TOTAL!M16=0),"",TOTAL!M16/TOTAL!$C$6*'Vîrsta 1-2 ani'!$C$6)</f>
        <v/>
      </c>
      <c r="N16" s="246" t="str">
        <f>IF(OR(TOTAL!N16="",TOTAL!N16=0),"",TOTAL!N16/TOTAL!$C$6*'Vîrsta 1-2 ani'!$C$6)</f>
        <v/>
      </c>
      <c r="O16" s="246" t="str">
        <f>IF(OR(TOTAL!O16="",TOTAL!O16=0),"",TOTAL!O16/TOTAL!$C$6*'Vîrsta 1-2 ani'!$C$6)</f>
        <v/>
      </c>
      <c r="P16" s="246" t="str">
        <f>IF(OR(TOTAL!P16="",TOTAL!P16=0),"",TOTAL!P16/TOTAL!$C$6*'Vîrsta 1-2 ani'!$C$6)</f>
        <v/>
      </c>
      <c r="Q16" s="246" t="str">
        <f>IF(OR(TOTAL!Q16="",TOTAL!Q16=0),"",TOTAL!Q16/TOTAL!$C$6*'Vîrsta 1-2 ani'!$C$6)</f>
        <v/>
      </c>
      <c r="R16" s="246" t="str">
        <f>IF(OR(TOTAL!R16="",TOTAL!R16=0),"",TOTAL!R16/TOTAL!$C$6*'Vîrsta 1-2 ani'!$C$6)</f>
        <v/>
      </c>
      <c r="S16" s="246" t="str">
        <f>IF(OR(TOTAL!S16="",TOTAL!S16=0),"",TOTAL!S16/TOTAL!$C$6*'Vîrsta 1-2 ani'!$C$6)</f>
        <v/>
      </c>
      <c r="T16" s="246" t="str">
        <f>IF(OR(TOTAL!T16="",TOTAL!T16=0),"",TOTAL!T16/TOTAL!$C$6*'Vîrsta 1-2 ani'!$C$6)</f>
        <v/>
      </c>
      <c r="U16" s="246" t="str">
        <f>IF(OR(TOTAL!U16="",TOTAL!U16=0),"",TOTAL!U16/TOTAL!$C$6*'Vîrsta 1-2 ani'!$C$6)</f>
        <v/>
      </c>
      <c r="V16" s="246" t="str">
        <f>IF(OR(TOTAL!V16="",TOTAL!V16=0),"",TOTAL!V16/TOTAL!$C$6*'Vîrsta 1-2 ani'!$C$6)</f>
        <v/>
      </c>
      <c r="W16" s="246" t="str">
        <f>IF(OR(TOTAL!W16="",TOTAL!W16=0),"",TOTAL!W16/TOTAL!$C$6*'Vîrsta 1-2 ani'!$C$6)</f>
        <v/>
      </c>
      <c r="X16" s="246" t="str">
        <f>IF(OR(TOTAL!X16="",TOTAL!X16=0),"",TOTAL!X16/TOTAL!$C$6*'Vîrsta 1-2 ani'!$C$6)</f>
        <v/>
      </c>
      <c r="Y16" s="246" t="str">
        <f>IF(OR(TOTAL!Y16="",TOTAL!Y16=0),"",TOTAL!Y16/TOTAL!$C$6*'Vîrsta 1-2 ani'!$C$6)</f>
        <v/>
      </c>
      <c r="Z16" s="11">
        <f t="shared" si="0"/>
        <v>0</v>
      </c>
      <c r="AA16" s="11">
        <f t="shared" si="2"/>
        <v>0</v>
      </c>
      <c r="AB16" s="11" t="str">
        <f t="shared" si="9"/>
        <v/>
      </c>
      <c r="AC16" s="7">
        <v>30</v>
      </c>
      <c r="AD16" s="97" t="str">
        <f>IFERROR(IF($AB16=0,"",$AB16*AE16),"")</f>
        <v/>
      </c>
      <c r="AE16" s="100">
        <v>0.01</v>
      </c>
      <c r="AF16" s="101" t="str">
        <f>IFERROR(IF($AB16=0,"",$AB16*AG16),"")</f>
        <v/>
      </c>
      <c r="AG16" s="100"/>
      <c r="AH16" s="101" t="str">
        <f>IFERROR(IF($AB16=0,"",$AB16*AI16),"")</f>
        <v/>
      </c>
      <c r="AI16" s="100">
        <v>0.06</v>
      </c>
      <c r="AJ16" s="97" t="str">
        <f>IFERROR(IF($AB16=0,"",$AB16*AK16),"")</f>
        <v/>
      </c>
      <c r="AK16" s="98">
        <v>0.26</v>
      </c>
      <c r="AL16" s="194" t="str">
        <f>IFERROR((AB16*100/#REF!),"")</f>
        <v/>
      </c>
      <c r="AM16" s="134"/>
      <c r="AN16" s="135"/>
      <c r="AO16" s="66"/>
    </row>
    <row r="17" spans="1:41" s="31" customFormat="1" ht="15.75" x14ac:dyDescent="0.25">
      <c r="A17" s="327"/>
      <c r="B17" s="57" t="s">
        <v>18</v>
      </c>
      <c r="C17" s="246" t="str">
        <f>IF(OR(TOTAL!C17="",TOTAL!C17=0),"",TOTAL!C17/TOTAL!$C$6*'Vîrsta 1-2 ani'!$C$6)</f>
        <v/>
      </c>
      <c r="D17" s="246" t="str">
        <f>IF(OR(TOTAL!D17="",TOTAL!D17=0),"",TOTAL!D17/TOTAL!$C$6*'Vîrsta 1-2 ani'!$C$6)</f>
        <v/>
      </c>
      <c r="E17" s="246" t="str">
        <f>IF(OR(TOTAL!E17="",TOTAL!E17=0),"",TOTAL!E17/TOTAL!$C$6*'Vîrsta 1-2 ani'!$C$6)</f>
        <v/>
      </c>
      <c r="F17" s="246" t="str">
        <f>IF(OR(TOTAL!F17="",TOTAL!F17=0),"",TOTAL!F17/TOTAL!$C$6*'Vîrsta 1-2 ani'!$C$6)</f>
        <v/>
      </c>
      <c r="G17" s="246" t="str">
        <f>IF(OR(TOTAL!G17="",TOTAL!G17=0),"",TOTAL!G17/TOTAL!$C$6*'Vîrsta 1-2 ani'!$C$6)</f>
        <v/>
      </c>
      <c r="H17" s="246" t="str">
        <f>IF(OR(TOTAL!H17="",TOTAL!H17=0),"",TOTAL!H17/TOTAL!$C$6*'Vîrsta 1-2 ani'!$C$6)</f>
        <v/>
      </c>
      <c r="I17" s="246" t="str">
        <f>IF(OR(TOTAL!I17="",TOTAL!I17=0),"",TOTAL!I17/TOTAL!$C$6*'Vîrsta 1-2 ani'!$C$6)</f>
        <v/>
      </c>
      <c r="J17" s="246" t="str">
        <f>IF(OR(TOTAL!J17="",TOTAL!J17=0),"",TOTAL!J17/TOTAL!$C$6*'Vîrsta 1-2 ani'!$C$6)</f>
        <v/>
      </c>
      <c r="K17" s="246" t="str">
        <f>IF(OR(TOTAL!K17="",TOTAL!K17=0),"",TOTAL!K17/TOTAL!$C$6*'Vîrsta 1-2 ani'!$C$6)</f>
        <v/>
      </c>
      <c r="L17" s="246" t="str">
        <f>IF(OR(TOTAL!L17="",TOTAL!L17=0),"",TOTAL!L17/TOTAL!$C$6*'Vîrsta 1-2 ani'!$C$6)</f>
        <v/>
      </c>
      <c r="M17" s="246" t="str">
        <f>IF(OR(TOTAL!M17="",TOTAL!M17=0),"",TOTAL!M17/TOTAL!$C$6*'Vîrsta 1-2 ani'!$C$6)</f>
        <v/>
      </c>
      <c r="N17" s="246" t="str">
        <f>IF(OR(TOTAL!N17="",TOTAL!N17=0),"",TOTAL!N17/TOTAL!$C$6*'Vîrsta 1-2 ani'!$C$6)</f>
        <v/>
      </c>
      <c r="O17" s="246" t="str">
        <f>IF(OR(TOTAL!O17="",TOTAL!O17=0),"",TOTAL!O17/TOTAL!$C$6*'Vîrsta 1-2 ani'!$C$6)</f>
        <v/>
      </c>
      <c r="P17" s="246" t="str">
        <f>IF(OR(TOTAL!P17="",TOTAL!P17=0),"",TOTAL!P17/TOTAL!$C$6*'Vîrsta 1-2 ani'!$C$6)</f>
        <v/>
      </c>
      <c r="Q17" s="246" t="str">
        <f>IF(OR(TOTAL!Q17="",TOTAL!Q17=0),"",TOTAL!Q17/TOTAL!$C$6*'Vîrsta 1-2 ani'!$C$6)</f>
        <v/>
      </c>
      <c r="R17" s="246" t="str">
        <f>IF(OR(TOTAL!R17="",TOTAL!R17=0),"",TOTAL!R17/TOTAL!$C$6*'Vîrsta 1-2 ani'!$C$6)</f>
        <v/>
      </c>
      <c r="S17" s="246" t="str">
        <f>IF(OR(TOTAL!S17="",TOTAL!S17=0),"",TOTAL!S17/TOTAL!$C$6*'Vîrsta 1-2 ani'!$C$6)</f>
        <v/>
      </c>
      <c r="T17" s="246" t="str">
        <f>IF(OR(TOTAL!T17="",TOTAL!T17=0),"",TOTAL!T17/TOTAL!$C$6*'Vîrsta 1-2 ani'!$C$6)</f>
        <v/>
      </c>
      <c r="U17" s="246" t="str">
        <f>IF(OR(TOTAL!U17="",TOTAL!U17=0),"",TOTAL!U17/TOTAL!$C$6*'Vîrsta 1-2 ani'!$C$6)</f>
        <v/>
      </c>
      <c r="V17" s="246" t="str">
        <f>IF(OR(TOTAL!V17="",TOTAL!V17=0),"",TOTAL!V17/TOTAL!$C$6*'Vîrsta 1-2 ani'!$C$6)</f>
        <v/>
      </c>
      <c r="W17" s="246" t="str">
        <f>IF(OR(TOTAL!W17="",TOTAL!W17=0),"",TOTAL!W17/TOTAL!$C$6*'Vîrsta 1-2 ani'!$C$6)</f>
        <v/>
      </c>
      <c r="X17" s="246" t="str">
        <f>IF(OR(TOTAL!X17="",TOTAL!X17=0),"",TOTAL!X17/TOTAL!$C$6*'Vîrsta 1-2 ani'!$C$6)</f>
        <v/>
      </c>
      <c r="Y17" s="246" t="str">
        <f>IF(OR(TOTAL!Y17="",TOTAL!Y17=0),"",TOTAL!Y17/TOTAL!$C$6*'Vîrsta 1-2 ani'!$C$6)</f>
        <v/>
      </c>
      <c r="Z17" s="11">
        <f t="shared" si="0"/>
        <v>0</v>
      </c>
      <c r="AA17" s="11">
        <f t="shared" si="2"/>
        <v>0</v>
      </c>
      <c r="AB17" s="11" t="str">
        <f t="shared" si="9"/>
        <v/>
      </c>
      <c r="AC17" s="7">
        <v>25</v>
      </c>
      <c r="AD17" s="97" t="str">
        <f t="shared" ref="AD17:AD44" si="10">IFERROR(IF($AB17=0,"",$AB17*AE17),"")</f>
        <v/>
      </c>
      <c r="AE17" s="100">
        <v>6.0000000000000001E-3</v>
      </c>
      <c r="AF17" s="101" t="str">
        <f t="shared" ref="AF17:AF44" si="11">IFERROR(IF($AB17=0,"",$AB17*AG17),"")</f>
        <v/>
      </c>
      <c r="AG17" s="100">
        <v>3.0000000000000001E-3</v>
      </c>
      <c r="AH17" s="101" t="str">
        <f t="shared" ref="AH17:AH44" si="12">IFERROR(IF($AB17=0,"",$AB17*AI17),"")</f>
        <v/>
      </c>
      <c r="AI17" s="100">
        <v>5.7000000000000002E-2</v>
      </c>
      <c r="AJ17" s="97" t="str">
        <f t="shared" ref="AJ17:AJ44" si="13">IFERROR(IF($AB17=0,"",$AB17*AK17),"")</f>
        <v/>
      </c>
      <c r="AK17" s="98">
        <v>0.12</v>
      </c>
      <c r="AL17" s="195"/>
      <c r="AM17" s="136"/>
      <c r="AN17" s="137"/>
      <c r="AO17" s="66"/>
    </row>
    <row r="18" spans="1:41" s="31" customFormat="1" ht="15.75" x14ac:dyDescent="0.25">
      <c r="A18" s="327"/>
      <c r="B18" s="57" t="s">
        <v>78</v>
      </c>
      <c r="C18" s="246">
        <f>IF(OR(TOTAL!C18="",TOTAL!C18=0),"",TOTAL!C18/TOTAL!$C$6*'Vîrsta 1-2 ani'!$C$6)</f>
        <v>2.0901639344262293</v>
      </c>
      <c r="D18" s="246">
        <f>IF(OR(TOTAL!D18="",TOTAL!D18=0),"",TOTAL!D18/TOTAL!$C$6*'Vîrsta 1-2 ani'!$C$6)</f>
        <v>1.3934426229508197</v>
      </c>
      <c r="E18" s="246" t="str">
        <f>IF(OR(TOTAL!E18="",TOTAL!E18=0),"",TOTAL!E18/TOTAL!$C$6*'Vîrsta 1-2 ani'!$C$6)</f>
        <v/>
      </c>
      <c r="F18" s="246">
        <f>IF(OR(TOTAL!F18="",TOTAL!F18=0),"",TOTAL!F18/TOTAL!$C$6*'Vîrsta 1-2 ani'!$C$6)</f>
        <v>1.3934426229508197</v>
      </c>
      <c r="G18" s="246" t="str">
        <f>IF(OR(TOTAL!G18="",TOTAL!G18=0),"",TOTAL!G18/TOTAL!$C$6*'Vîrsta 1-2 ani'!$C$6)</f>
        <v/>
      </c>
      <c r="H18" s="246">
        <f>IF(OR(TOTAL!H18="",TOTAL!H18=0),"",TOTAL!H18/TOTAL!$C$6*'Vîrsta 1-2 ani'!$C$6)</f>
        <v>4.0983606557377055</v>
      </c>
      <c r="I18" s="246">
        <f>IF(OR(TOTAL!I18="",TOTAL!I18=0),"",TOTAL!I18/TOTAL!$C$6*'Vîrsta 1-2 ani'!$C$6)</f>
        <v>1.3114754098360655</v>
      </c>
      <c r="J18" s="246" t="str">
        <f>IF(OR(TOTAL!J18="",TOTAL!J18=0),"",TOTAL!J18/TOTAL!$C$6*'Vîrsta 1-2 ani'!$C$6)</f>
        <v/>
      </c>
      <c r="K18" s="246" t="str">
        <f>IF(OR(TOTAL!K18="",TOTAL!K18=0),"",TOTAL!K18/TOTAL!$C$6*'Vîrsta 1-2 ani'!$C$6)</f>
        <v/>
      </c>
      <c r="L18" s="246">
        <f>IF(OR(TOTAL!L18="",TOTAL!L18=0),"",TOTAL!L18/TOTAL!$C$6*'Vîrsta 1-2 ani'!$C$6)</f>
        <v>1.639344262295082</v>
      </c>
      <c r="M18" s="246">
        <f>IF(OR(TOTAL!M18="",TOTAL!M18=0),"",TOTAL!M18/TOTAL!$C$6*'Vîrsta 1-2 ani'!$C$6)</f>
        <v>1.639344262295082</v>
      </c>
      <c r="N18" s="246" t="str">
        <f>IF(OR(TOTAL!N18="",TOTAL!N18=0),"",TOTAL!N18/TOTAL!$C$6*'Vîrsta 1-2 ani'!$C$6)</f>
        <v/>
      </c>
      <c r="O18" s="246">
        <f>IF(OR(TOTAL!O18="",TOTAL!O18=0),"",TOTAL!O18/TOTAL!$C$6*'Vîrsta 1-2 ani'!$C$6)</f>
        <v>1.4918032786885245</v>
      </c>
      <c r="P18" s="246" t="str">
        <f>IF(OR(TOTAL!P18="",TOTAL!P18=0),"",TOTAL!P18/TOTAL!$C$6*'Vîrsta 1-2 ani'!$C$6)</f>
        <v/>
      </c>
      <c r="Q18" s="246" t="str">
        <f>IF(OR(TOTAL!Q18="",TOTAL!Q18=0),"",TOTAL!Q18/TOTAL!$C$6*'Vîrsta 1-2 ani'!$C$6)</f>
        <v/>
      </c>
      <c r="R18" s="246">
        <f>IF(OR(TOTAL!R18="",TOTAL!R18=0),"",TOTAL!R18/TOTAL!$C$6*'Vîrsta 1-2 ani'!$C$6)</f>
        <v>4.3442622950819674</v>
      </c>
      <c r="S18" s="246" t="str">
        <f>IF(OR(TOTAL!S18="",TOTAL!S18=0),"",TOTAL!S18/TOTAL!$C$6*'Vîrsta 1-2 ani'!$C$6)</f>
        <v/>
      </c>
      <c r="T18" s="246" t="str">
        <f>IF(OR(TOTAL!T18="",TOTAL!T18=0),"",TOTAL!T18/TOTAL!$C$6*'Vîrsta 1-2 ani'!$C$6)</f>
        <v/>
      </c>
      <c r="U18" s="246">
        <f>IF(OR(TOTAL!U18="",TOTAL!U18=0),"",TOTAL!U18/TOTAL!$C$6*'Vîrsta 1-2 ani'!$C$6)</f>
        <v>1.2295081967213113</v>
      </c>
      <c r="V18" s="246">
        <f>IF(OR(TOTAL!V18="",TOTAL!V18=0),"",TOTAL!V18/TOTAL!$C$6*'Vîrsta 1-2 ani'!$C$6)</f>
        <v>4.0983606557377055</v>
      </c>
      <c r="W18" s="246" t="str">
        <f>IF(OR(TOTAL!W18="",TOTAL!W18=0),"",TOTAL!W18/TOTAL!$C$6*'Vîrsta 1-2 ani'!$C$6)</f>
        <v/>
      </c>
      <c r="X18" s="246" t="str">
        <f>IF(OR(TOTAL!X18="",TOTAL!X18=0),"",TOTAL!X18/TOTAL!$C$6*'Vîrsta 1-2 ani'!$C$6)</f>
        <v/>
      </c>
      <c r="Y18" s="246" t="str">
        <f>IF(OR(TOTAL!Y18="",TOTAL!Y18=0),"",TOTAL!Y18/TOTAL!$C$6*'Vîrsta 1-2 ani'!$C$6)</f>
        <v/>
      </c>
      <c r="Z18" s="11">
        <f t="shared" si="0"/>
        <v>24.729508196721312</v>
      </c>
      <c r="AA18" s="11">
        <f t="shared" si="2"/>
        <v>33.016699862111231</v>
      </c>
      <c r="AB18" s="11">
        <f t="shared" si="9"/>
        <v>26.413359889688984</v>
      </c>
      <c r="AC18" s="7">
        <v>20</v>
      </c>
      <c r="AD18" s="97">
        <f t="shared" si="10"/>
        <v>0.21130687911751186</v>
      </c>
      <c r="AE18" s="100">
        <v>8.0000000000000002E-3</v>
      </c>
      <c r="AF18" s="101">
        <f t="shared" si="11"/>
        <v>0</v>
      </c>
      <c r="AG18" s="100"/>
      <c r="AH18" s="101">
        <f t="shared" si="12"/>
        <v>1.4263214340432051</v>
      </c>
      <c r="AI18" s="100">
        <v>5.3999999999999999E-2</v>
      </c>
      <c r="AJ18" s="97">
        <f t="shared" si="13"/>
        <v>8.1881415658035852</v>
      </c>
      <c r="AK18" s="98">
        <v>0.31</v>
      </c>
      <c r="AL18" s="195"/>
      <c r="AM18" s="136"/>
      <c r="AN18" s="137"/>
      <c r="AO18" s="66"/>
    </row>
    <row r="19" spans="1:41" s="31" customFormat="1" ht="15.75" x14ac:dyDescent="0.25">
      <c r="A19" s="327"/>
      <c r="B19" s="58" t="s">
        <v>60</v>
      </c>
      <c r="C19" s="247" t="str">
        <f>IF(OR(TOTAL!C19="",TOTAL!C19=0),"",TOTAL!C19/TOTAL!$C$6*'Vîrsta 1-2 ani'!$C$6)</f>
        <v/>
      </c>
      <c r="D19" s="247" t="str">
        <f>IF(OR(TOTAL!D19="",TOTAL!D19=0),"",TOTAL!D19/TOTAL!$C$6*'Vîrsta 1-2 ani'!$C$6)</f>
        <v/>
      </c>
      <c r="E19" s="247" t="str">
        <f>IF(OR(TOTAL!E19="",TOTAL!E19=0),"",TOTAL!E19/TOTAL!$C$6*'Vîrsta 1-2 ani'!$C$6)</f>
        <v/>
      </c>
      <c r="F19" s="247" t="str">
        <f>IF(OR(TOTAL!F19="",TOTAL!F19=0),"",TOTAL!F19/TOTAL!$C$6*'Vîrsta 1-2 ani'!$C$6)</f>
        <v/>
      </c>
      <c r="G19" s="247" t="str">
        <f>IF(OR(TOTAL!G19="",TOTAL!G19=0),"",TOTAL!G19/TOTAL!$C$6*'Vîrsta 1-2 ani'!$C$6)</f>
        <v/>
      </c>
      <c r="H19" s="247" t="str">
        <f>IF(OR(TOTAL!H19="",TOTAL!H19=0),"",TOTAL!H19/TOTAL!$C$6*'Vîrsta 1-2 ani'!$C$6)</f>
        <v/>
      </c>
      <c r="I19" s="247" t="str">
        <f>IF(OR(TOTAL!I19="",TOTAL!I19=0),"",TOTAL!I19/TOTAL!$C$6*'Vîrsta 1-2 ani'!$C$6)</f>
        <v/>
      </c>
      <c r="J19" s="247" t="str">
        <f>IF(OR(TOTAL!J19="",TOTAL!J19=0),"",TOTAL!J19/TOTAL!$C$6*'Vîrsta 1-2 ani'!$C$6)</f>
        <v/>
      </c>
      <c r="K19" s="247" t="str">
        <f>IF(OR(TOTAL!K19="",TOTAL!K19=0),"",TOTAL!K19/TOTAL!$C$6*'Vîrsta 1-2 ani'!$C$6)</f>
        <v/>
      </c>
      <c r="L19" s="247" t="str">
        <f>IF(OR(TOTAL!L19="",TOTAL!L19=0),"",TOTAL!L19/TOTAL!$C$6*'Vîrsta 1-2 ani'!$C$6)</f>
        <v/>
      </c>
      <c r="M19" s="247" t="str">
        <f>IF(OR(TOTAL!M19="",TOTAL!M19=0),"",TOTAL!M19/TOTAL!$C$6*'Vîrsta 1-2 ani'!$C$6)</f>
        <v/>
      </c>
      <c r="N19" s="247" t="str">
        <f>IF(OR(TOTAL!N19="",TOTAL!N19=0),"",TOTAL!N19/TOTAL!$C$6*'Vîrsta 1-2 ani'!$C$6)</f>
        <v/>
      </c>
      <c r="O19" s="247" t="str">
        <f>IF(OR(TOTAL!O19="",TOTAL!O19=0),"",TOTAL!O19/TOTAL!$C$6*'Vîrsta 1-2 ani'!$C$6)</f>
        <v/>
      </c>
      <c r="P19" s="247" t="str">
        <f>IF(OR(TOTAL!P19="",TOTAL!P19=0),"",TOTAL!P19/TOTAL!$C$6*'Vîrsta 1-2 ani'!$C$6)</f>
        <v/>
      </c>
      <c r="Q19" s="247" t="str">
        <f>IF(OR(TOTAL!Q19="",TOTAL!Q19=0),"",TOTAL!Q19/TOTAL!$C$6*'Vîrsta 1-2 ani'!$C$6)</f>
        <v/>
      </c>
      <c r="R19" s="247" t="str">
        <f>IF(OR(TOTAL!R19="",TOTAL!R19=0),"",TOTAL!R19/TOTAL!$C$6*'Vîrsta 1-2 ani'!$C$6)</f>
        <v/>
      </c>
      <c r="S19" s="247" t="str">
        <f>IF(OR(TOTAL!S19="",TOTAL!S19=0),"",TOTAL!S19/TOTAL!$C$6*'Vîrsta 1-2 ani'!$C$6)</f>
        <v/>
      </c>
      <c r="T19" s="247" t="str">
        <f>IF(OR(TOTAL!T19="",TOTAL!T19=0),"",TOTAL!T19/TOTAL!$C$6*'Vîrsta 1-2 ani'!$C$6)</f>
        <v/>
      </c>
      <c r="U19" s="247" t="str">
        <f>IF(OR(TOTAL!U19="",TOTAL!U19=0),"",TOTAL!U19/TOTAL!$C$6*'Vîrsta 1-2 ani'!$C$6)</f>
        <v/>
      </c>
      <c r="V19" s="247" t="str">
        <f>IF(OR(TOTAL!V19="",TOTAL!V19=0),"",TOTAL!V19/TOTAL!$C$6*'Vîrsta 1-2 ani'!$C$6)</f>
        <v/>
      </c>
      <c r="W19" s="247" t="str">
        <f>IF(OR(TOTAL!W19="",TOTAL!W19=0),"",TOTAL!W19/TOTAL!$C$6*'Vîrsta 1-2 ani'!$C$6)</f>
        <v/>
      </c>
      <c r="X19" s="247" t="str">
        <f>IF(OR(TOTAL!X19="",TOTAL!X19=0),"",TOTAL!X19/TOTAL!$C$6*'Vîrsta 1-2 ani'!$C$6)</f>
        <v/>
      </c>
      <c r="Y19" s="247" t="str">
        <f>IF(OR(TOTAL!Y19="",TOTAL!Y19=0),"",TOTAL!Y19/TOTAL!$C$6*'Vîrsta 1-2 ani'!$C$6)</f>
        <v/>
      </c>
      <c r="Z19" s="11">
        <f t="shared" si="0"/>
        <v>0</v>
      </c>
      <c r="AA19" s="11">
        <f t="shared" si="2"/>
        <v>0</v>
      </c>
      <c r="AB19" s="11" t="str">
        <f t="shared" si="9"/>
        <v/>
      </c>
      <c r="AC19" s="7">
        <v>18</v>
      </c>
      <c r="AD19" s="97" t="str">
        <f t="shared" si="10"/>
        <v/>
      </c>
      <c r="AE19" s="100">
        <v>1.2E-2</v>
      </c>
      <c r="AF19" s="101" t="str">
        <f t="shared" si="11"/>
        <v/>
      </c>
      <c r="AG19" s="100">
        <v>2E-3</v>
      </c>
      <c r="AH19" s="101" t="str">
        <f t="shared" si="12"/>
        <v/>
      </c>
      <c r="AI19" s="100">
        <v>3.2000000000000001E-2</v>
      </c>
      <c r="AJ19" s="97" t="str">
        <f t="shared" si="13"/>
        <v/>
      </c>
      <c r="AK19" s="98">
        <v>0.12</v>
      </c>
      <c r="AL19" s="195"/>
      <c r="AM19" s="136"/>
      <c r="AN19" s="137"/>
      <c r="AO19" s="66"/>
    </row>
    <row r="20" spans="1:41" s="31" customFormat="1" ht="15.75" x14ac:dyDescent="0.25">
      <c r="A20" s="327"/>
      <c r="B20" s="59" t="s">
        <v>61</v>
      </c>
      <c r="C20" s="247" t="str">
        <f>IF(OR(TOTAL!C20="",TOTAL!C20=0),"",TOTAL!C20/TOTAL!$C$6*'Vîrsta 1-2 ani'!$C$6)</f>
        <v/>
      </c>
      <c r="D20" s="247" t="str">
        <f>IF(OR(TOTAL!D20="",TOTAL!D20=0),"",TOTAL!D20/TOTAL!$C$6*'Vîrsta 1-2 ani'!$C$6)</f>
        <v/>
      </c>
      <c r="E20" s="247" t="str">
        <f>IF(OR(TOTAL!E20="",TOTAL!E20=0),"",TOTAL!E20/TOTAL!$C$6*'Vîrsta 1-2 ani'!$C$6)</f>
        <v/>
      </c>
      <c r="F20" s="247" t="str">
        <f>IF(OR(TOTAL!F20="",TOTAL!F20=0),"",TOTAL!F20/TOTAL!$C$6*'Vîrsta 1-2 ani'!$C$6)</f>
        <v/>
      </c>
      <c r="G20" s="247" t="str">
        <f>IF(OR(TOTAL!G20="",TOTAL!G20=0),"",TOTAL!G20/TOTAL!$C$6*'Vîrsta 1-2 ani'!$C$6)</f>
        <v/>
      </c>
      <c r="H20" s="247" t="str">
        <f>IF(OR(TOTAL!H20="",TOTAL!H20=0),"",TOTAL!H20/TOTAL!$C$6*'Vîrsta 1-2 ani'!$C$6)</f>
        <v/>
      </c>
      <c r="I20" s="247" t="str">
        <f>IF(OR(TOTAL!I20="",TOTAL!I20=0),"",TOTAL!I20/TOTAL!$C$6*'Vîrsta 1-2 ani'!$C$6)</f>
        <v/>
      </c>
      <c r="J20" s="247" t="str">
        <f>IF(OR(TOTAL!J20="",TOTAL!J20=0),"",TOTAL!J20/TOTAL!$C$6*'Vîrsta 1-2 ani'!$C$6)</f>
        <v/>
      </c>
      <c r="K20" s="247" t="str">
        <f>IF(OR(TOTAL!K20="",TOTAL!K20=0),"",TOTAL!K20/TOTAL!$C$6*'Vîrsta 1-2 ani'!$C$6)</f>
        <v/>
      </c>
      <c r="L20" s="247" t="str">
        <f>IF(OR(TOTAL!L20="",TOTAL!L20=0),"",TOTAL!L20/TOTAL!$C$6*'Vîrsta 1-2 ani'!$C$6)</f>
        <v/>
      </c>
      <c r="M20" s="247" t="str">
        <f>IF(OR(TOTAL!M20="",TOTAL!M20=0),"",TOTAL!M20/TOTAL!$C$6*'Vîrsta 1-2 ani'!$C$6)</f>
        <v/>
      </c>
      <c r="N20" s="247" t="str">
        <f>IF(OR(TOTAL!N20="",TOTAL!N20=0),"",TOTAL!N20/TOTAL!$C$6*'Vîrsta 1-2 ani'!$C$6)</f>
        <v/>
      </c>
      <c r="O20" s="247" t="str">
        <f>IF(OR(TOTAL!O20="",TOTAL!O20=0),"",TOTAL!O20/TOTAL!$C$6*'Vîrsta 1-2 ani'!$C$6)</f>
        <v/>
      </c>
      <c r="P20" s="247" t="str">
        <f>IF(OR(TOTAL!P20="",TOTAL!P20=0),"",TOTAL!P20/TOTAL!$C$6*'Vîrsta 1-2 ani'!$C$6)</f>
        <v/>
      </c>
      <c r="Q20" s="247" t="str">
        <f>IF(OR(TOTAL!Q20="",TOTAL!Q20=0),"",TOTAL!Q20/TOTAL!$C$6*'Vîrsta 1-2 ani'!$C$6)</f>
        <v/>
      </c>
      <c r="R20" s="247" t="str">
        <f>IF(OR(TOTAL!R20="",TOTAL!R20=0),"",TOTAL!R20/TOTAL!$C$6*'Vîrsta 1-2 ani'!$C$6)</f>
        <v/>
      </c>
      <c r="S20" s="247" t="str">
        <f>IF(OR(TOTAL!S20="",TOTAL!S20=0),"",TOTAL!S20/TOTAL!$C$6*'Vîrsta 1-2 ani'!$C$6)</f>
        <v/>
      </c>
      <c r="T20" s="247" t="str">
        <f>IF(OR(TOTAL!T20="",TOTAL!T20=0),"",TOTAL!T20/TOTAL!$C$6*'Vîrsta 1-2 ani'!$C$6)</f>
        <v/>
      </c>
      <c r="U20" s="247" t="str">
        <f>IF(OR(TOTAL!U20="",TOTAL!U20=0),"",TOTAL!U20/TOTAL!$C$6*'Vîrsta 1-2 ani'!$C$6)</f>
        <v/>
      </c>
      <c r="V20" s="247" t="str">
        <f>IF(OR(TOTAL!V20="",TOTAL!V20=0),"",TOTAL!V20/TOTAL!$C$6*'Vîrsta 1-2 ani'!$C$6)</f>
        <v/>
      </c>
      <c r="W20" s="247" t="str">
        <f>IF(OR(TOTAL!W20="",TOTAL!W20=0),"",TOTAL!W20/TOTAL!$C$6*'Vîrsta 1-2 ani'!$C$6)</f>
        <v/>
      </c>
      <c r="X20" s="247" t="str">
        <f>IF(OR(TOTAL!X20="",TOTAL!X20=0),"",TOTAL!X20/TOTAL!$C$6*'Vîrsta 1-2 ani'!$C$6)</f>
        <v/>
      </c>
      <c r="Y20" s="247" t="str">
        <f>IF(OR(TOTAL!Y20="",TOTAL!Y20=0),"",TOTAL!Y20/TOTAL!$C$6*'Vîrsta 1-2 ani'!$C$6)</f>
        <v/>
      </c>
      <c r="Z20" s="11">
        <f t="shared" si="0"/>
        <v>0</v>
      </c>
      <c r="AA20" s="11">
        <f t="shared" si="2"/>
        <v>0</v>
      </c>
      <c r="AB20" s="11" t="str">
        <f t="shared" si="9"/>
        <v/>
      </c>
      <c r="AC20" s="7">
        <v>20</v>
      </c>
      <c r="AD20" s="97" t="str">
        <f t="shared" si="10"/>
        <v/>
      </c>
      <c r="AE20" s="100">
        <v>1.9E-2</v>
      </c>
      <c r="AF20" s="101" t="str">
        <f t="shared" si="11"/>
        <v/>
      </c>
      <c r="AG20" s="100">
        <v>2E-3</v>
      </c>
      <c r="AH20" s="101" t="str">
        <f t="shared" si="12"/>
        <v/>
      </c>
      <c r="AI20" s="100">
        <v>6.7000000000000004E-2</v>
      </c>
      <c r="AJ20" s="97" t="str">
        <f t="shared" si="13"/>
        <v/>
      </c>
      <c r="AK20" s="98">
        <v>0.27</v>
      </c>
      <c r="AL20" s="195"/>
      <c r="AM20" s="136"/>
      <c r="AN20" s="137"/>
      <c r="AO20" s="66"/>
    </row>
    <row r="21" spans="1:41" s="31" customFormat="1" ht="15.75" x14ac:dyDescent="0.25">
      <c r="A21" s="327"/>
      <c r="B21" s="57" t="s">
        <v>80</v>
      </c>
      <c r="C21" s="246">
        <f>IF(OR(TOTAL!C21="",TOTAL!C21=0),"",TOTAL!C21/TOTAL!$C$6*'Vîrsta 1-2 ani'!$C$6)</f>
        <v>1.2295081967213113</v>
      </c>
      <c r="D21" s="246">
        <f>IF(OR(TOTAL!D21="",TOTAL!D21=0),"",TOTAL!D21/TOTAL!$C$6*'Vîrsta 1-2 ani'!$C$6)</f>
        <v>0.68852459016393452</v>
      </c>
      <c r="E21" s="246">
        <f>IF(OR(TOTAL!E21="",TOTAL!E21=0),"",TOTAL!E21/TOTAL!$C$6*'Vîrsta 1-2 ani'!$C$6)</f>
        <v>0.65573770491803274</v>
      </c>
      <c r="F21" s="246">
        <f>IF(OR(TOTAL!F21="",TOTAL!F21=0),"",TOTAL!F21/TOTAL!$C$6*'Vîrsta 1-2 ani'!$C$6)</f>
        <v>1.0327868852459017</v>
      </c>
      <c r="G21" s="246">
        <f>IF(OR(TOTAL!G21="",TOTAL!G21=0),"",TOTAL!G21/TOTAL!$C$6*'Vîrsta 1-2 ani'!$C$6)</f>
        <v>1.0245901639344264</v>
      </c>
      <c r="H21" s="246">
        <f>IF(OR(TOTAL!H21="",TOTAL!H21=0),"",TOTAL!H21/TOTAL!$C$6*'Vîrsta 1-2 ani'!$C$6)</f>
        <v>1.5245901639344264</v>
      </c>
      <c r="I21" s="246">
        <f>IF(OR(TOTAL!I21="",TOTAL!I21=0),"",TOTAL!I21/TOTAL!$C$6*'Vîrsta 1-2 ani'!$C$6)</f>
        <v>0.98360655737704916</v>
      </c>
      <c r="J21" s="246">
        <f>IF(OR(TOTAL!J21="",TOTAL!J21=0),"",TOTAL!J21/TOTAL!$C$6*'Vîrsta 1-2 ani'!$C$6)</f>
        <v>1.4918032786885245</v>
      </c>
      <c r="K21" s="246">
        <f>IF(OR(TOTAL!K21="",TOTAL!K21=0),"",TOTAL!K21/TOTAL!$C$6*'Vîrsta 1-2 ani'!$C$6)</f>
        <v>1.0655737704918034</v>
      </c>
      <c r="L21" s="246">
        <f>IF(OR(TOTAL!L21="",TOTAL!L21=0),"",TOTAL!L21/TOTAL!$C$6*'Vîrsta 1-2 ani'!$C$6)</f>
        <v>1.4754098360655736</v>
      </c>
      <c r="M21" s="246">
        <f>IF(OR(TOTAL!M21="",TOTAL!M21=0),"",TOTAL!M21/TOTAL!$C$6*'Vîrsta 1-2 ani'!$C$6)</f>
        <v>0.81967213114754101</v>
      </c>
      <c r="N21" s="246">
        <f>IF(OR(TOTAL!N21="",TOTAL!N21=0),"",TOTAL!N21/TOTAL!$C$6*'Vîrsta 1-2 ani'!$C$6)</f>
        <v>0.72131147540983609</v>
      </c>
      <c r="O21" s="246">
        <f>IF(OR(TOTAL!O21="",TOTAL!O21=0),"",TOTAL!O21/TOTAL!$C$6*'Vîrsta 1-2 ani'!$C$6)</f>
        <v>0.73770491803278682</v>
      </c>
      <c r="P21" s="246">
        <f>IF(OR(TOTAL!P21="",TOTAL!P21=0),"",TOTAL!P21/TOTAL!$C$6*'Vîrsta 1-2 ani'!$C$6)</f>
        <v>1.1475409836065575</v>
      </c>
      <c r="Q21" s="246">
        <f>IF(OR(TOTAL!Q21="",TOTAL!Q21=0),"",TOTAL!Q21/TOTAL!$C$6*'Vîrsta 1-2 ani'!$C$6)</f>
        <v>0.98360655737704916</v>
      </c>
      <c r="R21" s="246">
        <f>IF(OR(TOTAL!R21="",TOTAL!R21=0),"",TOTAL!R21/TOTAL!$C$6*'Vîrsta 1-2 ani'!$C$6)</f>
        <v>1.4426229508196722</v>
      </c>
      <c r="S21" s="246">
        <f>IF(OR(TOTAL!S21="",TOTAL!S21=0),"",TOTAL!S21/TOTAL!$C$6*'Vîrsta 1-2 ani'!$C$6)</f>
        <v>1.4754098360655736</v>
      </c>
      <c r="T21" s="246">
        <f>IF(OR(TOTAL!T21="",TOTAL!T21=0),"",TOTAL!T21/TOTAL!$C$6*'Vîrsta 1-2 ani'!$C$6)</f>
        <v>0.84426229508196726</v>
      </c>
      <c r="U21" s="246">
        <f>IF(OR(TOTAL!U21="",TOTAL!U21=0),"",TOTAL!U21/TOTAL!$C$6*'Vîrsta 1-2 ani'!$C$6)</f>
        <v>0.70491803278688525</v>
      </c>
      <c r="V21" s="246">
        <f>IF(OR(TOTAL!V21="",TOTAL!V21=0),"",TOTAL!V21/TOTAL!$C$6*'Vîrsta 1-2 ani'!$C$6)</f>
        <v>1.1885245901639345</v>
      </c>
      <c r="W21" s="246" t="str">
        <f>IF(OR(TOTAL!W21="",TOTAL!W21=0),"",TOTAL!W21/TOTAL!$C$6*'Vîrsta 1-2 ani'!$C$6)</f>
        <v/>
      </c>
      <c r="X21" s="246" t="str">
        <f>IF(OR(TOTAL!X21="",TOTAL!X21=0),"",TOTAL!X21/TOTAL!$C$6*'Vîrsta 1-2 ani'!$C$6)</f>
        <v/>
      </c>
      <c r="Y21" s="246" t="str">
        <f>IF(OR(TOTAL!Y21="",TOTAL!Y21=0),"",TOTAL!Y21/TOTAL!$C$6*'Vîrsta 1-2 ani'!$C$6)</f>
        <v/>
      </c>
      <c r="Z21" s="11">
        <f t="shared" si="0"/>
        <v>21.237704918032787</v>
      </c>
      <c r="AA21" s="11">
        <f t="shared" si="2"/>
        <v>28.354746219002386</v>
      </c>
      <c r="AB21" s="11">
        <f t="shared" si="9"/>
        <v>23.817986823962006</v>
      </c>
      <c r="AC21" s="7">
        <v>16</v>
      </c>
      <c r="AD21" s="97">
        <f t="shared" si="10"/>
        <v>0.40490577600735411</v>
      </c>
      <c r="AE21" s="100">
        <v>1.7000000000000001E-2</v>
      </c>
      <c r="AF21" s="101">
        <f t="shared" si="11"/>
        <v>4.7635973647924011E-2</v>
      </c>
      <c r="AG21" s="100">
        <v>2E-3</v>
      </c>
      <c r="AH21" s="101">
        <f t="shared" si="12"/>
        <v>17.387130381492263</v>
      </c>
      <c r="AI21" s="100">
        <v>0.73</v>
      </c>
      <c r="AJ21" s="97">
        <f t="shared" si="13"/>
        <v>7.621755783667842</v>
      </c>
      <c r="AK21" s="98">
        <v>0.32</v>
      </c>
      <c r="AL21" s="195"/>
      <c r="AM21" s="136"/>
      <c r="AN21" s="137"/>
      <c r="AO21" s="66"/>
    </row>
    <row r="22" spans="1:41" s="31" customFormat="1" ht="15.75" x14ac:dyDescent="0.25">
      <c r="A22" s="327"/>
      <c r="B22" s="57" t="s">
        <v>19</v>
      </c>
      <c r="C22" s="246">
        <f>IF(OR(TOTAL!C22="",TOTAL!C22=0),"",TOTAL!C22/TOTAL!$C$6*'Vîrsta 1-2 ani'!$C$6)</f>
        <v>1.2295081967213113</v>
      </c>
      <c r="D22" s="246">
        <f>IF(OR(TOTAL!D22="",TOTAL!D22=0),"",TOTAL!D22/TOTAL!$C$6*'Vîrsta 1-2 ani'!$C$6)</f>
        <v>2.0491803278688527</v>
      </c>
      <c r="E22" s="246">
        <f>IF(OR(TOTAL!E22="",TOTAL!E22=0),"",TOTAL!E22/TOTAL!$C$6*'Vîrsta 1-2 ani'!$C$6)</f>
        <v>0.65573770491803274</v>
      </c>
      <c r="F22" s="246">
        <f>IF(OR(TOTAL!F22="",TOTAL!F22=0),"",TOTAL!F22/TOTAL!$C$6*'Vîrsta 1-2 ani'!$C$6)</f>
        <v>0.34426229508196726</v>
      </c>
      <c r="G22" s="246">
        <f>IF(OR(TOTAL!G22="",TOTAL!G22=0),"",TOTAL!G22/TOTAL!$C$6*'Vîrsta 1-2 ani'!$C$6)</f>
        <v>0.69672131147540983</v>
      </c>
      <c r="H22" s="246">
        <f>IF(OR(TOTAL!H22="",TOTAL!H22=0),"",TOTAL!H22/TOTAL!$C$6*'Vîrsta 1-2 ani'!$C$6)</f>
        <v>1.5245901639344264</v>
      </c>
      <c r="I22" s="246">
        <f>IF(OR(TOTAL!I22="",TOTAL!I22=0),"",TOTAL!I22/TOTAL!$C$6*'Vîrsta 1-2 ani'!$C$6)</f>
        <v>2.4590163934426226</v>
      </c>
      <c r="J22" s="246">
        <f>IF(OR(TOTAL!J22="",TOTAL!J22=0),"",TOTAL!J22/TOTAL!$C$6*'Vîrsta 1-2 ani'!$C$6)</f>
        <v>0.98360655737704916</v>
      </c>
      <c r="K22" s="246">
        <f>IF(OR(TOTAL!K22="",TOTAL!K22=0),"",TOTAL!K22/TOTAL!$C$6*'Vîrsta 1-2 ani'!$C$6)</f>
        <v>1.0655737704918034</v>
      </c>
      <c r="L22" s="246">
        <f>IF(OR(TOTAL!L22="",TOTAL!L22=0),"",TOTAL!L22/TOTAL!$C$6*'Vîrsta 1-2 ani'!$C$6)</f>
        <v>1.1475409836065575</v>
      </c>
      <c r="M22" s="246">
        <f>IF(OR(TOTAL!M22="",TOTAL!M22=0),"",TOTAL!M22/TOTAL!$C$6*'Vîrsta 1-2 ani'!$C$6)</f>
        <v>0.81967213114754101</v>
      </c>
      <c r="N22" s="246">
        <f>IF(OR(TOTAL!N22="",TOTAL!N22=0),"",TOTAL!N22/TOTAL!$C$6*'Vîrsta 1-2 ani'!$C$6)</f>
        <v>0.72131147540983609</v>
      </c>
      <c r="O22" s="246">
        <f>IF(OR(TOTAL!O22="",TOTAL!O22=0),"",TOTAL!O22/TOTAL!$C$6*'Vîrsta 1-2 ani'!$C$6)</f>
        <v>2.2540983606557377</v>
      </c>
      <c r="P22" s="246">
        <f>IF(OR(TOTAL!P22="",TOTAL!P22=0),"",TOTAL!P22/TOTAL!$C$6*'Vîrsta 1-2 ani'!$C$6)</f>
        <v>0.77868852459016391</v>
      </c>
      <c r="Q22" s="246">
        <f>IF(OR(TOTAL!Q22="",TOTAL!Q22=0),"",TOTAL!Q22/TOTAL!$C$6*'Vîrsta 1-2 ani'!$C$6)</f>
        <v>1.4098360655737705</v>
      </c>
      <c r="R22" s="246">
        <f>IF(OR(TOTAL!R22="",TOTAL!R22=0),"",TOTAL!R22/TOTAL!$C$6*'Vîrsta 1-2 ani'!$C$6)</f>
        <v>1.4426229508196722</v>
      </c>
      <c r="S22" s="246">
        <f>IF(OR(TOTAL!S22="",TOTAL!S22=0),"",TOTAL!S22/TOTAL!$C$6*'Vîrsta 1-2 ani'!$C$6)</f>
        <v>1.3114754098360655</v>
      </c>
      <c r="T22" s="246">
        <f>IF(OR(TOTAL!T22="",TOTAL!T22=0),"",TOTAL!T22/TOTAL!$C$6*'Vîrsta 1-2 ani'!$C$6)</f>
        <v>0.84426229508196726</v>
      </c>
      <c r="U22" s="246">
        <f>IF(OR(TOTAL!U22="",TOTAL!U22=0),"",TOTAL!U22/TOTAL!$C$6*'Vîrsta 1-2 ani'!$C$6)</f>
        <v>1.2295081967213113</v>
      </c>
      <c r="V22" s="246">
        <f>IF(OR(TOTAL!V22="",TOTAL!V22=0),"",TOTAL!V22/TOTAL!$C$6*'Vîrsta 1-2 ani'!$C$6)</f>
        <v>1.1885245901639345</v>
      </c>
      <c r="W22" s="246" t="str">
        <f>IF(OR(TOTAL!W22="",TOTAL!W22=0),"",TOTAL!W22/TOTAL!$C$6*'Vîrsta 1-2 ani'!$C$6)</f>
        <v/>
      </c>
      <c r="X22" s="246" t="str">
        <f>IF(OR(TOTAL!X22="",TOTAL!X22=0),"",TOTAL!X22/TOTAL!$C$6*'Vîrsta 1-2 ani'!$C$6)</f>
        <v/>
      </c>
      <c r="Y22" s="246" t="str">
        <f>IF(OR(TOTAL!Y22="",TOTAL!Y22=0),"",TOTAL!Y22/TOTAL!$C$6*'Vîrsta 1-2 ani'!$C$6)</f>
        <v/>
      </c>
      <c r="Z22" s="11">
        <f t="shared" si="0"/>
        <v>24.155737704918032</v>
      </c>
      <c r="AA22" s="11">
        <f t="shared" si="2"/>
        <v>32.250651141412597</v>
      </c>
      <c r="AB22" s="11">
        <f t="shared" si="9"/>
        <v>25.800520913130079</v>
      </c>
      <c r="AC22" s="7">
        <v>20</v>
      </c>
      <c r="AD22" s="97">
        <f t="shared" si="10"/>
        <v>0.33540677187069101</v>
      </c>
      <c r="AE22" s="100">
        <v>1.2999999999999999E-2</v>
      </c>
      <c r="AF22" s="101">
        <f t="shared" si="11"/>
        <v>2.5800520913130079E-2</v>
      </c>
      <c r="AG22" s="100">
        <v>1E-3</v>
      </c>
      <c r="AH22" s="101">
        <f t="shared" si="12"/>
        <v>1.8060364639191058</v>
      </c>
      <c r="AI22" s="100">
        <v>7.0000000000000007E-2</v>
      </c>
      <c r="AJ22" s="97">
        <f t="shared" si="13"/>
        <v>10.578213574383332</v>
      </c>
      <c r="AK22" s="98">
        <v>0.41</v>
      </c>
      <c r="AL22" s="195"/>
      <c r="AM22" s="136"/>
      <c r="AN22" s="137"/>
      <c r="AO22" s="66"/>
    </row>
    <row r="23" spans="1:41" s="31" customFormat="1" ht="15.75" x14ac:dyDescent="0.25">
      <c r="A23" s="327"/>
      <c r="B23" s="57" t="s">
        <v>20</v>
      </c>
      <c r="C23" s="246">
        <f>IF(OR(TOTAL!C23="",TOTAL!C23=0),"",TOTAL!C23/TOTAL!$C$6*'Vîrsta 1-2 ani'!$C$6)</f>
        <v>1.6065573770491806</v>
      </c>
      <c r="D23" s="246" t="str">
        <f>IF(OR(TOTAL!D23="",TOTAL!D23=0),"",TOTAL!D23/TOTAL!$C$6*'Vîrsta 1-2 ani'!$C$6)</f>
        <v/>
      </c>
      <c r="E23" s="246" t="str">
        <f>IF(OR(TOTAL!E23="",TOTAL!E23=0),"",TOTAL!E23/TOTAL!$C$6*'Vîrsta 1-2 ani'!$C$6)</f>
        <v/>
      </c>
      <c r="F23" s="246" t="str">
        <f>IF(OR(TOTAL!F23="",TOTAL!F23=0),"",TOTAL!F23/TOTAL!$C$6*'Vîrsta 1-2 ani'!$C$6)</f>
        <v/>
      </c>
      <c r="G23" s="246" t="str">
        <f>IF(OR(TOTAL!G23="",TOTAL!G23=0),"",TOTAL!G23/TOTAL!$C$6*'Vîrsta 1-2 ani'!$C$6)</f>
        <v/>
      </c>
      <c r="H23" s="246" t="str">
        <f>IF(OR(TOTAL!H23="",TOTAL!H23=0),"",TOTAL!H23/TOTAL!$C$6*'Vîrsta 1-2 ani'!$C$6)</f>
        <v/>
      </c>
      <c r="I23" s="246" t="str">
        <f>IF(OR(TOTAL!I23="",TOTAL!I23=0),"",TOTAL!I23/TOTAL!$C$6*'Vîrsta 1-2 ani'!$C$6)</f>
        <v/>
      </c>
      <c r="J23" s="246" t="str">
        <f>IF(OR(TOTAL!J23="",TOTAL!J23=0),"",TOTAL!J23/TOTAL!$C$6*'Vîrsta 1-2 ani'!$C$6)</f>
        <v/>
      </c>
      <c r="K23" s="246">
        <f>IF(OR(TOTAL!K23="",TOTAL!K23=0),"",TOTAL!K23/TOTAL!$C$6*'Vîrsta 1-2 ani'!$C$6)</f>
        <v>0.90163934426229508</v>
      </c>
      <c r="L23" s="246" t="str">
        <f>IF(OR(TOTAL!L23="",TOTAL!L23=0),"",TOTAL!L23/TOTAL!$C$6*'Vîrsta 1-2 ani'!$C$6)</f>
        <v/>
      </c>
      <c r="M23" s="246" t="str">
        <f>IF(OR(TOTAL!M23="",TOTAL!M23=0),"",TOTAL!M23/TOTAL!$C$6*'Vîrsta 1-2 ani'!$C$6)</f>
        <v/>
      </c>
      <c r="N23" s="246">
        <f>IF(OR(TOTAL!N23="",TOTAL!N23=0),"",TOTAL!N23/TOTAL!$C$6*'Vîrsta 1-2 ani'!$C$6)</f>
        <v>0.73770491803278682</v>
      </c>
      <c r="O23" s="246" t="str">
        <f>IF(OR(TOTAL!O23="",TOTAL!O23=0),"",TOTAL!O23/TOTAL!$C$6*'Vîrsta 1-2 ani'!$C$6)</f>
        <v/>
      </c>
      <c r="P23" s="246" t="str">
        <f>IF(OR(TOTAL!P23="",TOTAL!P23=0),"",TOTAL!P23/TOTAL!$C$6*'Vîrsta 1-2 ani'!$C$6)</f>
        <v/>
      </c>
      <c r="Q23" s="246" t="str">
        <f>IF(OR(TOTAL!Q23="",TOTAL!Q23=0),"",TOTAL!Q23/TOTAL!$C$6*'Vîrsta 1-2 ani'!$C$6)</f>
        <v/>
      </c>
      <c r="R23" s="246" t="str">
        <f>IF(OR(TOTAL!R23="",TOTAL!R23=0),"",TOTAL!R23/TOTAL!$C$6*'Vîrsta 1-2 ani'!$C$6)</f>
        <v/>
      </c>
      <c r="S23" s="246" t="str">
        <f>IF(OR(TOTAL!S23="",TOTAL!S23=0),"",TOTAL!S23/TOTAL!$C$6*'Vîrsta 1-2 ani'!$C$6)</f>
        <v/>
      </c>
      <c r="T23" s="246" t="str">
        <f>IF(OR(TOTAL!T23="",TOTAL!T23=0),"",TOTAL!T23/TOTAL!$C$6*'Vîrsta 1-2 ani'!$C$6)</f>
        <v/>
      </c>
      <c r="U23" s="246" t="str">
        <f>IF(OR(TOTAL!U23="",TOTAL!U23=0),"",TOTAL!U23/TOTAL!$C$6*'Vîrsta 1-2 ani'!$C$6)</f>
        <v/>
      </c>
      <c r="V23" s="246" t="str">
        <f>IF(OR(TOTAL!V23="",TOTAL!V23=0),"",TOTAL!V23/TOTAL!$C$6*'Vîrsta 1-2 ani'!$C$6)</f>
        <v/>
      </c>
      <c r="W23" s="246" t="str">
        <f>IF(OR(TOTAL!W23="",TOTAL!W23=0),"",TOTAL!W23/TOTAL!$C$6*'Vîrsta 1-2 ani'!$C$6)</f>
        <v/>
      </c>
      <c r="X23" s="246" t="str">
        <f>IF(OR(TOTAL!X23="",TOTAL!X23=0),"",TOTAL!X23/TOTAL!$C$6*'Vîrsta 1-2 ani'!$C$6)</f>
        <v/>
      </c>
      <c r="Y23" s="246" t="str">
        <f>IF(OR(TOTAL!Y23="",TOTAL!Y23=0),"",TOTAL!Y23/TOTAL!$C$6*'Vîrsta 1-2 ani'!$C$6)</f>
        <v/>
      </c>
      <c r="Z23" s="11">
        <f t="shared" si="0"/>
        <v>3.2459016393442628</v>
      </c>
      <c r="AA23" s="11">
        <f t="shared" si="2"/>
        <v>4.3336470485237149</v>
      </c>
      <c r="AB23" s="11">
        <f t="shared" si="9"/>
        <v>4.0302917551270552</v>
      </c>
      <c r="AC23" s="7">
        <v>7</v>
      </c>
      <c r="AD23" s="97">
        <f t="shared" si="10"/>
        <v>3.2242334041016445E-2</v>
      </c>
      <c r="AE23" s="100">
        <v>8.0000000000000002E-3</v>
      </c>
      <c r="AF23" s="101">
        <f t="shared" si="11"/>
        <v>0</v>
      </c>
      <c r="AG23" s="100"/>
      <c r="AH23" s="101">
        <f t="shared" si="12"/>
        <v>0.12090875265381165</v>
      </c>
      <c r="AI23" s="100">
        <v>0.03</v>
      </c>
      <c r="AJ23" s="97">
        <f t="shared" si="13"/>
        <v>0.48363501061524661</v>
      </c>
      <c r="AK23" s="98">
        <v>0.12</v>
      </c>
      <c r="AL23" s="195"/>
      <c r="AM23" s="136"/>
      <c r="AN23" s="137"/>
      <c r="AO23" s="66"/>
    </row>
    <row r="24" spans="1:41" s="31" customFormat="1" ht="15.75" x14ac:dyDescent="0.25">
      <c r="A24" s="327"/>
      <c r="B24" s="57" t="s">
        <v>21</v>
      </c>
      <c r="C24" s="246" t="str">
        <f>IF(OR(TOTAL!C24="",TOTAL!C24=0),"",TOTAL!C24/TOTAL!$C$6*'Vîrsta 1-2 ani'!$C$6)</f>
        <v/>
      </c>
      <c r="D24" s="246">
        <f>IF(OR(TOTAL!D24="",TOTAL!D24=0),"",TOTAL!D24/TOTAL!$C$6*'Vîrsta 1-2 ani'!$C$6)</f>
        <v>0.81967213114754101</v>
      </c>
      <c r="E24" s="246">
        <f>IF(OR(TOTAL!E24="",TOTAL!E24=0),"",TOTAL!E24/TOTAL!$C$6*'Vîrsta 1-2 ani'!$C$6)</f>
        <v>1.639344262295082</v>
      </c>
      <c r="F24" s="246">
        <f>IF(OR(TOTAL!F24="",TOTAL!F24=0),"",TOTAL!F24/TOTAL!$C$6*'Vîrsta 1-2 ani'!$C$6)</f>
        <v>1.3934426229508197</v>
      </c>
      <c r="G24" s="246" t="str">
        <f>IF(OR(TOTAL!G24="",TOTAL!G24=0),"",TOTAL!G24/TOTAL!$C$6*'Vîrsta 1-2 ani'!$C$6)</f>
        <v/>
      </c>
      <c r="H24" s="246" t="str">
        <f>IF(OR(TOTAL!H24="",TOTAL!H24=0),"",TOTAL!H24/TOTAL!$C$6*'Vîrsta 1-2 ani'!$C$6)</f>
        <v/>
      </c>
      <c r="I24" s="246">
        <f>IF(OR(TOTAL!I24="",TOTAL!I24=0),"",TOTAL!I24/TOTAL!$C$6*'Vîrsta 1-2 ani'!$C$6)</f>
        <v>1.3114754098360655</v>
      </c>
      <c r="J24" s="246">
        <f>IF(OR(TOTAL!J24="",TOTAL!J24=0),"",TOTAL!J24/TOTAL!$C$6*'Vîrsta 1-2 ani'!$C$6)</f>
        <v>2.7049180327868854</v>
      </c>
      <c r="K24" s="246" t="str">
        <f>IF(OR(TOTAL!K24="",TOTAL!K24=0),"",TOTAL!K24/TOTAL!$C$6*'Vîrsta 1-2 ani'!$C$6)</f>
        <v/>
      </c>
      <c r="L24" s="246" t="str">
        <f>IF(OR(TOTAL!L24="",TOTAL!L24=0),"",TOTAL!L24/TOTAL!$C$6*'Vîrsta 1-2 ani'!$C$6)</f>
        <v/>
      </c>
      <c r="M24" s="246">
        <f>IF(OR(TOTAL!M24="",TOTAL!M24=0),"",TOTAL!M24/TOTAL!$C$6*'Vîrsta 1-2 ani'!$C$6)</f>
        <v>0.81967213114754101</v>
      </c>
      <c r="N24" s="246" t="str">
        <f>IF(OR(TOTAL!N24="",TOTAL!N24=0),"",TOTAL!N24/TOTAL!$C$6*'Vîrsta 1-2 ani'!$C$6)</f>
        <v/>
      </c>
      <c r="O24" s="246">
        <f>IF(OR(TOTAL!O24="",TOTAL!O24=0),"",TOTAL!O24/TOTAL!$C$6*'Vîrsta 1-2 ani'!$C$6)</f>
        <v>1.4918032786885245</v>
      </c>
      <c r="P24" s="246" t="str">
        <f>IF(OR(TOTAL!P24="",TOTAL!P24=0),"",TOTAL!P24/TOTAL!$C$6*'Vîrsta 1-2 ani'!$C$6)</f>
        <v/>
      </c>
      <c r="Q24" s="246">
        <f>IF(OR(TOTAL!Q24="",TOTAL!Q24=0),"",TOTAL!Q24/TOTAL!$C$6*'Vîrsta 1-2 ani'!$C$6)</f>
        <v>1.9918032786885247</v>
      </c>
      <c r="R24" s="246" t="str">
        <f>IF(OR(TOTAL!R24="",TOTAL!R24=0),"",TOTAL!R24/TOTAL!$C$6*'Vîrsta 1-2 ani'!$C$6)</f>
        <v/>
      </c>
      <c r="S24" s="246" t="str">
        <f>IF(OR(TOTAL!S24="",TOTAL!S24=0),"",TOTAL!S24/TOTAL!$C$6*'Vîrsta 1-2 ani'!$C$6)</f>
        <v/>
      </c>
      <c r="T24" s="246" t="str">
        <f>IF(OR(TOTAL!T24="",TOTAL!T24=0),"",TOTAL!T24/TOTAL!$C$6*'Vîrsta 1-2 ani'!$C$6)</f>
        <v/>
      </c>
      <c r="U24" s="246">
        <f>IF(OR(TOTAL!U24="",TOTAL!U24=0),"",TOTAL!U24/TOTAL!$C$6*'Vîrsta 1-2 ani'!$C$6)</f>
        <v>2.7868852459016393</v>
      </c>
      <c r="V24" s="246" t="str">
        <f>IF(OR(TOTAL!V24="",TOTAL!V24=0),"",TOTAL!V24/TOTAL!$C$6*'Vîrsta 1-2 ani'!$C$6)</f>
        <v/>
      </c>
      <c r="W24" s="246" t="str">
        <f>IF(OR(TOTAL!W24="",TOTAL!W24=0),"",TOTAL!W24/TOTAL!$C$6*'Vîrsta 1-2 ani'!$C$6)</f>
        <v/>
      </c>
      <c r="X24" s="246" t="str">
        <f>IF(OR(TOTAL!X24="",TOTAL!X24=0),"",TOTAL!X24/TOTAL!$C$6*'Vîrsta 1-2 ani'!$C$6)</f>
        <v/>
      </c>
      <c r="Y24" s="246" t="str">
        <f>IF(OR(TOTAL!Y24="",TOTAL!Y24=0),"",TOTAL!Y24/TOTAL!$C$6*'Vîrsta 1-2 ani'!$C$6)</f>
        <v/>
      </c>
      <c r="Z24" s="11">
        <f t="shared" si="0"/>
        <v>14.959016393442624</v>
      </c>
      <c r="AA24" s="11">
        <f t="shared" si="2"/>
        <v>19.971984503928738</v>
      </c>
      <c r="AB24" s="11">
        <f t="shared" si="9"/>
        <v>15.97758760314299</v>
      </c>
      <c r="AC24" s="7">
        <v>20</v>
      </c>
      <c r="AD24" s="97">
        <f t="shared" si="10"/>
        <v>0.27161898925343086</v>
      </c>
      <c r="AE24" s="100">
        <v>1.7000000000000001E-2</v>
      </c>
      <c r="AF24" s="101">
        <f t="shared" si="11"/>
        <v>0</v>
      </c>
      <c r="AG24" s="100"/>
      <c r="AH24" s="101">
        <f t="shared" si="12"/>
        <v>1.7255794611394428</v>
      </c>
      <c r="AI24" s="100">
        <v>0.108</v>
      </c>
      <c r="AJ24" s="97">
        <f t="shared" si="13"/>
        <v>6.8703626693514854</v>
      </c>
      <c r="AK24" s="98">
        <v>0.43</v>
      </c>
      <c r="AL24" s="195"/>
      <c r="AM24" s="136"/>
      <c r="AN24" s="137"/>
      <c r="AO24" s="66"/>
    </row>
    <row r="25" spans="1:41" s="31" customFormat="1" ht="15.75" x14ac:dyDescent="0.25">
      <c r="A25" s="327"/>
      <c r="B25" s="57" t="s">
        <v>79</v>
      </c>
      <c r="C25" s="246">
        <f>IF(OR(TOTAL!C25="",TOTAL!C25=0),"",TOTAL!C25/TOTAL!$C$6*'Vîrsta 1-2 ani'!$C$6)</f>
        <v>1.0655737704918034</v>
      </c>
      <c r="D25" s="246">
        <f>IF(OR(TOTAL!D25="",TOTAL!D25=0),"",TOTAL!D25/TOTAL!$C$6*'Vîrsta 1-2 ani'!$C$6)</f>
        <v>1.1721311475409837</v>
      </c>
      <c r="E25" s="246" t="str">
        <f>IF(OR(TOTAL!E25="",TOTAL!E25=0),"",TOTAL!E25/TOTAL!$C$6*'Vîrsta 1-2 ani'!$C$6)</f>
        <v/>
      </c>
      <c r="F25" s="246">
        <f>IF(OR(TOTAL!F25="",TOTAL!F25=0),"",TOTAL!F25/TOTAL!$C$6*'Vîrsta 1-2 ani'!$C$6)</f>
        <v>1.0245901639344264</v>
      </c>
      <c r="G25" s="246">
        <f>IF(OR(TOTAL!G25="",TOTAL!G25=0),"",TOTAL!G25/TOTAL!$C$6*'Vîrsta 1-2 ani'!$C$6)</f>
        <v>0.86065573770491799</v>
      </c>
      <c r="H25" s="246">
        <f>IF(OR(TOTAL!H25="",TOTAL!H25=0),"",TOTAL!H25/TOTAL!$C$6*'Vîrsta 1-2 ani'!$C$6)</f>
        <v>0.50819672131147542</v>
      </c>
      <c r="I25" s="246">
        <f>IF(OR(TOTAL!I25="",TOTAL!I25=0),"",TOTAL!I25/TOTAL!$C$6*'Vîrsta 1-2 ani'!$C$6)</f>
        <v>0.81967213114754101</v>
      </c>
      <c r="J25" s="246" t="str">
        <f>IF(OR(TOTAL!J25="",TOTAL!J25=0),"",TOTAL!J25/TOTAL!$C$6*'Vîrsta 1-2 ani'!$C$6)</f>
        <v/>
      </c>
      <c r="K25" s="246">
        <f>IF(OR(TOTAL!K25="",TOTAL!K25=0),"",TOTAL!K25/TOTAL!$C$6*'Vîrsta 1-2 ani'!$C$6)</f>
        <v>0.90163934426229508</v>
      </c>
      <c r="L25" s="246">
        <f>IF(OR(TOTAL!L25="",TOTAL!L25=0),"",TOTAL!L25/TOTAL!$C$6*'Vîrsta 1-2 ani'!$C$6)</f>
        <v>2.2950819672131151</v>
      </c>
      <c r="M25" s="246" t="str">
        <f>IF(OR(TOTAL!M25="",TOTAL!M25=0),"",TOTAL!M25/TOTAL!$C$6*'Vîrsta 1-2 ani'!$C$6)</f>
        <v/>
      </c>
      <c r="N25" s="246">
        <f>IF(OR(TOTAL!N25="",TOTAL!N25=0),"",TOTAL!N25/TOTAL!$C$6*'Vîrsta 1-2 ani'!$C$6)</f>
        <v>0.65573770491803274</v>
      </c>
      <c r="O25" s="246" t="str">
        <f>IF(OR(TOTAL!O25="",TOTAL!O25=0),"",TOTAL!O25/TOTAL!$C$6*'Vîrsta 1-2 ani'!$C$6)</f>
        <v/>
      </c>
      <c r="P25" s="246" t="str">
        <f>IF(OR(TOTAL!P25="",TOTAL!P25=0),"",TOTAL!P25/TOTAL!$C$6*'Vîrsta 1-2 ani'!$C$6)</f>
        <v/>
      </c>
      <c r="Q25" s="246" t="str">
        <f>IF(OR(TOTAL!Q25="",TOTAL!Q25=0),"",TOTAL!Q25/TOTAL!$C$6*'Vîrsta 1-2 ani'!$C$6)</f>
        <v/>
      </c>
      <c r="R25" s="246" t="str">
        <f>IF(OR(TOTAL!R25="",TOTAL!R25=0),"",TOTAL!R25/TOTAL!$C$6*'Vîrsta 1-2 ani'!$C$6)</f>
        <v/>
      </c>
      <c r="S25" s="246" t="str">
        <f>IF(OR(TOTAL!S25="",TOTAL!S25=0),"",TOTAL!S25/TOTAL!$C$6*'Vîrsta 1-2 ani'!$C$6)</f>
        <v/>
      </c>
      <c r="T25" s="246" t="str">
        <f>IF(OR(TOTAL!T25="",TOTAL!T25=0),"",TOTAL!T25/TOTAL!$C$6*'Vîrsta 1-2 ani'!$C$6)</f>
        <v/>
      </c>
      <c r="U25" s="246" t="str">
        <f>IF(OR(TOTAL!U25="",TOTAL!U25=0),"",TOTAL!U25/TOTAL!$C$6*'Vîrsta 1-2 ani'!$C$6)</f>
        <v/>
      </c>
      <c r="V25" s="246" t="str">
        <f>IF(OR(TOTAL!V25="",TOTAL!V25=0),"",TOTAL!V25/TOTAL!$C$6*'Vîrsta 1-2 ani'!$C$6)</f>
        <v/>
      </c>
      <c r="W25" s="246" t="str">
        <f>IF(OR(TOTAL!W25="",TOTAL!W25=0),"",TOTAL!W25/TOTAL!$C$6*'Vîrsta 1-2 ani'!$C$6)</f>
        <v/>
      </c>
      <c r="X25" s="246" t="str">
        <f>IF(OR(TOTAL!X25="",TOTAL!X25=0),"",TOTAL!X25/TOTAL!$C$6*'Vîrsta 1-2 ani'!$C$6)</f>
        <v/>
      </c>
      <c r="Y25" s="246" t="str">
        <f>IF(OR(TOTAL!Y25="",TOTAL!Y25=0),"",TOTAL!Y25/TOTAL!$C$6*'Vîrsta 1-2 ani'!$C$6)</f>
        <v/>
      </c>
      <c r="Z25" s="11">
        <f t="shared" si="0"/>
        <v>9.3032786885245926</v>
      </c>
      <c r="AA25" s="11">
        <f t="shared" si="2"/>
        <v>12.42093282847075</v>
      </c>
      <c r="AB25" s="11">
        <f t="shared" si="9"/>
        <v>11.799886187047212</v>
      </c>
      <c r="AC25" s="7">
        <v>5</v>
      </c>
      <c r="AD25" s="97">
        <f t="shared" si="10"/>
        <v>7.0799317122283281E-2</v>
      </c>
      <c r="AE25" s="100">
        <v>6.0000000000000001E-3</v>
      </c>
      <c r="AF25" s="101">
        <f t="shared" si="11"/>
        <v>0</v>
      </c>
      <c r="AG25" s="100"/>
      <c r="AH25" s="101">
        <f t="shared" si="12"/>
        <v>0.49559521985598293</v>
      </c>
      <c r="AI25" s="100">
        <v>4.2000000000000003E-2</v>
      </c>
      <c r="AJ25" s="97">
        <f t="shared" si="13"/>
        <v>2.1239795136684982</v>
      </c>
      <c r="AK25" s="98">
        <v>0.18</v>
      </c>
      <c r="AL25" s="195"/>
      <c r="AM25" s="136"/>
      <c r="AN25" s="137"/>
      <c r="AO25" s="66"/>
    </row>
    <row r="26" spans="1:41" s="31" customFormat="1" ht="15.75" x14ac:dyDescent="0.25">
      <c r="A26" s="327"/>
      <c r="B26" s="57" t="s">
        <v>22</v>
      </c>
      <c r="C26" s="246" t="str">
        <f>IF(OR(TOTAL!C26="",TOTAL!C26=0),"",TOTAL!C26/TOTAL!$C$6*'Vîrsta 1-2 ani'!$C$6)</f>
        <v/>
      </c>
      <c r="D26" s="246" t="str">
        <f>IF(OR(TOTAL!D26="",TOTAL!D26=0),"",TOTAL!D26/TOTAL!$C$6*'Vîrsta 1-2 ani'!$C$6)</f>
        <v/>
      </c>
      <c r="E26" s="246">
        <f>IF(OR(TOTAL!E26="",TOTAL!E26=0),"",TOTAL!E26/TOTAL!$C$6*'Vîrsta 1-2 ani'!$C$6)</f>
        <v>1.2295081967213113</v>
      </c>
      <c r="F26" s="246" t="str">
        <f>IF(OR(TOTAL!F26="",TOTAL!F26=0),"",TOTAL!F26/TOTAL!$C$6*'Vîrsta 1-2 ani'!$C$6)</f>
        <v/>
      </c>
      <c r="G26" s="246" t="str">
        <f>IF(OR(TOTAL!G26="",TOTAL!G26=0),"",TOTAL!G26/TOTAL!$C$6*'Vîrsta 1-2 ani'!$C$6)</f>
        <v/>
      </c>
      <c r="H26" s="246" t="str">
        <f>IF(OR(TOTAL!H26="",TOTAL!H26=0),"",TOTAL!H26/TOTAL!$C$6*'Vîrsta 1-2 ani'!$C$6)</f>
        <v/>
      </c>
      <c r="I26" s="246" t="str">
        <f>IF(OR(TOTAL!I26="",TOTAL!I26=0),"",TOTAL!I26/TOTAL!$C$6*'Vîrsta 1-2 ani'!$C$6)</f>
        <v/>
      </c>
      <c r="J26" s="246" t="str">
        <f>IF(OR(TOTAL!J26="",TOTAL!J26=0),"",TOTAL!J26/TOTAL!$C$6*'Vîrsta 1-2 ani'!$C$6)</f>
        <v/>
      </c>
      <c r="K26" s="246">
        <f>IF(OR(TOTAL!K26="",TOTAL!K26=0),"",TOTAL!K26/TOTAL!$C$6*'Vîrsta 1-2 ani'!$C$6)</f>
        <v>1.7704918032786887</v>
      </c>
      <c r="L26" s="246" t="str">
        <f>IF(OR(TOTAL!L26="",TOTAL!L26=0),"",TOTAL!L26/TOTAL!$C$6*'Vîrsta 1-2 ani'!$C$6)</f>
        <v/>
      </c>
      <c r="M26" s="246" t="str">
        <f>IF(OR(TOTAL!M26="",TOTAL!M26=0),"",TOTAL!M26/TOTAL!$C$6*'Vîrsta 1-2 ani'!$C$6)</f>
        <v/>
      </c>
      <c r="N26" s="246" t="str">
        <f>IF(OR(TOTAL!N26="",TOTAL!N26=0),"",TOTAL!N26/TOTAL!$C$6*'Vîrsta 1-2 ani'!$C$6)</f>
        <v/>
      </c>
      <c r="O26" s="246" t="str">
        <f>IF(OR(TOTAL!O26="",TOTAL!O26=0),"",TOTAL!O26/TOTAL!$C$6*'Vîrsta 1-2 ani'!$C$6)</f>
        <v/>
      </c>
      <c r="P26" s="246">
        <f>IF(OR(TOTAL!P26="",TOTAL!P26=0),"",TOTAL!P26/TOTAL!$C$6*'Vîrsta 1-2 ani'!$C$6)</f>
        <v>1.2295081967213113</v>
      </c>
      <c r="Q26" s="246" t="str">
        <f>IF(OR(TOTAL!Q26="",TOTAL!Q26=0),"",TOTAL!Q26/TOTAL!$C$6*'Vîrsta 1-2 ani'!$C$6)</f>
        <v/>
      </c>
      <c r="R26" s="246" t="str">
        <f>IF(OR(TOTAL!R26="",TOTAL!R26=0),"",TOTAL!R26/TOTAL!$C$6*'Vîrsta 1-2 ani'!$C$6)</f>
        <v/>
      </c>
      <c r="S26" s="246">
        <f>IF(OR(TOTAL!S26="",TOTAL!S26=0),"",TOTAL!S26/TOTAL!$C$6*'Vîrsta 1-2 ani'!$C$6)</f>
        <v>1.2622950819672132</v>
      </c>
      <c r="T26" s="246" t="str">
        <f>IF(OR(TOTAL!T26="",TOTAL!T26=0),"",TOTAL!T26/TOTAL!$C$6*'Vîrsta 1-2 ani'!$C$6)</f>
        <v/>
      </c>
      <c r="U26" s="246" t="str">
        <f>IF(OR(TOTAL!U26="",TOTAL!U26=0),"",TOTAL!U26/TOTAL!$C$6*'Vîrsta 1-2 ani'!$C$6)</f>
        <v/>
      </c>
      <c r="V26" s="246" t="str">
        <f>IF(OR(TOTAL!V26="",TOTAL!V26=0),"",TOTAL!V26/TOTAL!$C$6*'Vîrsta 1-2 ani'!$C$6)</f>
        <v/>
      </c>
      <c r="W26" s="246" t="str">
        <f>IF(OR(TOTAL!W26="",TOTAL!W26=0),"",TOTAL!W26/TOTAL!$C$6*'Vîrsta 1-2 ani'!$C$6)</f>
        <v/>
      </c>
      <c r="X26" s="246" t="str">
        <f>IF(OR(TOTAL!X26="",TOTAL!X26=0),"",TOTAL!X26/TOTAL!$C$6*'Vîrsta 1-2 ani'!$C$6)</f>
        <v/>
      </c>
      <c r="Y26" s="246" t="str">
        <f>IF(OR(TOTAL!Y26="",TOTAL!Y26=0),"",TOTAL!Y26/TOTAL!$C$6*'Vîrsta 1-2 ani'!$C$6)</f>
        <v/>
      </c>
      <c r="Z26" s="11">
        <f t="shared" si="0"/>
        <v>5.4918032786885247</v>
      </c>
      <c r="AA26" s="11">
        <f t="shared" si="2"/>
        <v>7.3321806124012348</v>
      </c>
      <c r="AB26" s="11">
        <f t="shared" si="9"/>
        <v>5.2791700409288893</v>
      </c>
      <c r="AC26" s="7">
        <v>28</v>
      </c>
      <c r="AD26" s="97">
        <f t="shared" si="10"/>
        <v>0.10558340081857778</v>
      </c>
      <c r="AE26" s="100">
        <v>0.02</v>
      </c>
      <c r="AF26" s="101">
        <f t="shared" si="11"/>
        <v>0</v>
      </c>
      <c r="AG26" s="100"/>
      <c r="AH26" s="101">
        <f t="shared" si="12"/>
        <v>0.31675020245573332</v>
      </c>
      <c r="AI26" s="100">
        <v>0.06</v>
      </c>
      <c r="AJ26" s="97">
        <f t="shared" si="13"/>
        <v>1.7949178139158224</v>
      </c>
      <c r="AK26" s="98">
        <v>0.34</v>
      </c>
      <c r="AL26" s="195"/>
      <c r="AM26" s="136"/>
      <c r="AN26" s="137"/>
      <c r="AO26" s="66"/>
    </row>
    <row r="27" spans="1:41" s="31" customFormat="1" ht="15.75" x14ac:dyDescent="0.25">
      <c r="A27" s="327"/>
      <c r="B27" s="57" t="s">
        <v>23</v>
      </c>
      <c r="C27" s="246" t="str">
        <f>IF(OR(TOTAL!C27="",TOTAL!C27=0),"",TOTAL!C27/TOTAL!$C$6*'Vîrsta 1-2 ani'!$C$6)</f>
        <v/>
      </c>
      <c r="D27" s="246" t="str">
        <f>IF(OR(TOTAL!D27="",TOTAL!D27=0),"",TOTAL!D27/TOTAL!$C$6*'Vîrsta 1-2 ani'!$C$6)</f>
        <v/>
      </c>
      <c r="E27" s="246" t="str">
        <f>IF(OR(TOTAL!E27="",TOTAL!E27=0),"",TOTAL!E27/TOTAL!$C$6*'Vîrsta 1-2 ani'!$C$6)</f>
        <v/>
      </c>
      <c r="F27" s="246" t="str">
        <f>IF(OR(TOTAL!F27="",TOTAL!F27=0),"",TOTAL!F27/TOTAL!$C$6*'Vîrsta 1-2 ani'!$C$6)</f>
        <v/>
      </c>
      <c r="G27" s="246" t="str">
        <f>IF(OR(TOTAL!G27="",TOTAL!G27=0),"",TOTAL!G27/TOTAL!$C$6*'Vîrsta 1-2 ani'!$C$6)</f>
        <v/>
      </c>
      <c r="H27" s="246">
        <f>IF(OR(TOTAL!H27="",TOTAL!H27=0),"",TOTAL!H27/TOTAL!$C$6*'Vîrsta 1-2 ani'!$C$6)</f>
        <v>1.639344262295082</v>
      </c>
      <c r="I27" s="246" t="str">
        <f>IF(OR(TOTAL!I27="",TOTAL!I27=0),"",TOTAL!I27/TOTAL!$C$6*'Vîrsta 1-2 ani'!$C$6)</f>
        <v/>
      </c>
      <c r="J27" s="246">
        <f>IF(OR(TOTAL!J27="",TOTAL!J27=0),"",TOTAL!J27/TOTAL!$C$6*'Vîrsta 1-2 ani'!$C$6)</f>
        <v>2.6065573770491808</v>
      </c>
      <c r="K27" s="246" t="str">
        <f>IF(OR(TOTAL!K27="",TOTAL!K27=0),"",TOTAL!K27/TOTAL!$C$6*'Vîrsta 1-2 ani'!$C$6)</f>
        <v/>
      </c>
      <c r="L27" s="246" t="str">
        <f>IF(OR(TOTAL!L27="",TOTAL!L27=0),"",TOTAL!L27/TOTAL!$C$6*'Vîrsta 1-2 ani'!$C$6)</f>
        <v/>
      </c>
      <c r="M27" s="246" t="str">
        <f>IF(OR(TOTAL!M27="",TOTAL!M27=0),"",TOTAL!M27/TOTAL!$C$6*'Vîrsta 1-2 ani'!$C$6)</f>
        <v/>
      </c>
      <c r="N27" s="246" t="str">
        <f>IF(OR(TOTAL!N27="",TOTAL!N27=0),"",TOTAL!N27/TOTAL!$C$6*'Vîrsta 1-2 ani'!$C$6)</f>
        <v/>
      </c>
      <c r="O27" s="246" t="str">
        <f>IF(OR(TOTAL!O27="",TOTAL!O27=0),"",TOTAL!O27/TOTAL!$C$6*'Vîrsta 1-2 ani'!$C$6)</f>
        <v/>
      </c>
      <c r="P27" s="246" t="str">
        <f>IF(OR(TOTAL!P27="",TOTAL!P27=0),"",TOTAL!P27/TOTAL!$C$6*'Vîrsta 1-2 ani'!$C$6)</f>
        <v/>
      </c>
      <c r="Q27" s="246">
        <f>IF(OR(TOTAL!Q27="",TOTAL!Q27=0),"",TOTAL!Q27/TOTAL!$C$6*'Vîrsta 1-2 ani'!$C$6)</f>
        <v>2.5245901639344264</v>
      </c>
      <c r="R27" s="246" t="str">
        <f>IF(OR(TOTAL!R27="",TOTAL!R27=0),"",TOTAL!R27/TOTAL!$C$6*'Vîrsta 1-2 ani'!$C$6)</f>
        <v/>
      </c>
      <c r="S27" s="246" t="str">
        <f>IF(OR(TOTAL!S27="",TOTAL!S27=0),"",TOTAL!S27/TOTAL!$C$6*'Vîrsta 1-2 ani'!$C$6)</f>
        <v/>
      </c>
      <c r="T27" s="246" t="str">
        <f>IF(OR(TOTAL!T27="",TOTAL!T27=0),"",TOTAL!T27/TOTAL!$C$6*'Vîrsta 1-2 ani'!$C$6)</f>
        <v/>
      </c>
      <c r="U27" s="246" t="str">
        <f>IF(OR(TOTAL!U27="",TOTAL!U27=0),"",TOTAL!U27/TOTAL!$C$6*'Vîrsta 1-2 ani'!$C$6)</f>
        <v/>
      </c>
      <c r="V27" s="246" t="str">
        <f>IF(OR(TOTAL!V27="",TOTAL!V27=0),"",TOTAL!V27/TOTAL!$C$6*'Vîrsta 1-2 ani'!$C$6)</f>
        <v/>
      </c>
      <c r="W27" s="246" t="str">
        <f>IF(OR(TOTAL!W27="",TOTAL!W27=0),"",TOTAL!W27/TOTAL!$C$6*'Vîrsta 1-2 ani'!$C$6)</f>
        <v/>
      </c>
      <c r="X27" s="246" t="str">
        <f>IF(OR(TOTAL!X27="",TOTAL!X27=0),"",TOTAL!X27/TOTAL!$C$6*'Vîrsta 1-2 ani'!$C$6)</f>
        <v/>
      </c>
      <c r="Y27" s="246" t="str">
        <f>IF(OR(TOTAL!Y27="",TOTAL!Y27=0),"",TOTAL!Y27/TOTAL!$C$6*'Vîrsta 1-2 ani'!$C$6)</f>
        <v/>
      </c>
      <c r="Z27" s="11">
        <f t="shared" si="0"/>
        <v>6.7704918032786896</v>
      </c>
      <c r="AA27" s="11">
        <f t="shared" si="2"/>
        <v>9.0393749042439122</v>
      </c>
      <c r="AB27" s="11">
        <f t="shared" si="9"/>
        <v>7.2314999233951296</v>
      </c>
      <c r="AC27" s="7">
        <v>20</v>
      </c>
      <c r="AD27" s="97">
        <f t="shared" si="10"/>
        <v>0.14462999846790259</v>
      </c>
      <c r="AE27" s="100">
        <v>0.02</v>
      </c>
      <c r="AF27" s="101">
        <f t="shared" si="11"/>
        <v>7.2314999233951301E-3</v>
      </c>
      <c r="AG27" s="100">
        <v>1E-3</v>
      </c>
      <c r="AH27" s="101">
        <f t="shared" si="12"/>
        <v>3.6157499616975648</v>
      </c>
      <c r="AI27" s="100">
        <v>0.5</v>
      </c>
      <c r="AJ27" s="97">
        <f t="shared" si="13"/>
        <v>1.8078749808487824</v>
      </c>
      <c r="AK27" s="98">
        <v>0.25</v>
      </c>
      <c r="AL27" s="195"/>
      <c r="AM27" s="136"/>
      <c r="AN27" s="137"/>
      <c r="AO27" s="66"/>
    </row>
    <row r="28" spans="1:41" s="31" customFormat="1" ht="15.75" x14ac:dyDescent="0.25">
      <c r="A28" s="327"/>
      <c r="B28" s="57" t="s">
        <v>24</v>
      </c>
      <c r="C28" s="246">
        <f>IF(OR(TOTAL!C28="",TOTAL!C28=0),"",TOTAL!C28/TOTAL!$C$6*'Vîrsta 1-2 ani'!$C$6)</f>
        <v>1.0245901639344264</v>
      </c>
      <c r="D28" s="246">
        <f>IF(OR(TOTAL!D28="",TOTAL!D28=0),"",TOTAL!D28/TOTAL!$C$6*'Vîrsta 1-2 ani'!$C$6)</f>
        <v>0.32786885245901637</v>
      </c>
      <c r="E28" s="246" t="str">
        <f>IF(OR(TOTAL!E28="",TOTAL!E28=0),"",TOTAL!E28/TOTAL!$C$6*'Vîrsta 1-2 ani'!$C$6)</f>
        <v/>
      </c>
      <c r="F28" s="246">
        <f>IF(OR(TOTAL!F28="",TOTAL!F28=0),"",TOTAL!F28/TOTAL!$C$6*'Vîrsta 1-2 ani'!$C$6)</f>
        <v>1.0245901639344264</v>
      </c>
      <c r="G28" s="246">
        <f>IF(OR(TOTAL!G28="",TOTAL!G28=0),"",TOTAL!G28/TOTAL!$C$6*'Vîrsta 1-2 ani'!$C$6)</f>
        <v>1.0245901639344264</v>
      </c>
      <c r="H28" s="246">
        <f>IF(OR(TOTAL!H28="",TOTAL!H28=0),"",TOTAL!H28/TOTAL!$C$6*'Vîrsta 1-2 ani'!$C$6)</f>
        <v>1.3442622950819672</v>
      </c>
      <c r="I28" s="246">
        <f>IF(OR(TOTAL!I28="",TOTAL!I28=0),"",TOTAL!I28/TOTAL!$C$6*'Vîrsta 1-2 ani'!$C$6)</f>
        <v>0.57377049180327877</v>
      </c>
      <c r="J28" s="246" t="str">
        <f>IF(OR(TOTAL!J28="",TOTAL!J28=0),"",TOTAL!J28/TOTAL!$C$6*'Vîrsta 1-2 ani'!$C$6)</f>
        <v/>
      </c>
      <c r="K28" s="246">
        <f>IF(OR(TOTAL!K28="",TOTAL!K28=0),"",TOTAL!K28/TOTAL!$C$6*'Vîrsta 1-2 ani'!$C$6)</f>
        <v>0.16393442622950818</v>
      </c>
      <c r="L28" s="246">
        <f>IF(OR(TOTAL!L28="",TOTAL!L28=0),"",TOTAL!L28/TOTAL!$C$6*'Vîrsta 1-2 ani'!$C$6)</f>
        <v>1.3114754098360655</v>
      </c>
      <c r="M28" s="246">
        <f>IF(OR(TOTAL!M28="",TOTAL!M28=0),"",TOTAL!M28/TOTAL!$C$6*'Vîrsta 1-2 ani'!$C$6)</f>
        <v>1.639344262295082</v>
      </c>
      <c r="N28" s="246">
        <f>IF(OR(TOTAL!N28="",TOTAL!N28=0),"",TOTAL!N28/TOTAL!$C$6*'Vîrsta 1-2 ani'!$C$6)</f>
        <v>0.8114754098360657</v>
      </c>
      <c r="O28" s="246" t="str">
        <f>IF(OR(TOTAL!O28="",TOTAL!O28=0),"",TOTAL!O28/TOTAL!$C$6*'Vîrsta 1-2 ani'!$C$6)</f>
        <v/>
      </c>
      <c r="P28" s="246">
        <f>IF(OR(TOTAL!P28="",TOTAL!P28=0),"",TOTAL!P28/TOTAL!$C$6*'Vîrsta 1-2 ani'!$C$6)</f>
        <v>1.9672131147540983</v>
      </c>
      <c r="Q28" s="246">
        <f>IF(OR(TOTAL!Q28="",TOTAL!Q28=0),"",TOTAL!Q28/TOTAL!$C$6*'Vîrsta 1-2 ani'!$C$6)</f>
        <v>1.0163934426229508</v>
      </c>
      <c r="R28" s="246">
        <f>IF(OR(TOTAL!R28="",TOTAL!R28=0),"",TOTAL!R28/TOTAL!$C$6*'Vîrsta 1-2 ani'!$C$6)</f>
        <v>0.55737704918032782</v>
      </c>
      <c r="S28" s="246" t="str">
        <f>IF(OR(TOTAL!S28="",TOTAL!S28=0),"",TOTAL!S28/TOTAL!$C$6*'Vîrsta 1-2 ani'!$C$6)</f>
        <v/>
      </c>
      <c r="T28" s="246">
        <f>IF(OR(TOTAL!T28="",TOTAL!T28=0),"",TOTAL!T28/TOTAL!$C$6*'Vîrsta 1-2 ani'!$C$6)</f>
        <v>0.32786885245901637</v>
      </c>
      <c r="U28" s="246">
        <f>IF(OR(TOTAL!U28="",TOTAL!U28=0),"",TOTAL!U28/TOTAL!$C$6*'Vîrsta 1-2 ani'!$C$6)</f>
        <v>0.32786885245901637</v>
      </c>
      <c r="V28" s="246">
        <f>IF(OR(TOTAL!V28="",TOTAL!V28=0),"",TOTAL!V28/TOTAL!$C$6*'Vîrsta 1-2 ani'!$C$6)</f>
        <v>0.50819672131147542</v>
      </c>
      <c r="W28" s="246" t="str">
        <f>IF(OR(TOTAL!W28="",TOTAL!W28=0),"",TOTAL!W28/TOTAL!$C$6*'Vîrsta 1-2 ani'!$C$6)</f>
        <v/>
      </c>
      <c r="X28" s="246" t="str">
        <f>IF(OR(TOTAL!X28="",TOTAL!X28=0),"",TOTAL!X28/TOTAL!$C$6*'Vîrsta 1-2 ani'!$C$6)</f>
        <v/>
      </c>
      <c r="Y28" s="246" t="str">
        <f>IF(OR(TOTAL!Y28="",TOTAL!Y28=0),"",TOTAL!Y28/TOTAL!$C$6*'Vîrsta 1-2 ani'!$C$6)</f>
        <v/>
      </c>
      <c r="Z28" s="11">
        <f t="shared" si="0"/>
        <v>13.950819672131148</v>
      </c>
      <c r="AA28" s="11">
        <f t="shared" si="2"/>
        <v>18.625927466129706</v>
      </c>
      <c r="AB28" s="11">
        <f t="shared" si="9"/>
        <v>13.969445599597279</v>
      </c>
      <c r="AC28" s="7">
        <v>25</v>
      </c>
      <c r="AD28" s="97">
        <f t="shared" si="10"/>
        <v>0.1396944559959728</v>
      </c>
      <c r="AE28" s="100">
        <v>0.01</v>
      </c>
      <c r="AF28" s="101">
        <f t="shared" si="11"/>
        <v>0</v>
      </c>
      <c r="AG28" s="100"/>
      <c r="AH28" s="101">
        <f t="shared" si="12"/>
        <v>0.83816673597583669</v>
      </c>
      <c r="AI28" s="100">
        <v>0.06</v>
      </c>
      <c r="AJ28" s="97">
        <f t="shared" si="13"/>
        <v>4.1908336798791836</v>
      </c>
      <c r="AK28" s="98">
        <v>0.3</v>
      </c>
      <c r="AL28" s="195"/>
      <c r="AM28" s="136"/>
      <c r="AN28" s="137"/>
      <c r="AO28" s="66"/>
    </row>
    <row r="29" spans="1:41" s="31" customFormat="1" ht="15.75" x14ac:dyDescent="0.25">
      <c r="A29" s="327"/>
      <c r="B29" s="57" t="s">
        <v>85</v>
      </c>
      <c r="C29" s="246" t="str">
        <f>IF(OR(TOTAL!C29="",TOTAL!C29=0),"",TOTAL!C29/TOTAL!$C$6*'Vîrsta 1-2 ani'!$C$6)</f>
        <v/>
      </c>
      <c r="D29" s="246" t="str">
        <f>IF(OR(TOTAL!D29="",TOTAL!D29=0),"",TOTAL!D29/TOTAL!$C$6*'Vîrsta 1-2 ani'!$C$6)</f>
        <v/>
      </c>
      <c r="E29" s="246" t="str">
        <f>IF(OR(TOTAL!E29="",TOTAL!E29=0),"",TOTAL!E29/TOTAL!$C$6*'Vîrsta 1-2 ani'!$C$6)</f>
        <v/>
      </c>
      <c r="F29" s="246" t="str">
        <f>IF(OR(TOTAL!F29="",TOTAL!F29=0),"",TOTAL!F29/TOTAL!$C$6*'Vîrsta 1-2 ani'!$C$6)</f>
        <v/>
      </c>
      <c r="G29" s="246" t="str">
        <f>IF(OR(TOTAL!G29="",TOTAL!G29=0),"",TOTAL!G29/TOTAL!$C$6*'Vîrsta 1-2 ani'!$C$6)</f>
        <v/>
      </c>
      <c r="H29" s="246" t="str">
        <f>IF(OR(TOTAL!H29="",TOTAL!H29=0),"",TOTAL!H29/TOTAL!$C$6*'Vîrsta 1-2 ani'!$C$6)</f>
        <v/>
      </c>
      <c r="I29" s="246" t="str">
        <f>IF(OR(TOTAL!I29="",TOTAL!I29=0),"",TOTAL!I29/TOTAL!$C$6*'Vîrsta 1-2 ani'!$C$6)</f>
        <v/>
      </c>
      <c r="J29" s="246" t="str">
        <f>IF(OR(TOTAL!J29="",TOTAL!J29=0),"",TOTAL!J29/TOTAL!$C$6*'Vîrsta 1-2 ani'!$C$6)</f>
        <v/>
      </c>
      <c r="K29" s="246" t="str">
        <f>IF(OR(TOTAL!K29="",TOTAL!K29=0),"",TOTAL!K29/TOTAL!$C$6*'Vîrsta 1-2 ani'!$C$6)</f>
        <v/>
      </c>
      <c r="L29" s="246" t="str">
        <f>IF(OR(TOTAL!L29="",TOTAL!L29=0),"",TOTAL!L29/TOTAL!$C$6*'Vîrsta 1-2 ani'!$C$6)</f>
        <v/>
      </c>
      <c r="M29" s="246" t="str">
        <f>IF(OR(TOTAL!M29="",TOTAL!M29=0),"",TOTAL!M29/TOTAL!$C$6*'Vîrsta 1-2 ani'!$C$6)</f>
        <v/>
      </c>
      <c r="N29" s="246" t="str">
        <f>IF(OR(TOTAL!N29="",TOTAL!N29=0),"",TOTAL!N29/TOTAL!$C$6*'Vîrsta 1-2 ani'!$C$6)</f>
        <v/>
      </c>
      <c r="O29" s="246" t="str">
        <f>IF(OR(TOTAL!O29="",TOTAL!O29=0),"",TOTAL!O29/TOTAL!$C$6*'Vîrsta 1-2 ani'!$C$6)</f>
        <v/>
      </c>
      <c r="P29" s="246" t="str">
        <f>IF(OR(TOTAL!P29="",TOTAL!P29=0),"",TOTAL!P29/TOTAL!$C$6*'Vîrsta 1-2 ani'!$C$6)</f>
        <v/>
      </c>
      <c r="Q29" s="246" t="str">
        <f>IF(OR(TOTAL!Q29="",TOTAL!Q29=0),"",TOTAL!Q29/TOTAL!$C$6*'Vîrsta 1-2 ani'!$C$6)</f>
        <v/>
      </c>
      <c r="R29" s="246" t="str">
        <f>IF(OR(TOTAL!R29="",TOTAL!R29=0),"",TOTAL!R29/TOTAL!$C$6*'Vîrsta 1-2 ani'!$C$6)</f>
        <v/>
      </c>
      <c r="S29" s="246" t="str">
        <f>IF(OR(TOTAL!S29="",TOTAL!S29=0),"",TOTAL!S29/TOTAL!$C$6*'Vîrsta 1-2 ani'!$C$6)</f>
        <v/>
      </c>
      <c r="T29" s="246" t="str">
        <f>IF(OR(TOTAL!T29="",TOTAL!T29=0),"",TOTAL!T29/TOTAL!$C$6*'Vîrsta 1-2 ani'!$C$6)</f>
        <v/>
      </c>
      <c r="U29" s="246" t="str">
        <f>IF(OR(TOTAL!U29="",TOTAL!U29=0),"",TOTAL!U29/TOTAL!$C$6*'Vîrsta 1-2 ani'!$C$6)</f>
        <v/>
      </c>
      <c r="V29" s="246" t="str">
        <f>IF(OR(TOTAL!V29="",TOTAL!V29=0),"",TOTAL!V29/TOTAL!$C$6*'Vîrsta 1-2 ani'!$C$6)</f>
        <v/>
      </c>
      <c r="W29" s="246" t="str">
        <f>IF(OR(TOTAL!W29="",TOTAL!W29=0),"",TOTAL!W29/TOTAL!$C$6*'Vîrsta 1-2 ani'!$C$6)</f>
        <v/>
      </c>
      <c r="X29" s="246" t="str">
        <f>IF(OR(TOTAL!X29="",TOTAL!X29=0),"",TOTAL!X29/TOTAL!$C$6*'Vîrsta 1-2 ani'!$C$6)</f>
        <v/>
      </c>
      <c r="Y29" s="246" t="str">
        <f>IF(OR(TOTAL!Y29="",TOTAL!Y29=0),"",TOTAL!Y29/TOTAL!$C$6*'Vîrsta 1-2 ani'!$C$6)</f>
        <v/>
      </c>
      <c r="Z29" s="11">
        <f t="shared" si="0"/>
        <v>0</v>
      </c>
      <c r="AA29" s="11">
        <f t="shared" si="2"/>
        <v>0</v>
      </c>
      <c r="AB29" s="11" t="str">
        <f t="shared" si="9"/>
        <v/>
      </c>
      <c r="AC29" s="7">
        <v>10</v>
      </c>
      <c r="AD29" s="97" t="str">
        <f t="shared" si="10"/>
        <v/>
      </c>
      <c r="AE29" s="100">
        <v>6.0000000000000001E-3</v>
      </c>
      <c r="AF29" s="101" t="str">
        <f t="shared" si="11"/>
        <v/>
      </c>
      <c r="AG29" s="100">
        <v>1E-3</v>
      </c>
      <c r="AH29" s="101" t="str">
        <f t="shared" si="12"/>
        <v/>
      </c>
      <c r="AI29" s="100">
        <v>0.05</v>
      </c>
      <c r="AJ29" s="97" t="str">
        <f t="shared" si="13"/>
        <v/>
      </c>
      <c r="AK29" s="98">
        <v>0.24</v>
      </c>
      <c r="AL29" s="195"/>
      <c r="AM29" s="136"/>
      <c r="AN29" s="137"/>
      <c r="AO29" s="66"/>
    </row>
    <row r="30" spans="1:41" s="31" customFormat="1" ht="15.75" x14ac:dyDescent="0.25">
      <c r="A30" s="327"/>
      <c r="B30" s="60" t="s">
        <v>83</v>
      </c>
      <c r="C30" s="246" t="str">
        <f>IF(OR(TOTAL!C30="",TOTAL!C30=0),"",TOTAL!C30/TOTAL!$C$6*'Vîrsta 1-2 ani'!$C$6)</f>
        <v/>
      </c>
      <c r="D30" s="246" t="str">
        <f>IF(OR(TOTAL!D30="",TOTAL!D30=0),"",TOTAL!D30/TOTAL!$C$6*'Vîrsta 1-2 ani'!$C$6)</f>
        <v/>
      </c>
      <c r="E30" s="246" t="str">
        <f>IF(OR(TOTAL!E30="",TOTAL!E30=0),"",TOTAL!E30/TOTAL!$C$6*'Vîrsta 1-2 ani'!$C$6)</f>
        <v/>
      </c>
      <c r="F30" s="246" t="str">
        <f>IF(OR(TOTAL!F30="",TOTAL!F30=0),"",TOTAL!F30/TOTAL!$C$6*'Vîrsta 1-2 ani'!$C$6)</f>
        <v/>
      </c>
      <c r="G30" s="246" t="str">
        <f>IF(OR(TOTAL!G30="",TOTAL!G30=0),"",TOTAL!G30/TOTAL!$C$6*'Vîrsta 1-2 ani'!$C$6)</f>
        <v/>
      </c>
      <c r="H30" s="246" t="str">
        <f>IF(OR(TOTAL!H30="",TOTAL!H30=0),"",TOTAL!H30/TOTAL!$C$6*'Vîrsta 1-2 ani'!$C$6)</f>
        <v/>
      </c>
      <c r="I30" s="246" t="str">
        <f>IF(OR(TOTAL!I30="",TOTAL!I30=0),"",TOTAL!I30/TOTAL!$C$6*'Vîrsta 1-2 ani'!$C$6)</f>
        <v/>
      </c>
      <c r="J30" s="246" t="str">
        <f>IF(OR(TOTAL!J30="",TOTAL!J30=0),"",TOTAL!J30/TOTAL!$C$6*'Vîrsta 1-2 ani'!$C$6)</f>
        <v/>
      </c>
      <c r="K30" s="246" t="str">
        <f>IF(OR(TOTAL!K30="",TOTAL!K30=0),"",TOTAL!K30/TOTAL!$C$6*'Vîrsta 1-2 ani'!$C$6)</f>
        <v/>
      </c>
      <c r="L30" s="246" t="str">
        <f>IF(OR(TOTAL!L30="",TOTAL!L30=0),"",TOTAL!L30/TOTAL!$C$6*'Vîrsta 1-2 ani'!$C$6)</f>
        <v/>
      </c>
      <c r="M30" s="246" t="str">
        <f>IF(OR(TOTAL!M30="",TOTAL!M30=0),"",TOTAL!M30/TOTAL!$C$6*'Vîrsta 1-2 ani'!$C$6)</f>
        <v/>
      </c>
      <c r="N30" s="246" t="str">
        <f>IF(OR(TOTAL!N30="",TOTAL!N30=0),"",TOTAL!N30/TOTAL!$C$6*'Vîrsta 1-2 ani'!$C$6)</f>
        <v/>
      </c>
      <c r="O30" s="246" t="str">
        <f>IF(OR(TOTAL!O30="",TOTAL!O30=0),"",TOTAL!O30/TOTAL!$C$6*'Vîrsta 1-2 ani'!$C$6)</f>
        <v/>
      </c>
      <c r="P30" s="246" t="str">
        <f>IF(OR(TOTAL!P30="",TOTAL!P30=0),"",TOTAL!P30/TOTAL!$C$6*'Vîrsta 1-2 ani'!$C$6)</f>
        <v/>
      </c>
      <c r="Q30" s="246" t="str">
        <f>IF(OR(TOTAL!Q30="",TOTAL!Q30=0),"",TOTAL!Q30/TOTAL!$C$6*'Vîrsta 1-2 ani'!$C$6)</f>
        <v/>
      </c>
      <c r="R30" s="246" t="str">
        <f>IF(OR(TOTAL!R30="",TOTAL!R30=0),"",TOTAL!R30/TOTAL!$C$6*'Vîrsta 1-2 ani'!$C$6)</f>
        <v/>
      </c>
      <c r="S30" s="246" t="str">
        <f>IF(OR(TOTAL!S30="",TOTAL!S30=0),"",TOTAL!S30/TOTAL!$C$6*'Vîrsta 1-2 ani'!$C$6)</f>
        <v/>
      </c>
      <c r="T30" s="246" t="str">
        <f>IF(OR(TOTAL!T30="",TOTAL!T30=0),"",TOTAL!T30/TOTAL!$C$6*'Vîrsta 1-2 ani'!$C$6)</f>
        <v/>
      </c>
      <c r="U30" s="246" t="str">
        <f>IF(OR(TOTAL!U30="",TOTAL!U30=0),"",TOTAL!U30/TOTAL!$C$6*'Vîrsta 1-2 ani'!$C$6)</f>
        <v/>
      </c>
      <c r="V30" s="246" t="str">
        <f>IF(OR(TOTAL!V30="",TOTAL!V30=0),"",TOTAL!V30/TOTAL!$C$6*'Vîrsta 1-2 ani'!$C$6)</f>
        <v/>
      </c>
      <c r="W30" s="246" t="str">
        <f>IF(OR(TOTAL!W30="",TOTAL!W30=0),"",TOTAL!W30/TOTAL!$C$6*'Vîrsta 1-2 ani'!$C$6)</f>
        <v/>
      </c>
      <c r="X30" s="246" t="str">
        <f>IF(OR(TOTAL!X30="",TOTAL!X30=0),"",TOTAL!X30/TOTAL!$C$6*'Vîrsta 1-2 ani'!$C$6)</f>
        <v/>
      </c>
      <c r="Y30" s="246" t="str">
        <f>IF(OR(TOTAL!Y30="",TOTAL!Y30=0),"",TOTAL!Y30/TOTAL!$C$6*'Vîrsta 1-2 ani'!$C$6)</f>
        <v/>
      </c>
      <c r="Z30" s="11">
        <f t="shared" si="0"/>
        <v>0</v>
      </c>
      <c r="AA30" s="11">
        <f t="shared" si="2"/>
        <v>0</v>
      </c>
      <c r="AB30" s="11" t="str">
        <f t="shared" si="9"/>
        <v/>
      </c>
      <c r="AC30" s="7">
        <v>20</v>
      </c>
      <c r="AD30" s="97" t="str">
        <f t="shared" si="10"/>
        <v/>
      </c>
      <c r="AE30" s="98">
        <v>1.2E-2</v>
      </c>
      <c r="AF30" s="97" t="str">
        <f t="shared" si="11"/>
        <v/>
      </c>
      <c r="AG30" s="98">
        <v>3.0000000000000001E-3</v>
      </c>
      <c r="AH30" s="97" t="str">
        <f t="shared" si="12"/>
        <v/>
      </c>
      <c r="AI30" s="98">
        <v>3.3000000000000002E-2</v>
      </c>
      <c r="AJ30" s="97" t="str">
        <f t="shared" si="13"/>
        <v/>
      </c>
      <c r="AK30" s="98">
        <v>0.17</v>
      </c>
      <c r="AL30" s="195"/>
      <c r="AM30" s="136"/>
      <c r="AN30" s="137"/>
      <c r="AO30" s="66"/>
    </row>
    <row r="31" spans="1:41" s="31" customFormat="1" ht="15.75" x14ac:dyDescent="0.25">
      <c r="A31" s="327"/>
      <c r="B31" s="60" t="s">
        <v>87</v>
      </c>
      <c r="C31" s="246">
        <f>IF(OR(TOTAL!C31="",TOTAL!C31=0),"",TOTAL!C31/TOTAL!$C$6*'Vîrsta 1-2 ani'!$C$6)</f>
        <v>0.81967213114754101</v>
      </c>
      <c r="D31" s="246">
        <f>IF(OR(TOTAL!D31="",TOTAL!D31=0),"",TOTAL!D31/TOTAL!$C$6*'Vîrsta 1-2 ani'!$C$6)</f>
        <v>0.81967213114754101</v>
      </c>
      <c r="E31" s="246" t="str">
        <f>IF(OR(TOTAL!E31="",TOTAL!E31=0),"",TOTAL!E31/TOTAL!$C$6*'Vîrsta 1-2 ani'!$C$6)</f>
        <v/>
      </c>
      <c r="F31" s="246" t="str">
        <f>IF(OR(TOTAL!F31="",TOTAL!F31=0),"",TOTAL!F31/TOTAL!$C$6*'Vîrsta 1-2 ani'!$C$6)</f>
        <v/>
      </c>
      <c r="G31" s="246" t="str">
        <f>IF(OR(TOTAL!G31="",TOTAL!G31=0),"",TOTAL!G31/TOTAL!$C$6*'Vîrsta 1-2 ani'!$C$6)</f>
        <v/>
      </c>
      <c r="H31" s="246">
        <f>IF(OR(TOTAL!H31="",TOTAL!H31=0),"",TOTAL!H31/TOTAL!$C$6*'Vîrsta 1-2 ani'!$C$6)</f>
        <v>0.81967213114754101</v>
      </c>
      <c r="I31" s="246">
        <f>IF(OR(TOTAL!I31="",TOTAL!I31=0),"",TOTAL!I31/TOTAL!$C$6*'Vîrsta 1-2 ani'!$C$6)</f>
        <v>0.81967213114754101</v>
      </c>
      <c r="J31" s="246">
        <f>IF(OR(TOTAL!J31="",TOTAL!J31=0),"",TOTAL!J31/TOTAL!$C$6*'Vîrsta 1-2 ani'!$C$6)</f>
        <v>0.81967213114754101</v>
      </c>
      <c r="K31" s="246" t="str">
        <f>IF(OR(TOTAL!K31="",TOTAL!K31=0),"",TOTAL!K31/TOTAL!$C$6*'Vîrsta 1-2 ani'!$C$6)</f>
        <v/>
      </c>
      <c r="L31" s="246" t="str">
        <f>IF(OR(TOTAL!L31="",TOTAL!L31=0),"",TOTAL!L31/TOTAL!$C$6*'Vîrsta 1-2 ani'!$C$6)</f>
        <v/>
      </c>
      <c r="M31" s="246" t="str">
        <f>IF(OR(TOTAL!M31="",TOTAL!M31=0),"",TOTAL!M31/TOTAL!$C$6*'Vîrsta 1-2 ani'!$C$6)</f>
        <v/>
      </c>
      <c r="N31" s="246" t="str">
        <f>IF(OR(TOTAL!N31="",TOTAL!N31=0),"",TOTAL!N31/TOTAL!$C$6*'Vîrsta 1-2 ani'!$C$6)</f>
        <v/>
      </c>
      <c r="O31" s="246" t="str">
        <f>IF(OR(TOTAL!O31="",TOTAL!O31=0),"",TOTAL!O31/TOTAL!$C$6*'Vîrsta 1-2 ani'!$C$6)</f>
        <v/>
      </c>
      <c r="P31" s="246" t="str">
        <f>IF(OR(TOTAL!P31="",TOTAL!P31=0),"",TOTAL!P31/TOTAL!$C$6*'Vîrsta 1-2 ani'!$C$6)</f>
        <v/>
      </c>
      <c r="Q31" s="246" t="str">
        <f>IF(OR(TOTAL!Q31="",TOTAL!Q31=0),"",TOTAL!Q31/TOTAL!$C$6*'Vîrsta 1-2 ani'!$C$6)</f>
        <v/>
      </c>
      <c r="R31" s="246" t="str">
        <f>IF(OR(TOTAL!R31="",TOTAL!R31=0),"",TOTAL!R31/TOTAL!$C$6*'Vîrsta 1-2 ani'!$C$6)</f>
        <v/>
      </c>
      <c r="S31" s="246" t="str">
        <f>IF(OR(TOTAL!S31="",TOTAL!S31=0),"",TOTAL!S31/TOTAL!$C$6*'Vîrsta 1-2 ani'!$C$6)</f>
        <v/>
      </c>
      <c r="T31" s="246" t="str">
        <f>IF(OR(TOTAL!T31="",TOTAL!T31=0),"",TOTAL!T31/TOTAL!$C$6*'Vîrsta 1-2 ani'!$C$6)</f>
        <v/>
      </c>
      <c r="U31" s="246" t="str">
        <f>IF(OR(TOTAL!U31="",TOTAL!U31=0),"",TOTAL!U31/TOTAL!$C$6*'Vîrsta 1-2 ani'!$C$6)</f>
        <v/>
      </c>
      <c r="V31" s="246" t="str">
        <f>IF(OR(TOTAL!V31="",TOTAL!V31=0),"",TOTAL!V31/TOTAL!$C$6*'Vîrsta 1-2 ani'!$C$6)</f>
        <v/>
      </c>
      <c r="W31" s="246" t="str">
        <f>IF(OR(TOTAL!W31="",TOTAL!W31=0),"",TOTAL!W31/TOTAL!$C$6*'Vîrsta 1-2 ani'!$C$6)</f>
        <v/>
      </c>
      <c r="X31" s="246" t="str">
        <f>IF(OR(TOTAL!X31="",TOTAL!X31=0),"",TOTAL!X31/TOTAL!$C$6*'Vîrsta 1-2 ani'!$C$6)</f>
        <v/>
      </c>
      <c r="Y31" s="246" t="str">
        <f>IF(OR(TOTAL!Y31="",TOTAL!Y31=0),"",TOTAL!Y31/TOTAL!$C$6*'Vîrsta 1-2 ani'!$C$6)</f>
        <v/>
      </c>
      <c r="Z31" s="11">
        <f t="shared" si="0"/>
        <v>4.0983606557377055</v>
      </c>
      <c r="AA31" s="11">
        <f t="shared" si="2"/>
        <v>5.471776576418832</v>
      </c>
      <c r="AB31" s="11">
        <f t="shared" si="9"/>
        <v>4.0491146665499356</v>
      </c>
      <c r="AC31" s="7">
        <v>26</v>
      </c>
      <c r="AD31" s="97">
        <f t="shared" si="10"/>
        <v>0.11742432532994813</v>
      </c>
      <c r="AE31" s="98">
        <v>2.9000000000000001E-2</v>
      </c>
      <c r="AF31" s="97">
        <f t="shared" si="11"/>
        <v>1.6196458666199742E-2</v>
      </c>
      <c r="AG31" s="98">
        <v>4.0000000000000001E-3</v>
      </c>
      <c r="AH31" s="97">
        <f t="shared" si="12"/>
        <v>0.14576812799579766</v>
      </c>
      <c r="AI31" s="98">
        <v>3.5999999999999997E-2</v>
      </c>
      <c r="AJ31" s="97">
        <f t="shared" si="13"/>
        <v>0.93129637330648518</v>
      </c>
      <c r="AK31" s="98">
        <v>0.23</v>
      </c>
      <c r="AL31" s="195"/>
      <c r="AM31" s="136"/>
      <c r="AN31" s="137"/>
      <c r="AO31" s="66"/>
    </row>
    <row r="32" spans="1:41" s="31" customFormat="1" ht="15.75" x14ac:dyDescent="0.25">
      <c r="A32" s="327"/>
      <c r="B32" s="61" t="s">
        <v>62</v>
      </c>
      <c r="C32" s="248" t="str">
        <f>IF(OR(TOTAL!C32="",TOTAL!C32=0),"",TOTAL!C32/TOTAL!$C$6*'Vîrsta 1-2 ani'!$C$6)</f>
        <v/>
      </c>
      <c r="D32" s="248" t="str">
        <f>IF(OR(TOTAL!D32="",TOTAL!D32=0),"",TOTAL!D32/TOTAL!$C$6*'Vîrsta 1-2 ani'!$C$6)</f>
        <v/>
      </c>
      <c r="E32" s="248" t="str">
        <f>IF(OR(TOTAL!E32="",TOTAL!E32=0),"",TOTAL!E32/TOTAL!$C$6*'Vîrsta 1-2 ani'!$C$6)</f>
        <v/>
      </c>
      <c r="F32" s="248" t="str">
        <f>IF(OR(TOTAL!F32="",TOTAL!F32=0),"",TOTAL!F32/TOTAL!$C$6*'Vîrsta 1-2 ani'!$C$6)</f>
        <v/>
      </c>
      <c r="G32" s="248" t="str">
        <f>IF(OR(TOTAL!G32="",TOTAL!G32=0),"",TOTAL!G32/TOTAL!$C$6*'Vîrsta 1-2 ani'!$C$6)</f>
        <v/>
      </c>
      <c r="H32" s="248" t="str">
        <f>IF(OR(TOTAL!H32="",TOTAL!H32=0),"",TOTAL!H32/TOTAL!$C$6*'Vîrsta 1-2 ani'!$C$6)</f>
        <v/>
      </c>
      <c r="I32" s="248" t="str">
        <f>IF(OR(TOTAL!I32="",TOTAL!I32=0),"",TOTAL!I32/TOTAL!$C$6*'Vîrsta 1-2 ani'!$C$6)</f>
        <v/>
      </c>
      <c r="J32" s="248" t="str">
        <f>IF(OR(TOTAL!J32="",TOTAL!J32=0),"",TOTAL!J32/TOTAL!$C$6*'Vîrsta 1-2 ani'!$C$6)</f>
        <v/>
      </c>
      <c r="K32" s="248" t="str">
        <f>IF(OR(TOTAL!K32="",TOTAL!K32=0),"",TOTAL!K32/TOTAL!$C$6*'Vîrsta 1-2 ani'!$C$6)</f>
        <v/>
      </c>
      <c r="L32" s="248" t="str">
        <f>IF(OR(TOTAL!L32="",TOTAL!L32=0),"",TOTAL!L32/TOTAL!$C$6*'Vîrsta 1-2 ani'!$C$6)</f>
        <v/>
      </c>
      <c r="M32" s="248" t="str">
        <f>IF(OR(TOTAL!M32="",TOTAL!M32=0),"",TOTAL!M32/TOTAL!$C$6*'Vîrsta 1-2 ani'!$C$6)</f>
        <v/>
      </c>
      <c r="N32" s="248" t="str">
        <f>IF(OR(TOTAL!N32="",TOTAL!N32=0),"",TOTAL!N32/TOTAL!$C$6*'Vîrsta 1-2 ani'!$C$6)</f>
        <v/>
      </c>
      <c r="O32" s="248" t="str">
        <f>IF(OR(TOTAL!O32="",TOTAL!O32=0),"",TOTAL!O32/TOTAL!$C$6*'Vîrsta 1-2 ani'!$C$6)</f>
        <v/>
      </c>
      <c r="P32" s="248" t="str">
        <f>IF(OR(TOTAL!P32="",TOTAL!P32=0),"",TOTAL!P32/TOTAL!$C$6*'Vîrsta 1-2 ani'!$C$6)</f>
        <v/>
      </c>
      <c r="Q32" s="248" t="str">
        <f>IF(OR(TOTAL!Q32="",TOTAL!Q32=0),"",TOTAL!Q32/TOTAL!$C$6*'Vîrsta 1-2 ani'!$C$6)</f>
        <v/>
      </c>
      <c r="R32" s="248" t="str">
        <f>IF(OR(TOTAL!R32="",TOTAL!R32=0),"",TOTAL!R32/TOTAL!$C$6*'Vîrsta 1-2 ani'!$C$6)</f>
        <v/>
      </c>
      <c r="S32" s="248" t="str">
        <f>IF(OR(TOTAL!S32="",TOTAL!S32=0),"",TOTAL!S32/TOTAL!$C$6*'Vîrsta 1-2 ani'!$C$6)</f>
        <v/>
      </c>
      <c r="T32" s="248" t="str">
        <f>IF(OR(TOTAL!T32="",TOTAL!T32=0),"",TOTAL!T32/TOTAL!$C$6*'Vîrsta 1-2 ani'!$C$6)</f>
        <v/>
      </c>
      <c r="U32" s="248" t="str">
        <f>IF(OR(TOTAL!U32="",TOTAL!U32=0),"",TOTAL!U32/TOTAL!$C$6*'Vîrsta 1-2 ani'!$C$6)</f>
        <v/>
      </c>
      <c r="V32" s="248" t="str">
        <f>IF(OR(TOTAL!V32="",TOTAL!V32=0),"",TOTAL!V32/TOTAL!$C$6*'Vîrsta 1-2 ani'!$C$6)</f>
        <v/>
      </c>
      <c r="W32" s="248" t="str">
        <f>IF(OR(TOTAL!W32="",TOTAL!W32=0),"",TOTAL!W32/TOTAL!$C$6*'Vîrsta 1-2 ani'!$C$6)</f>
        <v/>
      </c>
      <c r="X32" s="248" t="str">
        <f>IF(OR(TOTAL!X32="",TOTAL!X32=0),"",TOTAL!X32/TOTAL!$C$6*'Vîrsta 1-2 ani'!$C$6)</f>
        <v/>
      </c>
      <c r="Y32" s="248" t="str">
        <f>IF(OR(TOTAL!Y32="",TOTAL!Y32=0),"",TOTAL!Y32/TOTAL!$C$6*'Vîrsta 1-2 ani'!$C$6)</f>
        <v/>
      </c>
      <c r="Z32" s="11">
        <f t="shared" si="0"/>
        <v>0</v>
      </c>
      <c r="AA32" s="11">
        <f t="shared" si="2"/>
        <v>0</v>
      </c>
      <c r="AB32" s="11" t="str">
        <f t="shared" si="9"/>
        <v/>
      </c>
      <c r="AC32" s="7">
        <v>11</v>
      </c>
      <c r="AD32" s="97" t="str">
        <f t="shared" si="10"/>
        <v/>
      </c>
      <c r="AE32" s="98">
        <v>0.03</v>
      </c>
      <c r="AF32" s="97" t="str">
        <f t="shared" si="11"/>
        <v/>
      </c>
      <c r="AG32" s="98">
        <v>1.2E-2</v>
      </c>
      <c r="AH32" s="97" t="str">
        <f t="shared" si="12"/>
        <v/>
      </c>
      <c r="AI32" s="98">
        <v>0.182</v>
      </c>
      <c r="AJ32" s="97" t="str">
        <f t="shared" si="13"/>
        <v/>
      </c>
      <c r="AK32" s="98">
        <v>0.97</v>
      </c>
      <c r="AL32" s="195"/>
      <c r="AM32" s="136"/>
      <c r="AN32" s="137"/>
      <c r="AO32" s="66"/>
    </row>
    <row r="33" spans="1:41" s="31" customFormat="1" ht="15.75" x14ac:dyDescent="0.25">
      <c r="A33" s="327"/>
      <c r="B33" s="61" t="s">
        <v>56</v>
      </c>
      <c r="C33" s="248" t="str">
        <f>IF(OR(TOTAL!C33="",TOTAL!C33=0),"",TOTAL!C33/TOTAL!$C$6*'Vîrsta 1-2 ani'!$C$6)</f>
        <v/>
      </c>
      <c r="D33" s="248" t="str">
        <f>IF(OR(TOTAL!D33="",TOTAL!D33=0),"",TOTAL!D33/TOTAL!$C$6*'Vîrsta 1-2 ani'!$C$6)</f>
        <v/>
      </c>
      <c r="E33" s="248" t="str">
        <f>IF(OR(TOTAL!E33="",TOTAL!E33=0),"",TOTAL!E33/TOTAL!$C$6*'Vîrsta 1-2 ani'!$C$6)</f>
        <v/>
      </c>
      <c r="F33" s="248" t="str">
        <f>IF(OR(TOTAL!F33="",TOTAL!F33=0),"",TOTAL!F33/TOTAL!$C$6*'Vîrsta 1-2 ani'!$C$6)</f>
        <v/>
      </c>
      <c r="G33" s="248" t="str">
        <f>IF(OR(TOTAL!G33="",TOTAL!G33=0),"",TOTAL!G33/TOTAL!$C$6*'Vîrsta 1-2 ani'!$C$6)</f>
        <v/>
      </c>
      <c r="H33" s="248" t="str">
        <f>IF(OR(TOTAL!H33="",TOTAL!H33=0),"",TOTAL!H33/TOTAL!$C$6*'Vîrsta 1-2 ani'!$C$6)</f>
        <v/>
      </c>
      <c r="I33" s="248" t="str">
        <f>IF(OR(TOTAL!I33="",TOTAL!I33=0),"",TOTAL!I33/TOTAL!$C$6*'Vîrsta 1-2 ani'!$C$6)</f>
        <v/>
      </c>
      <c r="J33" s="248" t="str">
        <f>IF(OR(TOTAL!J33="",TOTAL!J33=0),"",TOTAL!J33/TOTAL!$C$6*'Vîrsta 1-2 ani'!$C$6)</f>
        <v/>
      </c>
      <c r="K33" s="248" t="str">
        <f>IF(OR(TOTAL!K33="",TOTAL!K33=0),"",TOTAL!K33/TOTAL!$C$6*'Vîrsta 1-2 ani'!$C$6)</f>
        <v/>
      </c>
      <c r="L33" s="248" t="str">
        <f>IF(OR(TOTAL!L33="",TOTAL!L33=0),"",TOTAL!L33/TOTAL!$C$6*'Vîrsta 1-2 ani'!$C$6)</f>
        <v/>
      </c>
      <c r="M33" s="248" t="str">
        <f>IF(OR(TOTAL!M33="",TOTAL!M33=0),"",TOTAL!M33/TOTAL!$C$6*'Vîrsta 1-2 ani'!$C$6)</f>
        <v/>
      </c>
      <c r="N33" s="248" t="str">
        <f>IF(OR(TOTAL!N33="",TOTAL!N33=0),"",TOTAL!N33/TOTAL!$C$6*'Vîrsta 1-2 ani'!$C$6)</f>
        <v/>
      </c>
      <c r="O33" s="248" t="str">
        <f>IF(OR(TOTAL!O33="",TOTAL!O33=0),"",TOTAL!O33/TOTAL!$C$6*'Vîrsta 1-2 ani'!$C$6)</f>
        <v/>
      </c>
      <c r="P33" s="248" t="str">
        <f>IF(OR(TOTAL!P33="",TOTAL!P33=0),"",TOTAL!P33/TOTAL!$C$6*'Vîrsta 1-2 ani'!$C$6)</f>
        <v/>
      </c>
      <c r="Q33" s="248" t="str">
        <f>IF(OR(TOTAL!Q33="",TOTAL!Q33=0),"",TOTAL!Q33/TOTAL!$C$6*'Vîrsta 1-2 ani'!$C$6)</f>
        <v/>
      </c>
      <c r="R33" s="248" t="str">
        <f>IF(OR(TOTAL!R33="",TOTAL!R33=0),"",TOTAL!R33/TOTAL!$C$6*'Vîrsta 1-2 ani'!$C$6)</f>
        <v/>
      </c>
      <c r="S33" s="248" t="str">
        <f>IF(OR(TOTAL!S33="",TOTAL!S33=0),"",TOTAL!S33/TOTAL!$C$6*'Vîrsta 1-2 ani'!$C$6)</f>
        <v/>
      </c>
      <c r="T33" s="248" t="str">
        <f>IF(OR(TOTAL!T33="",TOTAL!T33=0),"",TOTAL!T33/TOTAL!$C$6*'Vîrsta 1-2 ani'!$C$6)</f>
        <v/>
      </c>
      <c r="U33" s="248" t="str">
        <f>IF(OR(TOTAL!U33="",TOTAL!U33=0),"",TOTAL!U33/TOTAL!$C$6*'Vîrsta 1-2 ani'!$C$6)</f>
        <v/>
      </c>
      <c r="V33" s="248" t="str">
        <f>IF(OR(TOTAL!V33="",TOTAL!V33=0),"",TOTAL!V33/TOTAL!$C$6*'Vîrsta 1-2 ani'!$C$6)</f>
        <v/>
      </c>
      <c r="W33" s="248" t="str">
        <f>IF(OR(TOTAL!W33="",TOTAL!W33=0),"",TOTAL!W33/TOTAL!$C$6*'Vîrsta 1-2 ani'!$C$6)</f>
        <v/>
      </c>
      <c r="X33" s="248" t="str">
        <f>IF(OR(TOTAL!X33="",TOTAL!X33=0),"",TOTAL!X33/TOTAL!$C$6*'Vîrsta 1-2 ani'!$C$6)</f>
        <v/>
      </c>
      <c r="Y33" s="248" t="str">
        <f>IF(OR(TOTAL!Y33="",TOTAL!Y33=0),"",TOTAL!Y33/TOTAL!$C$6*'Vîrsta 1-2 ani'!$C$6)</f>
        <v/>
      </c>
      <c r="Z33" s="11">
        <f t="shared" si="0"/>
        <v>0</v>
      </c>
      <c r="AA33" s="11">
        <f t="shared" si="2"/>
        <v>0</v>
      </c>
      <c r="AB33" s="11" t="str">
        <f t="shared" si="9"/>
        <v/>
      </c>
      <c r="AC33" s="7">
        <v>20</v>
      </c>
      <c r="AD33" s="97" t="str">
        <f t="shared" si="10"/>
        <v/>
      </c>
      <c r="AE33" s="98">
        <v>1.0999999999999999E-2</v>
      </c>
      <c r="AF33" s="97" t="str">
        <f t="shared" si="11"/>
        <v/>
      </c>
      <c r="AG33" s="98">
        <v>2E-3</v>
      </c>
      <c r="AH33" s="97" t="str">
        <f t="shared" si="12"/>
        <v/>
      </c>
      <c r="AI33" s="98">
        <v>3.4000000000000002E-2</v>
      </c>
      <c r="AJ33" s="97" t="str">
        <f t="shared" si="13"/>
        <v/>
      </c>
      <c r="AK33" s="98">
        <v>0.2</v>
      </c>
      <c r="AL33" s="195"/>
      <c r="AM33" s="136"/>
      <c r="AN33" s="137"/>
      <c r="AO33" s="66"/>
    </row>
    <row r="34" spans="1:41" s="31" customFormat="1" ht="15.75" x14ac:dyDescent="0.25">
      <c r="A34" s="327"/>
      <c r="B34" s="61" t="s">
        <v>47</v>
      </c>
      <c r="C34" s="248" t="str">
        <f>IF(OR(TOTAL!C34="",TOTAL!C34=0),"",TOTAL!C34/TOTAL!$C$6*'Vîrsta 1-2 ani'!$C$6)</f>
        <v/>
      </c>
      <c r="D34" s="248" t="str">
        <f>IF(OR(TOTAL!D34="",TOTAL!D34=0),"",TOTAL!D34/TOTAL!$C$6*'Vîrsta 1-2 ani'!$C$6)</f>
        <v/>
      </c>
      <c r="E34" s="248" t="str">
        <f>IF(OR(TOTAL!E34="",TOTAL!E34=0),"",TOTAL!E34/TOTAL!$C$6*'Vîrsta 1-2 ani'!$C$6)</f>
        <v/>
      </c>
      <c r="F34" s="248" t="str">
        <f>IF(OR(TOTAL!F34="",TOTAL!F34=0),"",TOTAL!F34/TOTAL!$C$6*'Vîrsta 1-2 ani'!$C$6)</f>
        <v/>
      </c>
      <c r="G34" s="248" t="str">
        <f>IF(OR(TOTAL!G34="",TOTAL!G34=0),"",TOTAL!G34/TOTAL!$C$6*'Vîrsta 1-2 ani'!$C$6)</f>
        <v/>
      </c>
      <c r="H34" s="248" t="str">
        <f>IF(OR(TOTAL!H34="",TOTAL!H34=0),"",TOTAL!H34/TOTAL!$C$6*'Vîrsta 1-2 ani'!$C$6)</f>
        <v/>
      </c>
      <c r="I34" s="248" t="str">
        <f>IF(OR(TOTAL!I34="",TOTAL!I34=0),"",TOTAL!I34/TOTAL!$C$6*'Vîrsta 1-2 ani'!$C$6)</f>
        <v/>
      </c>
      <c r="J34" s="248" t="str">
        <f>IF(OR(TOTAL!J34="",TOTAL!J34=0),"",TOTAL!J34/TOTAL!$C$6*'Vîrsta 1-2 ani'!$C$6)</f>
        <v/>
      </c>
      <c r="K34" s="248" t="str">
        <f>IF(OR(TOTAL!K34="",TOTAL!K34=0),"",TOTAL!K34/TOTAL!$C$6*'Vîrsta 1-2 ani'!$C$6)</f>
        <v/>
      </c>
      <c r="L34" s="248" t="str">
        <f>IF(OR(TOTAL!L34="",TOTAL!L34=0),"",TOTAL!L34/TOTAL!$C$6*'Vîrsta 1-2 ani'!$C$6)</f>
        <v/>
      </c>
      <c r="M34" s="248" t="str">
        <f>IF(OR(TOTAL!M34="",TOTAL!M34=0),"",TOTAL!M34/TOTAL!$C$6*'Vîrsta 1-2 ani'!$C$6)</f>
        <v/>
      </c>
      <c r="N34" s="248" t="str">
        <f>IF(OR(TOTAL!N34="",TOTAL!N34=0),"",TOTAL!N34/TOTAL!$C$6*'Vîrsta 1-2 ani'!$C$6)</f>
        <v/>
      </c>
      <c r="O34" s="248" t="str">
        <f>IF(OR(TOTAL!O34="",TOTAL!O34=0),"",TOTAL!O34/TOTAL!$C$6*'Vîrsta 1-2 ani'!$C$6)</f>
        <v/>
      </c>
      <c r="P34" s="248" t="str">
        <f>IF(OR(TOTAL!P34="",TOTAL!P34=0),"",TOTAL!P34/TOTAL!$C$6*'Vîrsta 1-2 ani'!$C$6)</f>
        <v/>
      </c>
      <c r="Q34" s="248" t="str">
        <f>IF(OR(TOTAL!Q34="",TOTAL!Q34=0),"",TOTAL!Q34/TOTAL!$C$6*'Vîrsta 1-2 ani'!$C$6)</f>
        <v/>
      </c>
      <c r="R34" s="248" t="str">
        <f>IF(OR(TOTAL!R34="",TOTAL!R34=0),"",TOTAL!R34/TOTAL!$C$6*'Vîrsta 1-2 ani'!$C$6)</f>
        <v/>
      </c>
      <c r="S34" s="248" t="str">
        <f>IF(OR(TOTAL!S34="",TOTAL!S34=0),"",TOTAL!S34/TOTAL!$C$6*'Vîrsta 1-2 ani'!$C$6)</f>
        <v/>
      </c>
      <c r="T34" s="248" t="str">
        <f>IF(OR(TOTAL!T34="",TOTAL!T34=0),"",TOTAL!T34/TOTAL!$C$6*'Vîrsta 1-2 ani'!$C$6)</f>
        <v/>
      </c>
      <c r="U34" s="248" t="str">
        <f>IF(OR(TOTAL!U34="",TOTAL!U34=0),"",TOTAL!U34/TOTAL!$C$6*'Vîrsta 1-2 ani'!$C$6)</f>
        <v/>
      </c>
      <c r="V34" s="248" t="str">
        <f>IF(OR(TOTAL!V34="",TOTAL!V34=0),"",TOTAL!V34/TOTAL!$C$6*'Vîrsta 1-2 ani'!$C$6)</f>
        <v/>
      </c>
      <c r="W34" s="248" t="str">
        <f>IF(OR(TOTAL!W34="",TOTAL!W34=0),"",TOTAL!W34/TOTAL!$C$6*'Vîrsta 1-2 ani'!$C$6)</f>
        <v/>
      </c>
      <c r="X34" s="248" t="str">
        <f>IF(OR(TOTAL!X34="",TOTAL!X34=0),"",TOTAL!X34/TOTAL!$C$6*'Vîrsta 1-2 ani'!$C$6)</f>
        <v/>
      </c>
      <c r="Y34" s="248" t="str">
        <f>IF(OR(TOTAL!Y34="",TOTAL!Y34=0),"",TOTAL!Y34/TOTAL!$C$6*'Vîrsta 1-2 ani'!$C$6)</f>
        <v/>
      </c>
      <c r="Z34" s="11">
        <f t="shared" si="0"/>
        <v>0</v>
      </c>
      <c r="AA34" s="11">
        <f t="shared" si="2"/>
        <v>0</v>
      </c>
      <c r="AB34" s="11" t="str">
        <f t="shared" si="9"/>
        <v/>
      </c>
      <c r="AC34" s="7"/>
      <c r="AD34" s="97" t="str">
        <f t="shared" si="10"/>
        <v/>
      </c>
      <c r="AE34" s="98">
        <v>0.01</v>
      </c>
      <c r="AF34" s="97" t="str">
        <f t="shared" si="11"/>
        <v/>
      </c>
      <c r="AG34" s="98">
        <v>2E-3</v>
      </c>
      <c r="AH34" s="97" t="str">
        <f t="shared" si="12"/>
        <v/>
      </c>
      <c r="AI34" s="98">
        <v>0.03</v>
      </c>
      <c r="AJ34" s="97" t="str">
        <f t="shared" si="13"/>
        <v/>
      </c>
      <c r="AK34" s="98">
        <v>0.12</v>
      </c>
      <c r="AL34" s="195"/>
      <c r="AM34" s="136"/>
      <c r="AN34" s="137"/>
      <c r="AO34" s="66"/>
    </row>
    <row r="35" spans="1:41" s="31" customFormat="1" ht="15.75" x14ac:dyDescent="0.25">
      <c r="A35" s="327"/>
      <c r="B35" s="61" t="s">
        <v>84</v>
      </c>
      <c r="C35" s="248" t="str">
        <f>IF(OR(TOTAL!C35="",TOTAL!C35=0),"",TOTAL!C35/TOTAL!$C$6*'Vîrsta 1-2 ani'!$C$6)</f>
        <v/>
      </c>
      <c r="D35" s="248" t="str">
        <f>IF(OR(TOTAL!D35="",TOTAL!D35=0),"",TOTAL!D35/TOTAL!$C$6*'Vîrsta 1-2 ani'!$C$6)</f>
        <v/>
      </c>
      <c r="E35" s="248" t="str">
        <f>IF(OR(TOTAL!E35="",TOTAL!E35=0),"",TOTAL!E35/TOTAL!$C$6*'Vîrsta 1-2 ani'!$C$6)</f>
        <v/>
      </c>
      <c r="F35" s="248" t="str">
        <f>IF(OR(TOTAL!F35="",TOTAL!F35=0),"",TOTAL!F35/TOTAL!$C$6*'Vîrsta 1-2 ani'!$C$6)</f>
        <v/>
      </c>
      <c r="G35" s="248" t="str">
        <f>IF(OR(TOTAL!G35="",TOTAL!G35=0),"",TOTAL!G35/TOTAL!$C$6*'Vîrsta 1-2 ani'!$C$6)</f>
        <v/>
      </c>
      <c r="H35" s="248" t="str">
        <f>IF(OR(TOTAL!H35="",TOTAL!H35=0),"",TOTAL!H35/TOTAL!$C$6*'Vîrsta 1-2 ani'!$C$6)</f>
        <v/>
      </c>
      <c r="I35" s="248" t="str">
        <f>IF(OR(TOTAL!I35="",TOTAL!I35=0),"",TOTAL!I35/TOTAL!$C$6*'Vîrsta 1-2 ani'!$C$6)</f>
        <v/>
      </c>
      <c r="J35" s="248" t="str">
        <f>IF(OR(TOTAL!J35="",TOTAL!J35=0),"",TOTAL!J35/TOTAL!$C$6*'Vîrsta 1-2 ani'!$C$6)</f>
        <v/>
      </c>
      <c r="K35" s="248" t="str">
        <f>IF(OR(TOTAL!K35="",TOTAL!K35=0),"",TOTAL!K35/TOTAL!$C$6*'Vîrsta 1-2 ani'!$C$6)</f>
        <v/>
      </c>
      <c r="L35" s="248" t="str">
        <f>IF(OR(TOTAL!L35="",TOTAL!L35=0),"",TOTAL!L35/TOTAL!$C$6*'Vîrsta 1-2 ani'!$C$6)</f>
        <v/>
      </c>
      <c r="M35" s="248" t="str">
        <f>IF(OR(TOTAL!M35="",TOTAL!M35=0),"",TOTAL!M35/TOTAL!$C$6*'Vîrsta 1-2 ani'!$C$6)</f>
        <v/>
      </c>
      <c r="N35" s="248" t="str">
        <f>IF(OR(TOTAL!N35="",TOTAL!N35=0),"",TOTAL!N35/TOTAL!$C$6*'Vîrsta 1-2 ani'!$C$6)</f>
        <v/>
      </c>
      <c r="O35" s="248" t="str">
        <f>IF(OR(TOTAL!O35="",TOTAL!O35=0),"",TOTAL!O35/TOTAL!$C$6*'Vîrsta 1-2 ani'!$C$6)</f>
        <v/>
      </c>
      <c r="P35" s="248" t="str">
        <f>IF(OR(TOTAL!P35="",TOTAL!P35=0),"",TOTAL!P35/TOTAL!$C$6*'Vîrsta 1-2 ani'!$C$6)</f>
        <v/>
      </c>
      <c r="Q35" s="248" t="str">
        <f>IF(OR(TOTAL!Q35="",TOTAL!Q35=0),"",TOTAL!Q35/TOTAL!$C$6*'Vîrsta 1-2 ani'!$C$6)</f>
        <v/>
      </c>
      <c r="R35" s="248" t="str">
        <f>IF(OR(TOTAL!R35="",TOTAL!R35=0),"",TOTAL!R35/TOTAL!$C$6*'Vîrsta 1-2 ani'!$C$6)</f>
        <v/>
      </c>
      <c r="S35" s="248" t="str">
        <f>IF(OR(TOTAL!S35="",TOTAL!S35=0),"",TOTAL!S35/TOTAL!$C$6*'Vîrsta 1-2 ani'!$C$6)</f>
        <v/>
      </c>
      <c r="T35" s="248" t="str">
        <f>IF(OR(TOTAL!T35="",TOTAL!T35=0),"",TOTAL!T35/TOTAL!$C$6*'Vîrsta 1-2 ani'!$C$6)</f>
        <v/>
      </c>
      <c r="U35" s="248" t="str">
        <f>IF(OR(TOTAL!U35="",TOTAL!U35=0),"",TOTAL!U35/TOTAL!$C$6*'Vîrsta 1-2 ani'!$C$6)</f>
        <v/>
      </c>
      <c r="V35" s="248" t="str">
        <f>IF(OR(TOTAL!V35="",TOTAL!V35=0),"",TOTAL!V35/TOTAL!$C$6*'Vîrsta 1-2 ani'!$C$6)</f>
        <v/>
      </c>
      <c r="W35" s="248" t="str">
        <f>IF(OR(TOTAL!W35="",TOTAL!W35=0),"",TOTAL!W35/TOTAL!$C$6*'Vîrsta 1-2 ani'!$C$6)</f>
        <v/>
      </c>
      <c r="X35" s="248" t="str">
        <f>IF(OR(TOTAL!X35="",TOTAL!X35=0),"",TOTAL!X35/TOTAL!$C$6*'Vîrsta 1-2 ani'!$C$6)</f>
        <v/>
      </c>
      <c r="Y35" s="248" t="str">
        <f>IF(OR(TOTAL!Y35="",TOTAL!Y35=0),"",TOTAL!Y35/TOTAL!$C$6*'Vîrsta 1-2 ani'!$C$6)</f>
        <v/>
      </c>
      <c r="Z35" s="11">
        <f t="shared" si="0"/>
        <v>0</v>
      </c>
      <c r="AA35" s="11">
        <f t="shared" si="2"/>
        <v>0</v>
      </c>
      <c r="AB35" s="11" t="str">
        <f t="shared" si="9"/>
        <v/>
      </c>
      <c r="AC35" s="7">
        <v>9</v>
      </c>
      <c r="AD35" s="97" t="str">
        <f t="shared" si="10"/>
        <v/>
      </c>
      <c r="AE35" s="98">
        <v>0.02</v>
      </c>
      <c r="AF35" s="97" t="str">
        <f t="shared" si="11"/>
        <v/>
      </c>
      <c r="AG35" s="98">
        <v>2E-3</v>
      </c>
      <c r="AH35" s="97" t="str">
        <f t="shared" si="12"/>
        <v/>
      </c>
      <c r="AI35" s="98">
        <v>5.7000000000000002E-2</v>
      </c>
      <c r="AJ35" s="97" t="str">
        <f t="shared" si="13"/>
        <v/>
      </c>
      <c r="AK35" s="98">
        <v>0.33</v>
      </c>
      <c r="AL35" s="195"/>
      <c r="AM35" s="136"/>
      <c r="AN35" s="137"/>
      <c r="AO35" s="66"/>
    </row>
    <row r="36" spans="1:41" s="31" customFormat="1" ht="15.75" x14ac:dyDescent="0.25">
      <c r="A36" s="327"/>
      <c r="B36" s="61" t="s">
        <v>48</v>
      </c>
      <c r="C36" s="248">
        <f>IF(OR(TOTAL!C36="",TOTAL!C36=0),"",TOTAL!C36/TOTAL!$C$6*'Vîrsta 1-2 ani'!$C$6)</f>
        <v>0.55737704918032782</v>
      </c>
      <c r="D36" s="248">
        <f>IF(OR(TOTAL!D36="",TOTAL!D36=0),"",TOTAL!D36/TOTAL!$C$6*'Vîrsta 1-2 ani'!$C$6)</f>
        <v>0.66885245901639345</v>
      </c>
      <c r="E36" s="248">
        <f>IF(OR(TOTAL!E36="",TOTAL!E36=0),"",TOTAL!E36/TOTAL!$C$6*'Vîrsta 1-2 ani'!$C$6)</f>
        <v>0.55737704918032782</v>
      </c>
      <c r="F36" s="248">
        <f>IF(OR(TOTAL!F36="",TOTAL!F36=0),"",TOTAL!F36/TOTAL!$C$6*'Vîrsta 1-2 ani'!$C$6)</f>
        <v>0.33442622950819673</v>
      </c>
      <c r="G36" s="248">
        <f>IF(OR(TOTAL!G36="",TOTAL!G36=0),"",TOTAL!G36/TOTAL!$C$6*'Vîrsta 1-2 ani'!$C$6)</f>
        <v>0.16721311475409836</v>
      </c>
      <c r="H36" s="248">
        <f>IF(OR(TOTAL!H36="",TOTAL!H36=0),"",TOTAL!H36/TOTAL!$C$6*'Vîrsta 1-2 ani'!$C$6)</f>
        <v>0.83606557377049173</v>
      </c>
      <c r="I36" s="248">
        <f>IF(OR(TOTAL!I36="",TOTAL!I36=0),"",TOTAL!I36/TOTAL!$C$6*'Vîrsta 1-2 ani'!$C$6)</f>
        <v>0.66885245901639345</v>
      </c>
      <c r="J36" s="248">
        <f>IF(OR(TOTAL!J36="",TOTAL!J36=0),"",TOTAL!J36/TOTAL!$C$6*'Vîrsta 1-2 ani'!$C$6)</f>
        <v>0.83606557377049173</v>
      </c>
      <c r="K36" s="248">
        <f>IF(OR(TOTAL!K36="",TOTAL!K36=0),"",TOTAL!K36/TOTAL!$C$6*'Vîrsta 1-2 ani'!$C$6)</f>
        <v>0.16721311475409836</v>
      </c>
      <c r="L36" s="248">
        <f>IF(OR(TOTAL!L36="",TOTAL!L36=0),"",TOTAL!L36/TOTAL!$C$6*'Vîrsta 1-2 ani'!$C$6)</f>
        <v>0.50163934426229506</v>
      </c>
      <c r="M36" s="248">
        <f>IF(OR(TOTAL!M36="",TOTAL!M36=0),"",TOTAL!M36/TOTAL!$C$6*'Vîrsta 1-2 ani'!$C$6)</f>
        <v>0.66885245901639345</v>
      </c>
      <c r="N36" s="248">
        <f>IF(OR(TOTAL!N36="",TOTAL!N36=0),"",TOTAL!N36/TOTAL!$C$6*'Vîrsta 1-2 ani'!$C$6)</f>
        <v>0.50163934426229506</v>
      </c>
      <c r="O36" s="248">
        <f>IF(OR(TOTAL!O36="",TOTAL!O36=0),"",TOTAL!O36/TOTAL!$C$6*'Vîrsta 1-2 ani'!$C$6)</f>
        <v>0.33442622950819673</v>
      </c>
      <c r="P36" s="248">
        <f>IF(OR(TOTAL!P36="",TOTAL!P36=0),"",TOTAL!P36/TOTAL!$C$6*'Vîrsta 1-2 ani'!$C$6)</f>
        <v>0.33442622950819673</v>
      </c>
      <c r="Q36" s="248">
        <f>IF(OR(TOTAL!Q36="",TOTAL!Q36=0),"",TOTAL!Q36/TOTAL!$C$6*'Vîrsta 1-2 ani'!$C$6)</f>
        <v>0.89180327868852471</v>
      </c>
      <c r="R36" s="248">
        <f>IF(OR(TOTAL!R36="",TOTAL!R36=0),"",TOTAL!R36/TOTAL!$C$6*'Vîrsta 1-2 ani'!$C$6)</f>
        <v>1.0032786885245901</v>
      </c>
      <c r="S36" s="248">
        <f>IF(OR(TOTAL!S36="",TOTAL!S36=0),"",TOTAL!S36/TOTAL!$C$6*'Vîrsta 1-2 ani'!$C$6)</f>
        <v>0.89180327868852471</v>
      </c>
      <c r="T36" s="248">
        <f>IF(OR(TOTAL!T36="",TOTAL!T36=0),"",TOTAL!T36/TOTAL!$C$6*'Vîrsta 1-2 ani'!$C$6)</f>
        <v>0.55737704918032782</v>
      </c>
      <c r="U36" s="248">
        <f>IF(OR(TOTAL!U36="",TOTAL!U36=0),"",TOTAL!U36/TOTAL!$C$6*'Vîrsta 1-2 ani'!$C$6)</f>
        <v>0.66885245901639345</v>
      </c>
      <c r="V36" s="248">
        <f>IF(OR(TOTAL!V36="",TOTAL!V36=0),"",TOTAL!V36/TOTAL!$C$6*'Vîrsta 1-2 ani'!$C$6)</f>
        <v>0.66885245901639345</v>
      </c>
      <c r="W36" s="248" t="str">
        <f>IF(OR(TOTAL!W36="",TOTAL!W36=0),"",TOTAL!W36/TOTAL!$C$6*'Vîrsta 1-2 ani'!$C$6)</f>
        <v/>
      </c>
      <c r="X36" s="248" t="str">
        <f>IF(OR(TOTAL!X36="",TOTAL!X36=0),"",TOTAL!X36/TOTAL!$C$6*'Vîrsta 1-2 ani'!$C$6)</f>
        <v/>
      </c>
      <c r="Y36" s="248" t="str">
        <f>IF(OR(TOTAL!Y36="",TOTAL!Y36=0),"",TOTAL!Y36/TOTAL!$C$6*'Vîrsta 1-2 ani'!$C$6)</f>
        <v/>
      </c>
      <c r="Z36" s="11">
        <f t="shared" si="0"/>
        <v>11.816393442622951</v>
      </c>
      <c r="AA36" s="11">
        <f t="shared" si="2"/>
        <v>15.776226225130776</v>
      </c>
      <c r="AB36" s="11">
        <f t="shared" si="9"/>
        <v>15.776226225130776</v>
      </c>
      <c r="AC36" s="7"/>
      <c r="AD36" s="97">
        <f t="shared" si="10"/>
        <v>0.15776226225130777</v>
      </c>
      <c r="AE36" s="98">
        <v>0.01</v>
      </c>
      <c r="AF36" s="97">
        <f t="shared" si="11"/>
        <v>6.3104904900523104E-2</v>
      </c>
      <c r="AG36" s="98">
        <v>4.0000000000000001E-3</v>
      </c>
      <c r="AH36" s="97">
        <f t="shared" si="12"/>
        <v>0.47328678675392327</v>
      </c>
      <c r="AI36" s="98">
        <v>0.03</v>
      </c>
      <c r="AJ36" s="97">
        <f t="shared" si="13"/>
        <v>2.9974829827748475</v>
      </c>
      <c r="AK36" s="98">
        <v>0.19</v>
      </c>
      <c r="AL36" s="195"/>
      <c r="AM36" s="136"/>
      <c r="AN36" s="137"/>
      <c r="AO36" s="66"/>
    </row>
    <row r="37" spans="1:41" s="31" customFormat="1" ht="15.75" x14ac:dyDescent="0.25">
      <c r="A37" s="327"/>
      <c r="B37" s="62" t="s">
        <v>54</v>
      </c>
      <c r="C37" s="249" t="str">
        <f>IF(OR(TOTAL!C37="",TOTAL!C37=0),"",TOTAL!C37/TOTAL!$C$6*'Vîrsta 1-2 ani'!$C$6)</f>
        <v/>
      </c>
      <c r="D37" s="249" t="str">
        <f>IF(OR(TOTAL!D37="",TOTAL!D37=0),"",TOTAL!D37/TOTAL!$C$6*'Vîrsta 1-2 ani'!$C$6)</f>
        <v/>
      </c>
      <c r="E37" s="249" t="str">
        <f>IF(OR(TOTAL!E37="",TOTAL!E37=0),"",TOTAL!E37/TOTAL!$C$6*'Vîrsta 1-2 ani'!$C$6)</f>
        <v/>
      </c>
      <c r="F37" s="249" t="str">
        <f>IF(OR(TOTAL!F37="",TOTAL!F37=0),"",TOTAL!F37/TOTAL!$C$6*'Vîrsta 1-2 ani'!$C$6)</f>
        <v/>
      </c>
      <c r="G37" s="249" t="str">
        <f>IF(OR(TOTAL!G37="",TOTAL!G37=0),"",TOTAL!G37/TOTAL!$C$6*'Vîrsta 1-2 ani'!$C$6)</f>
        <v/>
      </c>
      <c r="H37" s="249" t="str">
        <f>IF(OR(TOTAL!H37="",TOTAL!H37=0),"",TOTAL!H37/TOTAL!$C$6*'Vîrsta 1-2 ani'!$C$6)</f>
        <v/>
      </c>
      <c r="I37" s="249" t="str">
        <f>IF(OR(TOTAL!I37="",TOTAL!I37=0),"",TOTAL!I37/TOTAL!$C$6*'Vîrsta 1-2 ani'!$C$6)</f>
        <v/>
      </c>
      <c r="J37" s="249" t="str">
        <f>IF(OR(TOTAL!J37="",TOTAL!J37=0),"",TOTAL!J37/TOTAL!$C$6*'Vîrsta 1-2 ani'!$C$6)</f>
        <v/>
      </c>
      <c r="K37" s="249" t="str">
        <f>IF(OR(TOTAL!K37="",TOTAL!K37=0),"",TOTAL!K37/TOTAL!$C$6*'Vîrsta 1-2 ani'!$C$6)</f>
        <v/>
      </c>
      <c r="L37" s="249" t="str">
        <f>IF(OR(TOTAL!L37="",TOTAL!L37=0),"",TOTAL!L37/TOTAL!$C$6*'Vîrsta 1-2 ani'!$C$6)</f>
        <v/>
      </c>
      <c r="M37" s="249" t="str">
        <f>IF(OR(TOTAL!M37="",TOTAL!M37=0),"",TOTAL!M37/TOTAL!$C$6*'Vîrsta 1-2 ani'!$C$6)</f>
        <v/>
      </c>
      <c r="N37" s="249" t="str">
        <f>IF(OR(TOTAL!N37="",TOTAL!N37=0),"",TOTAL!N37/TOTAL!$C$6*'Vîrsta 1-2 ani'!$C$6)</f>
        <v/>
      </c>
      <c r="O37" s="249" t="str">
        <f>IF(OR(TOTAL!O37="",TOTAL!O37=0),"",TOTAL!O37/TOTAL!$C$6*'Vîrsta 1-2 ani'!$C$6)</f>
        <v/>
      </c>
      <c r="P37" s="249" t="str">
        <f>IF(OR(TOTAL!P37="",TOTAL!P37=0),"",TOTAL!P37/TOTAL!$C$6*'Vîrsta 1-2 ani'!$C$6)</f>
        <v/>
      </c>
      <c r="Q37" s="249" t="str">
        <f>IF(OR(TOTAL!Q37="",TOTAL!Q37=0),"",TOTAL!Q37/TOTAL!$C$6*'Vîrsta 1-2 ani'!$C$6)</f>
        <v/>
      </c>
      <c r="R37" s="249" t="str">
        <f>IF(OR(TOTAL!R37="",TOTAL!R37=0),"",TOTAL!R37/TOTAL!$C$6*'Vîrsta 1-2 ani'!$C$6)</f>
        <v/>
      </c>
      <c r="S37" s="249" t="str">
        <f>IF(OR(TOTAL!S37="",TOTAL!S37=0),"",TOTAL!S37/TOTAL!$C$6*'Vîrsta 1-2 ani'!$C$6)</f>
        <v/>
      </c>
      <c r="T37" s="249" t="str">
        <f>IF(OR(TOTAL!T37="",TOTAL!T37=0),"",TOTAL!T37/TOTAL!$C$6*'Vîrsta 1-2 ani'!$C$6)</f>
        <v/>
      </c>
      <c r="U37" s="249" t="str">
        <f>IF(OR(TOTAL!U37="",TOTAL!U37=0),"",TOTAL!U37/TOTAL!$C$6*'Vîrsta 1-2 ani'!$C$6)</f>
        <v/>
      </c>
      <c r="V37" s="249" t="str">
        <f>IF(OR(TOTAL!V37="",TOTAL!V37=0),"",TOTAL!V37/TOTAL!$C$6*'Vîrsta 1-2 ani'!$C$6)</f>
        <v/>
      </c>
      <c r="W37" s="249" t="str">
        <f>IF(OR(TOTAL!W37="",TOTAL!W37=0),"",TOTAL!W37/TOTAL!$C$6*'Vîrsta 1-2 ani'!$C$6)</f>
        <v/>
      </c>
      <c r="X37" s="249" t="str">
        <f>IF(OR(TOTAL!X37="",TOTAL!X37=0),"",TOTAL!X37/TOTAL!$C$6*'Vîrsta 1-2 ani'!$C$6)</f>
        <v/>
      </c>
      <c r="Y37" s="249" t="str">
        <f>IF(OR(TOTAL!Y37="",TOTAL!Y37=0),"",TOTAL!Y37/TOTAL!$C$6*'Vîrsta 1-2 ani'!$C$6)</f>
        <v/>
      </c>
      <c r="Z37" s="11">
        <f t="shared" si="0"/>
        <v>0</v>
      </c>
      <c r="AA37" s="11">
        <f t="shared" si="2"/>
        <v>0</v>
      </c>
      <c r="AB37" s="11" t="str">
        <f t="shared" si="9"/>
        <v/>
      </c>
      <c r="AC37" s="7">
        <v>25</v>
      </c>
      <c r="AD37" s="97" t="str">
        <f t="shared" si="10"/>
        <v/>
      </c>
      <c r="AE37" s="98">
        <v>2.1999999999999999E-2</v>
      </c>
      <c r="AF37" s="97" t="str">
        <f t="shared" si="11"/>
        <v/>
      </c>
      <c r="AG37" s="98">
        <v>1E-3</v>
      </c>
      <c r="AH37" s="97" t="str">
        <f t="shared" si="12"/>
        <v/>
      </c>
      <c r="AI37" s="98">
        <v>6.5000000000000002E-2</v>
      </c>
      <c r="AJ37" s="97" t="str">
        <f t="shared" si="13"/>
        <v/>
      </c>
      <c r="AK37" s="98">
        <v>0.28999999999999998</v>
      </c>
      <c r="AL37" s="195"/>
      <c r="AM37" s="136"/>
      <c r="AN37" s="137"/>
      <c r="AO37" s="66"/>
    </row>
    <row r="38" spans="1:41" s="31" customFormat="1" ht="15.75" x14ac:dyDescent="0.25">
      <c r="A38" s="327"/>
      <c r="B38" s="62" t="s">
        <v>55</v>
      </c>
      <c r="C38" s="249">
        <f>IF(OR(TOTAL!C38="",TOTAL!C38=0),"",TOTAL!C38/TOTAL!$C$6*'Vîrsta 1-2 ani'!$C$6)</f>
        <v>0.68032786885245911</v>
      </c>
      <c r="D38" s="249" t="str">
        <f>IF(OR(TOTAL!D38="",TOTAL!D38=0),"",TOTAL!D38/TOTAL!$C$6*'Vîrsta 1-2 ani'!$C$6)</f>
        <v/>
      </c>
      <c r="E38" s="249" t="str">
        <f>IF(OR(TOTAL!E38="",TOTAL!E38=0),"",TOTAL!E38/TOTAL!$C$6*'Vîrsta 1-2 ani'!$C$6)</f>
        <v/>
      </c>
      <c r="F38" s="249" t="str">
        <f>IF(OR(TOTAL!F38="",TOTAL!F38=0),"",TOTAL!F38/TOTAL!$C$6*'Vîrsta 1-2 ani'!$C$6)</f>
        <v/>
      </c>
      <c r="G38" s="249" t="str">
        <f>IF(OR(TOTAL!G38="",TOTAL!G38=0),"",TOTAL!G38/TOTAL!$C$6*'Vîrsta 1-2 ani'!$C$6)</f>
        <v/>
      </c>
      <c r="H38" s="249" t="str">
        <f>IF(OR(TOTAL!H38="",TOTAL!H38=0),"",TOTAL!H38/TOTAL!$C$6*'Vîrsta 1-2 ani'!$C$6)</f>
        <v/>
      </c>
      <c r="I38" s="249" t="str">
        <f>IF(OR(TOTAL!I38="",TOTAL!I38=0),"",TOTAL!I38/TOTAL!$C$6*'Vîrsta 1-2 ani'!$C$6)</f>
        <v/>
      </c>
      <c r="J38" s="249" t="str">
        <f>IF(OR(TOTAL!J38="",TOTAL!J38=0),"",TOTAL!J38/TOTAL!$C$6*'Vîrsta 1-2 ani'!$C$6)</f>
        <v/>
      </c>
      <c r="K38" s="249" t="str">
        <f>IF(OR(TOTAL!K38="",TOTAL!K38=0),"",TOTAL!K38/TOTAL!$C$6*'Vîrsta 1-2 ani'!$C$6)</f>
        <v/>
      </c>
      <c r="L38" s="249" t="str">
        <f>IF(OR(TOTAL!L38="",TOTAL!L38=0),"",TOTAL!L38/TOTAL!$C$6*'Vîrsta 1-2 ani'!$C$6)</f>
        <v/>
      </c>
      <c r="M38" s="249" t="str">
        <f>IF(OR(TOTAL!M38="",TOTAL!M38=0),"",TOTAL!M38/TOTAL!$C$6*'Vîrsta 1-2 ani'!$C$6)</f>
        <v/>
      </c>
      <c r="N38" s="249" t="str">
        <f>IF(OR(TOTAL!N38="",TOTAL!N38=0),"",TOTAL!N38/TOTAL!$C$6*'Vîrsta 1-2 ani'!$C$6)</f>
        <v/>
      </c>
      <c r="O38" s="249" t="str">
        <f>IF(OR(TOTAL!O38="",TOTAL!O38=0),"",TOTAL!O38/TOTAL!$C$6*'Vîrsta 1-2 ani'!$C$6)</f>
        <v/>
      </c>
      <c r="P38" s="249" t="str">
        <f>IF(OR(TOTAL!P38="",TOTAL!P38=0),"",TOTAL!P38/TOTAL!$C$6*'Vîrsta 1-2 ani'!$C$6)</f>
        <v/>
      </c>
      <c r="Q38" s="249" t="str">
        <f>IF(OR(TOTAL!Q38="",TOTAL!Q38=0),"",TOTAL!Q38/TOTAL!$C$6*'Vîrsta 1-2 ani'!$C$6)</f>
        <v/>
      </c>
      <c r="R38" s="249" t="str">
        <f>IF(OR(TOTAL!R38="",TOTAL!R38=0),"",TOTAL!R38/TOTAL!$C$6*'Vîrsta 1-2 ani'!$C$6)</f>
        <v/>
      </c>
      <c r="S38" s="249" t="str">
        <f>IF(OR(TOTAL!S38="",TOTAL!S38=0),"",TOTAL!S38/TOTAL!$C$6*'Vîrsta 1-2 ani'!$C$6)</f>
        <v/>
      </c>
      <c r="T38" s="249" t="str">
        <f>IF(OR(TOTAL!T38="",TOTAL!T38=0),"",TOTAL!T38/TOTAL!$C$6*'Vîrsta 1-2 ani'!$C$6)</f>
        <v/>
      </c>
      <c r="U38" s="249" t="str">
        <f>IF(OR(TOTAL!U38="",TOTAL!U38=0),"",TOTAL!U38/TOTAL!$C$6*'Vîrsta 1-2 ani'!$C$6)</f>
        <v/>
      </c>
      <c r="V38" s="249" t="str">
        <f>IF(OR(TOTAL!V38="",TOTAL!V38=0),"",TOTAL!V38/TOTAL!$C$6*'Vîrsta 1-2 ani'!$C$6)</f>
        <v/>
      </c>
      <c r="W38" s="249" t="str">
        <f>IF(OR(TOTAL!W38="",TOTAL!W38=0),"",TOTAL!W38/TOTAL!$C$6*'Vîrsta 1-2 ani'!$C$6)</f>
        <v/>
      </c>
      <c r="X38" s="249" t="str">
        <f>IF(OR(TOTAL!X38="",TOTAL!X38=0),"",TOTAL!X38/TOTAL!$C$6*'Vîrsta 1-2 ani'!$C$6)</f>
        <v/>
      </c>
      <c r="Y38" s="249" t="str">
        <f>IF(OR(TOTAL!Y38="",TOTAL!Y38=0),"",TOTAL!Y38/TOTAL!$C$6*'Vîrsta 1-2 ani'!$C$6)</f>
        <v/>
      </c>
      <c r="Z38" s="11">
        <f t="shared" ref="Z38:Z64" si="14">SUM(C38:Y38)</f>
        <v>0.68032786885245911</v>
      </c>
      <c r="AA38" s="11">
        <f t="shared" si="2"/>
        <v>0.90831491168552614</v>
      </c>
      <c r="AB38" s="11">
        <f t="shared" si="9"/>
        <v>0.63582043817986822</v>
      </c>
      <c r="AC38" s="7">
        <v>30</v>
      </c>
      <c r="AD38" s="97">
        <f t="shared" si="10"/>
        <v>4.4507430672590777E-3</v>
      </c>
      <c r="AE38" s="98">
        <v>7.0000000000000001E-3</v>
      </c>
      <c r="AF38" s="97">
        <f t="shared" si="11"/>
        <v>1.2716408763597364E-3</v>
      </c>
      <c r="AG38" s="98">
        <v>2E-3</v>
      </c>
      <c r="AH38" s="97">
        <f t="shared" si="12"/>
        <v>1.9074613145396047E-2</v>
      </c>
      <c r="AI38" s="98">
        <v>0.03</v>
      </c>
      <c r="AJ38" s="97">
        <f t="shared" si="13"/>
        <v>0.10173127010877892</v>
      </c>
      <c r="AK38" s="98">
        <v>0.16</v>
      </c>
      <c r="AL38" s="195"/>
      <c r="AM38" s="136"/>
      <c r="AN38" s="137"/>
      <c r="AO38" s="66"/>
    </row>
    <row r="39" spans="1:41" s="31" customFormat="1" ht="15.75" x14ac:dyDescent="0.25">
      <c r="A39" s="327"/>
      <c r="B39" s="61" t="s">
        <v>63</v>
      </c>
      <c r="C39" s="248">
        <f>IF(OR(TOTAL!C39="",TOTAL!C39=0),"",TOTAL!C39/TOTAL!$C$6*'Vîrsta 1-2 ani'!$C$6)</f>
        <v>0.32786885245901637</v>
      </c>
      <c r="D39" s="248" t="str">
        <f>IF(OR(TOTAL!D39="",TOTAL!D39=0),"",TOTAL!D39/TOTAL!$C$6*'Vîrsta 1-2 ani'!$C$6)</f>
        <v/>
      </c>
      <c r="E39" s="248" t="str">
        <f>IF(OR(TOTAL!E39="",TOTAL!E39=0),"",TOTAL!E39/TOTAL!$C$6*'Vîrsta 1-2 ani'!$C$6)</f>
        <v/>
      </c>
      <c r="F39" s="248" t="str">
        <f>IF(OR(TOTAL!F39="",TOTAL!F39=0),"",TOTAL!F39/TOTAL!$C$6*'Vîrsta 1-2 ani'!$C$6)</f>
        <v/>
      </c>
      <c r="G39" s="248" t="str">
        <f>IF(OR(TOTAL!G39="",TOTAL!G39=0),"",TOTAL!G39/TOTAL!$C$6*'Vîrsta 1-2 ani'!$C$6)</f>
        <v/>
      </c>
      <c r="H39" s="248" t="str">
        <f>IF(OR(TOTAL!H39="",TOTAL!H39=0),"",TOTAL!H39/TOTAL!$C$6*'Vîrsta 1-2 ani'!$C$6)</f>
        <v/>
      </c>
      <c r="I39" s="248" t="str">
        <f>IF(OR(TOTAL!I39="",TOTAL!I39=0),"",TOTAL!I39/TOTAL!$C$6*'Vîrsta 1-2 ani'!$C$6)</f>
        <v/>
      </c>
      <c r="J39" s="248" t="str">
        <f>IF(OR(TOTAL!J39="",TOTAL!J39=0),"",TOTAL!J39/TOTAL!$C$6*'Vîrsta 1-2 ani'!$C$6)</f>
        <v/>
      </c>
      <c r="K39" s="248" t="str">
        <f>IF(OR(TOTAL!K39="",TOTAL!K39=0),"",TOTAL!K39/TOTAL!$C$6*'Vîrsta 1-2 ani'!$C$6)</f>
        <v/>
      </c>
      <c r="L39" s="248" t="str">
        <f>IF(OR(TOTAL!L39="",TOTAL!L39=0),"",TOTAL!L39/TOTAL!$C$6*'Vîrsta 1-2 ani'!$C$6)</f>
        <v/>
      </c>
      <c r="M39" s="248" t="str">
        <f>IF(OR(TOTAL!M39="",TOTAL!M39=0),"",TOTAL!M39/TOTAL!$C$6*'Vîrsta 1-2 ani'!$C$6)</f>
        <v/>
      </c>
      <c r="N39" s="248" t="str">
        <f>IF(OR(TOTAL!N39="",TOTAL!N39=0),"",TOTAL!N39/TOTAL!$C$6*'Vîrsta 1-2 ani'!$C$6)</f>
        <v/>
      </c>
      <c r="O39" s="248" t="str">
        <f>IF(OR(TOTAL!O39="",TOTAL!O39=0),"",TOTAL!O39/TOTAL!$C$6*'Vîrsta 1-2 ani'!$C$6)</f>
        <v/>
      </c>
      <c r="P39" s="248" t="str">
        <f>IF(OR(TOTAL!P39="",TOTAL!P39=0),"",TOTAL!P39/TOTAL!$C$6*'Vîrsta 1-2 ani'!$C$6)</f>
        <v/>
      </c>
      <c r="Q39" s="248" t="str">
        <f>IF(OR(TOTAL!Q39="",TOTAL!Q39=0),"",TOTAL!Q39/TOTAL!$C$6*'Vîrsta 1-2 ani'!$C$6)</f>
        <v/>
      </c>
      <c r="R39" s="248" t="str">
        <f>IF(OR(TOTAL!R39="",TOTAL!R39=0),"",TOTAL!R39/TOTAL!$C$6*'Vîrsta 1-2 ani'!$C$6)</f>
        <v/>
      </c>
      <c r="S39" s="248" t="str">
        <f>IF(OR(TOTAL!S39="",TOTAL!S39=0),"",TOTAL!S39/TOTAL!$C$6*'Vîrsta 1-2 ani'!$C$6)</f>
        <v/>
      </c>
      <c r="T39" s="248" t="str">
        <f>IF(OR(TOTAL!T39="",TOTAL!T39=0),"",TOTAL!T39/TOTAL!$C$6*'Vîrsta 1-2 ani'!$C$6)</f>
        <v/>
      </c>
      <c r="U39" s="248" t="str">
        <f>IF(OR(TOTAL!U39="",TOTAL!U39=0),"",TOTAL!U39/TOTAL!$C$6*'Vîrsta 1-2 ani'!$C$6)</f>
        <v/>
      </c>
      <c r="V39" s="248" t="str">
        <f>IF(OR(TOTAL!V39="",TOTAL!V39=0),"",TOTAL!V39/TOTAL!$C$6*'Vîrsta 1-2 ani'!$C$6)</f>
        <v/>
      </c>
      <c r="W39" s="248" t="str">
        <f>IF(OR(TOTAL!W39="",TOTAL!W39=0),"",TOTAL!W39/TOTAL!$C$6*'Vîrsta 1-2 ani'!$C$6)</f>
        <v/>
      </c>
      <c r="X39" s="248" t="str">
        <f>IF(OR(TOTAL!X39="",TOTAL!X39=0),"",TOTAL!X39/TOTAL!$C$6*'Vîrsta 1-2 ani'!$C$6)</f>
        <v/>
      </c>
      <c r="Y39" s="248" t="str">
        <f>IF(OR(TOTAL!Y39="",TOTAL!Y39=0),"",TOTAL!Y39/TOTAL!$C$6*'Vîrsta 1-2 ani'!$C$6)</f>
        <v/>
      </c>
      <c r="Z39" s="11">
        <f t="shared" si="14"/>
        <v>0.32786885245901637</v>
      </c>
      <c r="AA39" s="11">
        <f t="shared" ref="AA39:AA70" si="15">IFERROR((Z39/$Z$6*1000),"")</f>
        <v>0.43774212611350649</v>
      </c>
      <c r="AB39" s="11">
        <f t="shared" si="9"/>
        <v>0.3501937008908052</v>
      </c>
      <c r="AC39" s="7">
        <v>20</v>
      </c>
      <c r="AD39" s="97">
        <f t="shared" si="10"/>
        <v>2.4513559062356366E-3</v>
      </c>
      <c r="AE39" s="98">
        <v>7.0000000000000001E-3</v>
      </c>
      <c r="AF39" s="97">
        <f t="shared" si="11"/>
        <v>7.0038740178161038E-4</v>
      </c>
      <c r="AG39" s="98">
        <v>2E-3</v>
      </c>
      <c r="AH39" s="97">
        <f t="shared" si="12"/>
        <v>1.1906585830287378E-2</v>
      </c>
      <c r="AI39" s="98">
        <v>3.4000000000000002E-2</v>
      </c>
      <c r="AJ39" s="97">
        <f t="shared" si="13"/>
        <v>4.9027118124712735E-2</v>
      </c>
      <c r="AK39" s="98">
        <v>0.14000000000000001</v>
      </c>
      <c r="AL39" s="195"/>
      <c r="AM39" s="136"/>
      <c r="AN39" s="137"/>
      <c r="AO39" s="66"/>
    </row>
    <row r="40" spans="1:41" s="31" customFormat="1" ht="15.75" x14ac:dyDescent="0.25">
      <c r="A40" s="327"/>
      <c r="B40" s="61" t="s">
        <v>82</v>
      </c>
      <c r="C40" s="248">
        <f>IF(OR(TOTAL!C40="",TOTAL!C40=0),"",TOTAL!C40/TOTAL!$C$6*'Vîrsta 1-2 ani'!$C$6)</f>
        <v>8.1967213114754092E-2</v>
      </c>
      <c r="D40" s="248">
        <f>IF(OR(TOTAL!D40="",TOTAL!D40=0),"",TOTAL!D40/TOTAL!$C$6*'Vîrsta 1-2 ani'!$C$6)</f>
        <v>4.0983606557377046E-2</v>
      </c>
      <c r="E40" s="248">
        <f>IF(OR(TOTAL!E40="",TOTAL!E40=0),"",TOTAL!E40/TOTAL!$C$6*'Vîrsta 1-2 ani'!$C$6)</f>
        <v>4.0983606557377046E-2</v>
      </c>
      <c r="F40" s="248">
        <f>IF(OR(TOTAL!F40="",TOTAL!F40=0),"",TOTAL!F40/TOTAL!$C$6*'Vîrsta 1-2 ani'!$C$6)</f>
        <v>4.0983606557377046E-2</v>
      </c>
      <c r="G40" s="248">
        <f>IF(OR(TOTAL!G40="",TOTAL!G40=0),"",TOTAL!G40/TOTAL!$C$6*'Vîrsta 1-2 ani'!$C$6)</f>
        <v>4.0983606557377046E-2</v>
      </c>
      <c r="H40" s="248">
        <f>IF(OR(TOTAL!H40="",TOTAL!H40=0),"",TOTAL!H40/TOTAL!$C$6*'Vîrsta 1-2 ani'!$C$6)</f>
        <v>4.0983606557377046E-2</v>
      </c>
      <c r="I40" s="248">
        <f>IF(OR(TOTAL!I40="",TOTAL!I40=0),"",TOTAL!I40/TOTAL!$C$6*'Vîrsta 1-2 ani'!$C$6)</f>
        <v>4.0983606557377046E-2</v>
      </c>
      <c r="J40" s="248">
        <f>IF(OR(TOTAL!J40="",TOTAL!J40=0),"",TOTAL!J40/TOTAL!$C$6*'Vîrsta 1-2 ani'!$C$6)</f>
        <v>4.0983606557377046E-2</v>
      </c>
      <c r="K40" s="248" t="str">
        <f>IF(OR(TOTAL!K40="",TOTAL!K40=0),"",TOTAL!K40/TOTAL!$C$6*'Vîrsta 1-2 ani'!$C$6)</f>
        <v/>
      </c>
      <c r="L40" s="248">
        <f>IF(OR(TOTAL!L40="",TOTAL!L40=0),"",TOTAL!L40/TOTAL!$C$6*'Vîrsta 1-2 ani'!$C$6)</f>
        <v>4.0983606557377046E-2</v>
      </c>
      <c r="M40" s="248">
        <f>IF(OR(TOTAL!M40="",TOTAL!M40=0),"",TOTAL!M40/TOTAL!$C$6*'Vîrsta 1-2 ani'!$C$6)</f>
        <v>8.1967213114754092E-2</v>
      </c>
      <c r="N40" s="248">
        <f>IF(OR(TOTAL!N40="",TOTAL!N40=0),"",TOTAL!N40/TOTAL!$C$6*'Vîrsta 1-2 ani'!$C$6)</f>
        <v>4.0983606557377046E-2</v>
      </c>
      <c r="O40" s="248">
        <f>IF(OR(TOTAL!O40="",TOTAL!O40=0),"",TOTAL!O40/TOTAL!$C$6*'Vîrsta 1-2 ani'!$C$6)</f>
        <v>4.0983606557377046E-2</v>
      </c>
      <c r="P40" s="248">
        <f>IF(OR(TOTAL!P40="",TOTAL!P40=0),"",TOTAL!P40/TOTAL!$C$6*'Vîrsta 1-2 ani'!$C$6)</f>
        <v>4.0983606557377046E-2</v>
      </c>
      <c r="Q40" s="248">
        <f>IF(OR(TOTAL!Q40="",TOTAL!Q40=0),"",TOTAL!Q40/TOTAL!$C$6*'Vîrsta 1-2 ani'!$C$6)</f>
        <v>9.8360655737704916E-2</v>
      </c>
      <c r="R40" s="248">
        <f>IF(OR(TOTAL!R40="",TOTAL!R40=0),"",TOTAL!R40/TOTAL!$C$6*'Vîrsta 1-2 ani'!$C$6)</f>
        <v>5.3278688524590161E-2</v>
      </c>
      <c r="S40" s="248">
        <f>IF(OR(TOTAL!S40="",TOTAL!S40=0),"",TOTAL!S40/TOTAL!$C$6*'Vîrsta 1-2 ani'!$C$6)</f>
        <v>4.9180327868852458E-2</v>
      </c>
      <c r="T40" s="248">
        <f>IF(OR(TOTAL!T40="",TOTAL!T40=0),"",TOTAL!T40/TOTAL!$C$6*'Vîrsta 1-2 ani'!$C$6)</f>
        <v>4.0983606557377046E-2</v>
      </c>
      <c r="U40" s="248">
        <f>IF(OR(TOTAL!U40="",TOTAL!U40=0),"",TOTAL!U40/TOTAL!$C$6*'Vîrsta 1-2 ani'!$C$6)</f>
        <v>4.0983606557377046E-2</v>
      </c>
      <c r="V40" s="248">
        <f>IF(OR(TOTAL!V40="",TOTAL!V40=0),"",TOTAL!V40/TOTAL!$C$6*'Vîrsta 1-2 ani'!$C$6)</f>
        <v>8.1967213114754092E-2</v>
      </c>
      <c r="W40" s="248" t="str">
        <f>IF(OR(TOTAL!W40="",TOTAL!W40=0),"",TOTAL!W40/TOTAL!$C$6*'Vîrsta 1-2 ani'!$C$6)</f>
        <v/>
      </c>
      <c r="X40" s="248" t="str">
        <f>IF(OR(TOTAL!X40="",TOTAL!X40=0),"",TOTAL!X40/TOTAL!$C$6*'Vîrsta 1-2 ani'!$C$6)</f>
        <v/>
      </c>
      <c r="Y40" s="248" t="str">
        <f>IF(OR(TOTAL!Y40="",TOTAL!Y40=0),"",TOTAL!Y40/TOTAL!$C$6*'Vîrsta 1-2 ani'!$C$6)</f>
        <v/>
      </c>
      <c r="Z40" s="11">
        <f t="shared" si="14"/>
        <v>0.97950819672131162</v>
      </c>
      <c r="AA40" s="11">
        <f t="shared" si="15"/>
        <v>1.3077546017641009</v>
      </c>
      <c r="AB40" s="11">
        <f t="shared" si="9"/>
        <v>0.96773840530543453</v>
      </c>
      <c r="AC40" s="7">
        <v>26</v>
      </c>
      <c r="AD40" s="97">
        <f t="shared" si="10"/>
        <v>1.2580599268970649E-2</v>
      </c>
      <c r="AE40" s="98">
        <v>1.2999999999999999E-2</v>
      </c>
      <c r="AF40" s="97">
        <f t="shared" si="11"/>
        <v>2.9032152159163037E-3</v>
      </c>
      <c r="AG40" s="98">
        <v>3.0000000000000001E-3</v>
      </c>
      <c r="AH40" s="97">
        <f t="shared" si="12"/>
        <v>7.4515857208518457E-2</v>
      </c>
      <c r="AI40" s="98">
        <v>7.6999999999999999E-2</v>
      </c>
      <c r="AJ40" s="97">
        <f t="shared" si="13"/>
        <v>0.27096675348552168</v>
      </c>
      <c r="AK40" s="98">
        <v>0.28000000000000003</v>
      </c>
      <c r="AL40" s="195"/>
      <c r="AM40" s="136"/>
      <c r="AN40" s="137"/>
      <c r="AO40" s="66"/>
    </row>
    <row r="41" spans="1:41" s="31" customFormat="1" ht="15.75" x14ac:dyDescent="0.25">
      <c r="A41" s="327"/>
      <c r="B41" s="61" t="s">
        <v>81</v>
      </c>
      <c r="C41" s="248">
        <f>IF(OR(TOTAL!C41="",TOTAL!C41=0),"",TOTAL!C41/TOTAL!$C$6*'Vîrsta 1-2 ani'!$C$6)</f>
        <v>8.1967213114754092E-2</v>
      </c>
      <c r="D41" s="248">
        <f>IF(OR(TOTAL!D41="",TOTAL!D41=0),"",TOTAL!D41/TOTAL!$C$6*'Vîrsta 1-2 ani'!$C$6)</f>
        <v>4.0983606557377046E-2</v>
      </c>
      <c r="E41" s="248">
        <f>IF(OR(TOTAL!E41="",TOTAL!E41=0),"",TOTAL!E41/TOTAL!$C$6*'Vîrsta 1-2 ani'!$C$6)</f>
        <v>4.0983606557377046E-2</v>
      </c>
      <c r="F41" s="248">
        <f>IF(OR(TOTAL!F41="",TOTAL!F41=0),"",TOTAL!F41/TOTAL!$C$6*'Vîrsta 1-2 ani'!$C$6)</f>
        <v>4.0983606557377046E-2</v>
      </c>
      <c r="G41" s="248">
        <f>IF(OR(TOTAL!G41="",TOTAL!G41=0),"",TOTAL!G41/TOTAL!$C$6*'Vîrsta 1-2 ani'!$C$6)</f>
        <v>4.0983606557377046E-2</v>
      </c>
      <c r="H41" s="248">
        <f>IF(OR(TOTAL!H41="",TOTAL!H41=0),"",TOTAL!H41/TOTAL!$C$6*'Vîrsta 1-2 ani'!$C$6)</f>
        <v>4.0983606557377046E-2</v>
      </c>
      <c r="I41" s="248">
        <f>IF(OR(TOTAL!I41="",TOTAL!I41=0),"",TOTAL!I41/TOTAL!$C$6*'Vîrsta 1-2 ani'!$C$6)</f>
        <v>4.0983606557377046E-2</v>
      </c>
      <c r="J41" s="248">
        <f>IF(OR(TOTAL!J41="",TOTAL!J41=0),"",TOTAL!J41/TOTAL!$C$6*'Vîrsta 1-2 ani'!$C$6)</f>
        <v>4.0983606557377046E-2</v>
      </c>
      <c r="K41" s="248" t="str">
        <f>IF(OR(TOTAL!K41="",TOTAL!K41=0),"",TOTAL!K41/TOTAL!$C$6*'Vîrsta 1-2 ani'!$C$6)</f>
        <v/>
      </c>
      <c r="L41" s="248">
        <f>IF(OR(TOTAL!L41="",TOTAL!L41=0),"",TOTAL!L41/TOTAL!$C$6*'Vîrsta 1-2 ani'!$C$6)</f>
        <v>4.0983606557377046E-2</v>
      </c>
      <c r="M41" s="248">
        <f>IF(OR(TOTAL!M41="",TOTAL!M41=0),"",TOTAL!M41/TOTAL!$C$6*'Vîrsta 1-2 ani'!$C$6)</f>
        <v>8.1967213114754092E-2</v>
      </c>
      <c r="N41" s="248">
        <f>IF(OR(TOTAL!N41="",TOTAL!N41=0),"",TOTAL!N41/TOTAL!$C$6*'Vîrsta 1-2 ani'!$C$6)</f>
        <v>4.0983606557377046E-2</v>
      </c>
      <c r="O41" s="248">
        <f>IF(OR(TOTAL!O41="",TOTAL!O41=0),"",TOTAL!O41/TOTAL!$C$6*'Vîrsta 1-2 ani'!$C$6)</f>
        <v>4.0983606557377046E-2</v>
      </c>
      <c r="P41" s="248">
        <f>IF(OR(TOTAL!P41="",TOTAL!P41=0),"",TOTAL!P41/TOTAL!$C$6*'Vîrsta 1-2 ani'!$C$6)</f>
        <v>4.0983606557377046E-2</v>
      </c>
      <c r="Q41" s="248">
        <f>IF(OR(TOTAL!Q41="",TOTAL!Q41=0),"",TOTAL!Q41/TOTAL!$C$6*'Vîrsta 1-2 ani'!$C$6)</f>
        <v>9.8360655737704916E-2</v>
      </c>
      <c r="R41" s="248">
        <f>IF(OR(TOTAL!R41="",TOTAL!R41=0),"",TOTAL!R41/TOTAL!$C$6*'Vîrsta 1-2 ani'!$C$6)</f>
        <v>5.3278688524590161E-2</v>
      </c>
      <c r="S41" s="248">
        <f>IF(OR(TOTAL!S41="",TOTAL!S41=0),"",TOTAL!S41/TOTAL!$C$6*'Vîrsta 1-2 ani'!$C$6)</f>
        <v>4.9180327868852458E-2</v>
      </c>
      <c r="T41" s="248">
        <f>IF(OR(TOTAL!T41="",TOTAL!T41=0),"",TOTAL!T41/TOTAL!$C$6*'Vîrsta 1-2 ani'!$C$6)</f>
        <v>4.0983606557377046E-2</v>
      </c>
      <c r="U41" s="248">
        <f>IF(OR(TOTAL!U41="",TOTAL!U41=0),"",TOTAL!U41/TOTAL!$C$6*'Vîrsta 1-2 ani'!$C$6)</f>
        <v>4.0983606557377046E-2</v>
      </c>
      <c r="V41" s="248">
        <f>IF(OR(TOTAL!V41="",TOTAL!V41=0),"",TOTAL!V41/TOTAL!$C$6*'Vîrsta 1-2 ani'!$C$6)</f>
        <v>8.1967213114754092E-2</v>
      </c>
      <c r="W41" s="248" t="str">
        <f>IF(OR(TOTAL!W41="",TOTAL!W41=0),"",TOTAL!W41/TOTAL!$C$6*'Vîrsta 1-2 ani'!$C$6)</f>
        <v/>
      </c>
      <c r="X41" s="248" t="str">
        <f>IF(OR(TOTAL!X41="",TOTAL!X41=0),"",TOTAL!X41/TOTAL!$C$6*'Vîrsta 1-2 ani'!$C$6)</f>
        <v/>
      </c>
      <c r="Y41" s="248" t="str">
        <f>IF(OR(TOTAL!Y41="",TOTAL!Y41=0),"",TOTAL!Y41/TOTAL!$C$6*'Vîrsta 1-2 ani'!$C$6)</f>
        <v/>
      </c>
      <c r="Z41" s="11">
        <f t="shared" si="14"/>
        <v>0.97950819672131162</v>
      </c>
      <c r="AA41" s="11">
        <f t="shared" si="15"/>
        <v>1.3077546017641009</v>
      </c>
      <c r="AB41" s="11">
        <f t="shared" si="9"/>
        <v>1.0462036814112807</v>
      </c>
      <c r="AC41" s="7">
        <v>20</v>
      </c>
      <c r="AD41" s="97">
        <f t="shared" si="10"/>
        <v>4.6032961982096346E-2</v>
      </c>
      <c r="AE41" s="98">
        <v>4.3999999999999997E-2</v>
      </c>
      <c r="AF41" s="97">
        <f t="shared" si="11"/>
        <v>4.1848147256451232E-3</v>
      </c>
      <c r="AG41" s="98">
        <v>4.0000000000000001E-3</v>
      </c>
      <c r="AH41" s="97">
        <f t="shared" si="12"/>
        <v>9.415833132701526E-2</v>
      </c>
      <c r="AI41" s="98">
        <v>0.09</v>
      </c>
      <c r="AJ41" s="97">
        <f t="shared" si="13"/>
        <v>0.42894350937862508</v>
      </c>
      <c r="AK41" s="98">
        <v>0.41</v>
      </c>
      <c r="AL41" s="195"/>
      <c r="AM41" s="136"/>
      <c r="AN41" s="137"/>
      <c r="AO41" s="66"/>
    </row>
    <row r="42" spans="1:41" s="31" customFormat="1" ht="15.75" x14ac:dyDescent="0.25">
      <c r="A42" s="327"/>
      <c r="B42" s="61" t="s">
        <v>64</v>
      </c>
      <c r="C42" s="248" t="str">
        <f>IF(OR(TOTAL!C42="",TOTAL!C42=0),"",TOTAL!C42/TOTAL!$C$6*'Vîrsta 1-2 ani'!$C$6)</f>
        <v/>
      </c>
      <c r="D42" s="248" t="str">
        <f>IF(OR(TOTAL!D42="",TOTAL!D42=0),"",TOTAL!D42/TOTAL!$C$6*'Vîrsta 1-2 ani'!$C$6)</f>
        <v/>
      </c>
      <c r="E42" s="248" t="str">
        <f>IF(OR(TOTAL!E42="",TOTAL!E42=0),"",TOTAL!E42/TOTAL!$C$6*'Vîrsta 1-2 ani'!$C$6)</f>
        <v/>
      </c>
      <c r="F42" s="248" t="str">
        <f>IF(OR(TOTAL!F42="",TOTAL!F42=0),"",TOTAL!F42/TOTAL!$C$6*'Vîrsta 1-2 ani'!$C$6)</f>
        <v/>
      </c>
      <c r="G42" s="248" t="str">
        <f>IF(OR(TOTAL!G42="",TOTAL!G42=0),"",TOTAL!G42/TOTAL!$C$6*'Vîrsta 1-2 ani'!$C$6)</f>
        <v/>
      </c>
      <c r="H42" s="248" t="str">
        <f>IF(OR(TOTAL!H42="",TOTAL!H42=0),"",TOTAL!H42/TOTAL!$C$6*'Vîrsta 1-2 ani'!$C$6)</f>
        <v/>
      </c>
      <c r="I42" s="248" t="str">
        <f>IF(OR(TOTAL!I42="",TOTAL!I42=0),"",TOTAL!I42/TOTAL!$C$6*'Vîrsta 1-2 ani'!$C$6)</f>
        <v/>
      </c>
      <c r="J42" s="248" t="str">
        <f>IF(OR(TOTAL!J42="",TOTAL!J42=0),"",TOTAL!J42/TOTAL!$C$6*'Vîrsta 1-2 ani'!$C$6)</f>
        <v/>
      </c>
      <c r="K42" s="248" t="str">
        <f>IF(OR(TOTAL!K42="",TOTAL!K42=0),"",TOTAL!K42/TOTAL!$C$6*'Vîrsta 1-2 ani'!$C$6)</f>
        <v/>
      </c>
      <c r="L42" s="248" t="str">
        <f>IF(OR(TOTAL!L42="",TOTAL!L42=0),"",TOTAL!L42/TOTAL!$C$6*'Vîrsta 1-2 ani'!$C$6)</f>
        <v/>
      </c>
      <c r="M42" s="248" t="str">
        <f>IF(OR(TOTAL!M42="",TOTAL!M42=0),"",TOTAL!M42/TOTAL!$C$6*'Vîrsta 1-2 ani'!$C$6)</f>
        <v/>
      </c>
      <c r="N42" s="248" t="str">
        <f>IF(OR(TOTAL!N42="",TOTAL!N42=0),"",TOTAL!N42/TOTAL!$C$6*'Vîrsta 1-2 ani'!$C$6)</f>
        <v/>
      </c>
      <c r="O42" s="248" t="str">
        <f>IF(OR(TOTAL!O42="",TOTAL!O42=0),"",TOTAL!O42/TOTAL!$C$6*'Vîrsta 1-2 ani'!$C$6)</f>
        <v/>
      </c>
      <c r="P42" s="248" t="str">
        <f>IF(OR(TOTAL!P42="",TOTAL!P42=0),"",TOTAL!P42/TOTAL!$C$6*'Vîrsta 1-2 ani'!$C$6)</f>
        <v/>
      </c>
      <c r="Q42" s="248" t="str">
        <f>IF(OR(TOTAL!Q42="",TOTAL!Q42=0),"",TOTAL!Q42/TOTAL!$C$6*'Vîrsta 1-2 ani'!$C$6)</f>
        <v/>
      </c>
      <c r="R42" s="248" t="str">
        <f>IF(OR(TOTAL!R42="",TOTAL!R42=0),"",TOTAL!R42/TOTAL!$C$6*'Vîrsta 1-2 ani'!$C$6)</f>
        <v/>
      </c>
      <c r="S42" s="248" t="str">
        <f>IF(OR(TOTAL!S42="",TOTAL!S42=0),"",TOTAL!S42/TOTAL!$C$6*'Vîrsta 1-2 ani'!$C$6)</f>
        <v/>
      </c>
      <c r="T42" s="248" t="str">
        <f>IF(OR(TOTAL!T42="",TOTAL!T42=0),"",TOTAL!T42/TOTAL!$C$6*'Vîrsta 1-2 ani'!$C$6)</f>
        <v/>
      </c>
      <c r="U42" s="248" t="str">
        <f>IF(OR(TOTAL!U42="",TOTAL!U42=0),"",TOTAL!U42/TOTAL!$C$6*'Vîrsta 1-2 ani'!$C$6)</f>
        <v/>
      </c>
      <c r="V42" s="248" t="str">
        <f>IF(OR(TOTAL!V42="",TOTAL!V42=0),"",TOTAL!V42/TOTAL!$C$6*'Vîrsta 1-2 ani'!$C$6)</f>
        <v/>
      </c>
      <c r="W42" s="248" t="str">
        <f>IF(OR(TOTAL!W42="",TOTAL!W42=0),"",TOTAL!W42/TOTAL!$C$6*'Vîrsta 1-2 ani'!$C$6)</f>
        <v/>
      </c>
      <c r="X42" s="248" t="str">
        <f>IF(OR(TOTAL!X42="",TOTAL!X42=0),"",TOTAL!X42/TOTAL!$C$6*'Vîrsta 1-2 ani'!$C$6)</f>
        <v/>
      </c>
      <c r="Y42" s="248" t="str">
        <f>IF(OR(TOTAL!Y42="",TOTAL!Y42=0),"",TOTAL!Y42/TOTAL!$C$6*'Vîrsta 1-2 ani'!$C$6)</f>
        <v/>
      </c>
      <c r="Z42" s="11">
        <f t="shared" si="14"/>
        <v>0</v>
      </c>
      <c r="AA42" s="11">
        <f t="shared" si="15"/>
        <v>0</v>
      </c>
      <c r="AB42" s="11" t="str">
        <f t="shared" si="9"/>
        <v/>
      </c>
      <c r="AC42" s="7">
        <v>20</v>
      </c>
      <c r="AD42" s="97" t="str">
        <f t="shared" si="10"/>
        <v/>
      </c>
      <c r="AE42" s="98">
        <v>2.1999999999999999E-2</v>
      </c>
      <c r="AF42" s="97" t="str">
        <f t="shared" si="11"/>
        <v/>
      </c>
      <c r="AG42" s="98">
        <v>3.0000000000000001E-3</v>
      </c>
      <c r="AH42" s="97" t="str">
        <f t="shared" si="12"/>
        <v/>
      </c>
      <c r="AI42" s="98">
        <v>5.7000000000000002E-2</v>
      </c>
      <c r="AJ42" s="97" t="str">
        <f t="shared" si="13"/>
        <v/>
      </c>
      <c r="AK42" s="98">
        <v>0.24</v>
      </c>
      <c r="AL42" s="195"/>
      <c r="AM42" s="136"/>
      <c r="AN42" s="137"/>
      <c r="AO42" s="66"/>
    </row>
    <row r="43" spans="1:41" s="31" customFormat="1" ht="15.75" x14ac:dyDescent="0.25">
      <c r="A43" s="327"/>
      <c r="B43" s="61" t="s">
        <v>65</v>
      </c>
      <c r="C43" s="248" t="str">
        <f>IF(OR(TOTAL!C43="",TOTAL!C43=0),"",TOTAL!C43/TOTAL!$C$6*'Vîrsta 1-2 ani'!$C$6)</f>
        <v/>
      </c>
      <c r="D43" s="248" t="str">
        <f>IF(OR(TOTAL!D43="",TOTAL!D43=0),"",TOTAL!D43/TOTAL!$C$6*'Vîrsta 1-2 ani'!$C$6)</f>
        <v/>
      </c>
      <c r="E43" s="248" t="str">
        <f>IF(OR(TOTAL!E43="",TOTAL!E43=0),"",TOTAL!E43/TOTAL!$C$6*'Vîrsta 1-2 ani'!$C$6)</f>
        <v/>
      </c>
      <c r="F43" s="248" t="str">
        <f>IF(OR(TOTAL!F43="",TOTAL!F43=0),"",TOTAL!F43/TOTAL!$C$6*'Vîrsta 1-2 ani'!$C$6)</f>
        <v/>
      </c>
      <c r="G43" s="248" t="str">
        <f>IF(OR(TOTAL!G43="",TOTAL!G43=0),"",TOTAL!G43/TOTAL!$C$6*'Vîrsta 1-2 ani'!$C$6)</f>
        <v/>
      </c>
      <c r="H43" s="248" t="str">
        <f>IF(OR(TOTAL!H43="",TOTAL!H43=0),"",TOTAL!H43/TOTAL!$C$6*'Vîrsta 1-2 ani'!$C$6)</f>
        <v/>
      </c>
      <c r="I43" s="248" t="str">
        <f>IF(OR(TOTAL!I43="",TOTAL!I43=0),"",TOTAL!I43/TOTAL!$C$6*'Vîrsta 1-2 ani'!$C$6)</f>
        <v/>
      </c>
      <c r="J43" s="248" t="str">
        <f>IF(OR(TOTAL!J43="",TOTAL!J43=0),"",TOTAL!J43/TOTAL!$C$6*'Vîrsta 1-2 ani'!$C$6)</f>
        <v/>
      </c>
      <c r="K43" s="248" t="str">
        <f>IF(OR(TOTAL!K43="",TOTAL!K43=0),"",TOTAL!K43/TOTAL!$C$6*'Vîrsta 1-2 ani'!$C$6)</f>
        <v/>
      </c>
      <c r="L43" s="248" t="str">
        <f>IF(OR(TOTAL!L43="",TOTAL!L43=0),"",TOTAL!L43/TOTAL!$C$6*'Vîrsta 1-2 ani'!$C$6)</f>
        <v/>
      </c>
      <c r="M43" s="248" t="str">
        <f>IF(OR(TOTAL!M43="",TOTAL!M43=0),"",TOTAL!M43/TOTAL!$C$6*'Vîrsta 1-2 ani'!$C$6)</f>
        <v/>
      </c>
      <c r="N43" s="248" t="str">
        <f>IF(OR(TOTAL!N43="",TOTAL!N43=0),"",TOTAL!N43/TOTAL!$C$6*'Vîrsta 1-2 ani'!$C$6)</f>
        <v/>
      </c>
      <c r="O43" s="248" t="str">
        <f>IF(OR(TOTAL!O43="",TOTAL!O43=0),"",TOTAL!O43/TOTAL!$C$6*'Vîrsta 1-2 ani'!$C$6)</f>
        <v/>
      </c>
      <c r="P43" s="248" t="str">
        <f>IF(OR(TOTAL!P43="",TOTAL!P43=0),"",TOTAL!P43/TOTAL!$C$6*'Vîrsta 1-2 ani'!$C$6)</f>
        <v/>
      </c>
      <c r="Q43" s="248" t="str">
        <f>IF(OR(TOTAL!Q43="",TOTAL!Q43=0),"",TOTAL!Q43/TOTAL!$C$6*'Vîrsta 1-2 ani'!$C$6)</f>
        <v/>
      </c>
      <c r="R43" s="248" t="str">
        <f>IF(OR(TOTAL!R43="",TOTAL!R43=0),"",TOTAL!R43/TOTAL!$C$6*'Vîrsta 1-2 ani'!$C$6)</f>
        <v/>
      </c>
      <c r="S43" s="248" t="str">
        <f>IF(OR(TOTAL!S43="",TOTAL!S43=0),"",TOTAL!S43/TOTAL!$C$6*'Vîrsta 1-2 ani'!$C$6)</f>
        <v/>
      </c>
      <c r="T43" s="248" t="str">
        <f>IF(OR(TOTAL!T43="",TOTAL!T43=0),"",TOTAL!T43/TOTAL!$C$6*'Vîrsta 1-2 ani'!$C$6)</f>
        <v/>
      </c>
      <c r="U43" s="248" t="str">
        <f>IF(OR(TOTAL!U43="",TOTAL!U43=0),"",TOTAL!U43/TOTAL!$C$6*'Vîrsta 1-2 ani'!$C$6)</f>
        <v/>
      </c>
      <c r="V43" s="248" t="str">
        <f>IF(OR(TOTAL!V43="",TOTAL!V43=0),"",TOTAL!V43/TOTAL!$C$6*'Vîrsta 1-2 ani'!$C$6)</f>
        <v/>
      </c>
      <c r="W43" s="248" t="str">
        <f>IF(OR(TOTAL!W43="",TOTAL!W43=0),"",TOTAL!W43/TOTAL!$C$6*'Vîrsta 1-2 ani'!$C$6)</f>
        <v/>
      </c>
      <c r="X43" s="248" t="str">
        <f>IF(OR(TOTAL!X43="",TOTAL!X43=0),"",TOTAL!X43/TOTAL!$C$6*'Vîrsta 1-2 ani'!$C$6)</f>
        <v/>
      </c>
      <c r="Y43" s="248" t="str">
        <f>IF(OR(TOTAL!Y43="",TOTAL!Y43=0),"",TOTAL!Y43/TOTAL!$C$6*'Vîrsta 1-2 ani'!$C$6)</f>
        <v/>
      </c>
      <c r="Z43" s="11">
        <f t="shared" si="14"/>
        <v>0</v>
      </c>
      <c r="AA43" s="11">
        <f t="shared" si="15"/>
        <v>0</v>
      </c>
      <c r="AB43" s="11" t="str">
        <f t="shared" ref="AB43:AB62" si="16">IFERROR(IF($AA43=0,"",$AA43-AC43*AA43/100),"")</f>
        <v/>
      </c>
      <c r="AC43" s="7">
        <v>20</v>
      </c>
      <c r="AD43" s="97" t="str">
        <f t="shared" si="10"/>
        <v/>
      </c>
      <c r="AE43" s="98">
        <v>6.8000000000000005E-2</v>
      </c>
      <c r="AF43" s="97" t="str">
        <f t="shared" si="11"/>
        <v/>
      </c>
      <c r="AG43" s="98">
        <v>1E-3</v>
      </c>
      <c r="AH43" s="97" t="str">
        <f t="shared" si="12"/>
        <v/>
      </c>
      <c r="AI43" s="98">
        <v>0.26300000000000001</v>
      </c>
      <c r="AJ43" s="97" t="str">
        <f t="shared" si="13"/>
        <v/>
      </c>
      <c r="AK43" s="98">
        <v>1.37</v>
      </c>
      <c r="AL43" s="195"/>
      <c r="AM43" s="136"/>
      <c r="AN43" s="137"/>
      <c r="AO43" s="66"/>
    </row>
    <row r="44" spans="1:41" s="31" customFormat="1" ht="15.75" x14ac:dyDescent="0.25">
      <c r="A44" s="327"/>
      <c r="B44" s="58" t="s">
        <v>57</v>
      </c>
      <c r="C44" s="247" t="str">
        <f>IF(OR(TOTAL!C44="",TOTAL!C44=0),"",TOTAL!C44/TOTAL!$C$6*'Vîrsta 1-2 ani'!$C$6)</f>
        <v/>
      </c>
      <c r="D44" s="247" t="str">
        <f>IF(OR(TOTAL!D44="",TOTAL!D44=0),"",TOTAL!D44/TOTAL!$C$6*'Vîrsta 1-2 ani'!$C$6)</f>
        <v/>
      </c>
      <c r="E44" s="247" t="str">
        <f>IF(OR(TOTAL!E44="",TOTAL!E44=0),"",TOTAL!E44/TOTAL!$C$6*'Vîrsta 1-2 ani'!$C$6)</f>
        <v/>
      </c>
      <c r="F44" s="247" t="str">
        <f>IF(OR(TOTAL!F44="",TOTAL!F44=0),"",TOTAL!F44/TOTAL!$C$6*'Vîrsta 1-2 ani'!$C$6)</f>
        <v/>
      </c>
      <c r="G44" s="247" t="str">
        <f>IF(OR(TOTAL!G44="",TOTAL!G44=0),"",TOTAL!G44/TOTAL!$C$6*'Vîrsta 1-2 ani'!$C$6)</f>
        <v/>
      </c>
      <c r="H44" s="247" t="str">
        <f>IF(OR(TOTAL!H44="",TOTAL!H44=0),"",TOTAL!H44/TOTAL!$C$6*'Vîrsta 1-2 ani'!$C$6)</f>
        <v/>
      </c>
      <c r="I44" s="247" t="str">
        <f>IF(OR(TOTAL!I44="",TOTAL!I44=0),"",TOTAL!I44/TOTAL!$C$6*'Vîrsta 1-2 ani'!$C$6)</f>
        <v/>
      </c>
      <c r="J44" s="247" t="str">
        <f>IF(OR(TOTAL!J44="",TOTAL!J44=0),"",TOTAL!J44/TOTAL!$C$6*'Vîrsta 1-2 ani'!$C$6)</f>
        <v/>
      </c>
      <c r="K44" s="247" t="str">
        <f>IF(OR(TOTAL!K44="",TOTAL!K44=0),"",TOTAL!K44/TOTAL!$C$6*'Vîrsta 1-2 ani'!$C$6)</f>
        <v/>
      </c>
      <c r="L44" s="247" t="str">
        <f>IF(OR(TOTAL!L44="",TOTAL!L44=0),"",TOTAL!L44/TOTAL!$C$6*'Vîrsta 1-2 ani'!$C$6)</f>
        <v/>
      </c>
      <c r="M44" s="247" t="str">
        <f>IF(OR(TOTAL!M44="",TOTAL!M44=0),"",TOTAL!M44/TOTAL!$C$6*'Vîrsta 1-2 ani'!$C$6)</f>
        <v/>
      </c>
      <c r="N44" s="247" t="str">
        <f>IF(OR(TOTAL!N44="",TOTAL!N44=0),"",TOTAL!N44/TOTAL!$C$6*'Vîrsta 1-2 ani'!$C$6)</f>
        <v/>
      </c>
      <c r="O44" s="247" t="str">
        <f>IF(OR(TOTAL!O44="",TOTAL!O44=0),"",TOTAL!O44/TOTAL!$C$6*'Vîrsta 1-2 ani'!$C$6)</f>
        <v/>
      </c>
      <c r="P44" s="247" t="str">
        <f>IF(OR(TOTAL!P44="",TOTAL!P44=0),"",TOTAL!P44/TOTAL!$C$6*'Vîrsta 1-2 ani'!$C$6)</f>
        <v/>
      </c>
      <c r="Q44" s="247" t="str">
        <f>IF(OR(TOTAL!Q44="",TOTAL!Q44=0),"",TOTAL!Q44/TOTAL!$C$6*'Vîrsta 1-2 ani'!$C$6)</f>
        <v/>
      </c>
      <c r="R44" s="247" t="str">
        <f>IF(OR(TOTAL!R44="",TOTAL!R44=0),"",TOTAL!R44/TOTAL!$C$6*'Vîrsta 1-2 ani'!$C$6)</f>
        <v/>
      </c>
      <c r="S44" s="247" t="str">
        <f>IF(OR(TOTAL!S44="",TOTAL!S44=0),"",TOTAL!S44/TOTAL!$C$6*'Vîrsta 1-2 ani'!$C$6)</f>
        <v/>
      </c>
      <c r="T44" s="247" t="str">
        <f>IF(OR(TOTAL!T44="",TOTAL!T44=0),"",TOTAL!T44/TOTAL!$C$6*'Vîrsta 1-2 ani'!$C$6)</f>
        <v/>
      </c>
      <c r="U44" s="247" t="str">
        <f>IF(OR(TOTAL!U44="",TOTAL!U44=0),"",TOTAL!U44/TOTAL!$C$6*'Vîrsta 1-2 ani'!$C$6)</f>
        <v/>
      </c>
      <c r="V44" s="247" t="str">
        <f>IF(OR(TOTAL!V44="",TOTAL!V44=0),"",TOTAL!V44/TOTAL!$C$6*'Vîrsta 1-2 ani'!$C$6)</f>
        <v/>
      </c>
      <c r="W44" s="247" t="str">
        <f>IF(OR(TOTAL!W44="",TOTAL!W44=0),"",TOTAL!W44/TOTAL!$C$6*'Vîrsta 1-2 ani'!$C$6)</f>
        <v/>
      </c>
      <c r="X44" s="247" t="str">
        <f>IF(OR(TOTAL!X44="",TOTAL!X44=0),"",TOTAL!X44/TOTAL!$C$6*'Vîrsta 1-2 ani'!$C$6)</f>
        <v/>
      </c>
      <c r="Y44" s="247" t="str">
        <f>IF(OR(TOTAL!Y44="",TOTAL!Y44=0),"",TOTAL!Y44/TOTAL!$C$6*'Vîrsta 1-2 ani'!$C$6)</f>
        <v/>
      </c>
      <c r="Z44" s="11">
        <f t="shared" si="14"/>
        <v>0</v>
      </c>
      <c r="AA44" s="11">
        <f t="shared" si="15"/>
        <v>0</v>
      </c>
      <c r="AB44" s="11" t="str">
        <f t="shared" si="16"/>
        <v/>
      </c>
      <c r="AC44" s="7">
        <v>40</v>
      </c>
      <c r="AD44" s="97" t="str">
        <f t="shared" si="10"/>
        <v/>
      </c>
      <c r="AE44" s="98">
        <v>6.0000000000000001E-3</v>
      </c>
      <c r="AF44" s="97" t="str">
        <f t="shared" si="11"/>
        <v/>
      </c>
      <c r="AG44" s="98">
        <v>2E-3</v>
      </c>
      <c r="AH44" s="97" t="str">
        <f t="shared" si="12"/>
        <v/>
      </c>
      <c r="AI44" s="98">
        <v>7.5999999999999998E-2</v>
      </c>
      <c r="AJ44" s="97" t="str">
        <f t="shared" si="13"/>
        <v/>
      </c>
      <c r="AK44" s="98">
        <v>0.3</v>
      </c>
      <c r="AL44" s="196"/>
      <c r="AM44" s="138"/>
      <c r="AN44" s="139"/>
      <c r="AO44" s="66"/>
    </row>
    <row r="45" spans="1:41" s="21" customFormat="1" ht="15.75" x14ac:dyDescent="0.25">
      <c r="A45" s="316">
        <v>3</v>
      </c>
      <c r="B45" s="63" t="s">
        <v>2</v>
      </c>
      <c r="C45" s="161">
        <f>IF(OR(TOTAL!C45="",TOTAL!C45=0),"",((TOTAL!C45-('Vîrsta 3-4 ani'!$C$6*0.024)-('Vîrsta 5-7 ani'!$C$6*0.08))/TOTAL!$C$6)*$C$6)</f>
        <v>4.7672131147540986</v>
      </c>
      <c r="D45" s="161">
        <f>IF(OR(TOTAL!D45="",TOTAL!D45=0),"",((TOTAL!D45-('Vîrsta 3-4 ani'!$C$6*0.024)-('Vîrsta 5-7 ani'!$C$6*0.08))/TOTAL!$C$6)*$C$6)</f>
        <v>4.6606557377049178</v>
      </c>
      <c r="E45" s="161">
        <f>IF(OR(TOTAL!E45="",TOTAL!E45=0),"",((TOTAL!E45-('Vîrsta 3-4 ani'!$C$6*0.024)-('Vîrsta 5-7 ani'!$C$6*0.08))/TOTAL!$C$6)*$C$6)</f>
        <v>4.218032786885245</v>
      </c>
      <c r="F45" s="161">
        <f>IF(OR(TOTAL!F45="",TOTAL!F45=0),"",((TOTAL!F45-('Vîrsta 3-4 ani'!$C$6*0.024)-('Vîrsta 5-7 ani'!$C$6*0.08))/TOTAL!$C$6)*$C$6)</f>
        <v>4.7016393442622952</v>
      </c>
      <c r="G45" s="161">
        <f>IF(OR(TOTAL!G45="",TOTAL!G45=0),"",((TOTAL!G45-('Vîrsta 3-4 ani'!$C$6*0.024)-('Vîrsta 5-7 ani'!$C$6*0.08))/TOTAL!$C$6)*$C$6)</f>
        <v>4.8491803278688526</v>
      </c>
      <c r="H45" s="161">
        <f>IF(OR(TOTAL!H45="",TOTAL!H45=0),"",((TOTAL!H45-('Vîrsta 3-4 ani'!$C$6*0.024)-('Vîrsta 5-7 ani'!$C$6*0.08))/TOTAL!$C$6)*$C$6)</f>
        <v>4.8901639344262291</v>
      </c>
      <c r="I45" s="161">
        <f>IF(OR(TOTAL!I45="",TOTAL!I45=0),"",((TOTAL!I45-('Vîrsta 3-4 ani'!$C$6*0.024)-('Vîrsta 5-7 ani'!$C$6*0.08))/TOTAL!$C$6)*$C$6)</f>
        <v>4.3983606557377044</v>
      </c>
      <c r="J45" s="161">
        <f>IF(OR(TOTAL!J45="",TOTAL!J45=0),"",((TOTAL!J45-('Vîrsta 3-4 ani'!$C$6*0.024)-('Vîrsta 5-7 ani'!$C$6*0.08))/TOTAL!$C$6)*$C$6)</f>
        <v>4.6442622950819672</v>
      </c>
      <c r="K45" s="161">
        <f>IF(OR(TOTAL!K45="",TOTAL!K45=0),"",((TOTAL!K45-('Vîrsta 3-4 ani'!$C$6*0.024)-('Vîrsta 5-7 ani'!$C$6*0.08))/TOTAL!$C$6)*$C$6)</f>
        <v>4.8491803278688526</v>
      </c>
      <c r="L45" s="161">
        <f>IF(OR(TOTAL!L45="",TOTAL!L45=0),"",((TOTAL!L45-('Vîrsta 3-4 ani'!$C$6*0.024)-('Vîrsta 5-7 ani'!$C$6*0.08))/TOTAL!$C$6)*$C$6)</f>
        <v>4.3</v>
      </c>
      <c r="M45" s="161">
        <f>IF(OR(TOTAL!M45="",TOTAL!M45=0),"",((TOTAL!M45-('Vîrsta 3-4 ani'!$C$6*0.024)-('Vîrsta 5-7 ani'!$C$6*0.08))/TOTAL!$C$6)*$C$6)</f>
        <v>4.2754098360655739</v>
      </c>
      <c r="N45" s="161">
        <f>IF(OR(TOTAL!N45="",TOTAL!N45=0),"",((TOTAL!N45-('Vîrsta 3-4 ani'!$C$6*0.024)-('Vîrsta 5-7 ani'!$C$6*0.08))/TOTAL!$C$6)*$C$6)</f>
        <v>5.1196721311475404</v>
      </c>
      <c r="O45" s="161">
        <f>IF(OR(TOTAL!O45="",TOTAL!O45=0),"",((TOTAL!O45-('Vîrsta 3-4 ani'!$C$6*0.024)-('Vîrsta 5-7 ani'!$C$6*0.08))/TOTAL!$C$6)*$C$6)</f>
        <v>5.3</v>
      </c>
      <c r="P45" s="161">
        <f>IF(OR(TOTAL!P45="",TOTAL!P45=0),"",((TOTAL!P45-('Vîrsta 3-4 ani'!$C$6*0.024)-('Vîrsta 5-7 ani'!$C$6*0.08))/TOTAL!$C$6)*$C$6)</f>
        <v>5.3819672131147538</v>
      </c>
      <c r="Q45" s="161">
        <f>IF(OR(TOTAL!Q45="",TOTAL!Q45=0),"",((TOTAL!Q45-('Vîrsta 3-4 ani'!$C$6*0.024)-('Vîrsta 5-7 ani'!$C$6*0.08))/TOTAL!$C$6)*$C$6)</f>
        <v>5.3819672131147538</v>
      </c>
      <c r="R45" s="161">
        <f>IF(OR(TOTAL!R45="",TOTAL!R45=0),"",((TOTAL!R45-('Vîrsta 3-4 ani'!$C$6*0.024)-('Vîrsta 5-7 ani'!$C$6*0.08))/TOTAL!$C$6)*$C$6)</f>
        <v>4.9393442622950818</v>
      </c>
      <c r="S45" s="161">
        <f>IF(OR(TOTAL!S45="",TOTAL!S45=0),"",((TOTAL!S45-('Vîrsta 3-4 ani'!$C$6*0.024)-('Vîrsta 5-7 ani'!$C$6*0.08))/TOTAL!$C$6)*$C$6)</f>
        <v>4.3573770491803279</v>
      </c>
      <c r="T45" s="161">
        <f>IF(OR(TOTAL!T45="",TOTAL!T45=0),"",((TOTAL!T45-('Vîrsta 3-4 ani'!$C$6*0.024)-('Vîrsta 5-7 ani'!$C$6*0.08))/TOTAL!$C$6)*$C$6)</f>
        <v>4.5622950819672123</v>
      </c>
      <c r="U45" s="161">
        <f>IF(OR(TOTAL!U45="",TOTAL!U45=0),"",((TOTAL!U45-('Vîrsta 3-4 ani'!$C$6*0.024)-('Vîrsta 5-7 ani'!$C$6*0.08))/TOTAL!$C$6)*$C$6)</f>
        <v>5.0950819672131153</v>
      </c>
      <c r="V45" s="161">
        <f>IF(OR(TOTAL!V45="",TOTAL!V45=0),"",((TOTAL!V45-('Vîrsta 3-4 ani'!$C$6*0.024)-('Vîrsta 5-7 ani'!$C$6*0.08))/TOTAL!$C$6)*$C$6)</f>
        <v>5.08688524590164</v>
      </c>
      <c r="W45" s="161" t="str">
        <f>IF(OR(TOTAL!W45="",TOTAL!W45=0),"",((TOTAL!W45-('Vîrsta 3-4 ani'!$C$6*0.024)-('Vîrsta 5-7 ani'!$C$6*0.08))/TOTAL!$C$6)*$C$6)</f>
        <v/>
      </c>
      <c r="X45" s="161" t="str">
        <f>IF(OR(TOTAL!X45="",TOTAL!X45=0),"",((TOTAL!X45-('Vîrsta 3-4 ani'!$C$6*0.024)-('Vîrsta 5-7 ani'!$C$6*0.08))/TOTAL!$C$6)*$C$6)</f>
        <v/>
      </c>
      <c r="Y45" s="161" t="str">
        <f>IF(OR(TOTAL!Y45="",TOTAL!Y45=0),"",((TOTAL!Y45-('Vîrsta 3-4 ani'!$C$6*0.024)-('Vîrsta 5-7 ani'!$C$6*0.08))/TOTAL!$C$6)*$C$6)</f>
        <v/>
      </c>
      <c r="Z45" s="22">
        <f t="shared" si="14"/>
        <v>95.778688524590137</v>
      </c>
      <c r="AA45" s="22">
        <f t="shared" si="15"/>
        <v>127.87541859090807</v>
      </c>
      <c r="AB45" s="22">
        <f t="shared" si="16"/>
        <v>102.46657291689463</v>
      </c>
      <c r="AC45" s="23">
        <v>19.87</v>
      </c>
      <c r="AD45" s="102">
        <f>IFERROR(IF($AB45=0,"",$AB45*AE45),"")</f>
        <v>0.92219915625205162</v>
      </c>
      <c r="AE45" s="102">
        <v>8.9999999999999993E-3</v>
      </c>
      <c r="AF45" s="102">
        <f>IFERROR(IF($AB45=0,"",$AB45*AG45),"")</f>
        <v>1.1271323020858408</v>
      </c>
      <c r="AG45" s="102">
        <v>1.0999999999999999E-2</v>
      </c>
      <c r="AH45" s="102">
        <f>IFERROR(IF($AB45=0,"",$AB45*AI45),"")</f>
        <v>18.034116833373453</v>
      </c>
      <c r="AI45" s="102">
        <v>0.17599999999999999</v>
      </c>
      <c r="AJ45" s="102">
        <f>IFERROR(IF($AB45=0,"",$AB45*AK45),"")</f>
        <v>62.709542625139512</v>
      </c>
      <c r="AK45" s="103">
        <v>0.61199999999999999</v>
      </c>
      <c r="AL45" s="197">
        <v>96</v>
      </c>
      <c r="AM45" s="127">
        <f>IFERROR((AB45-AL45),"")</f>
        <v>6.4665729168946342</v>
      </c>
      <c r="AN45" s="127">
        <f>IFERROR((AB45*100/AL45),"")</f>
        <v>106.73601345509859</v>
      </c>
      <c r="AO45" s="64"/>
    </row>
    <row r="46" spans="1:41" s="168" customFormat="1" ht="15.75" x14ac:dyDescent="0.25">
      <c r="A46" s="317"/>
      <c r="B46" s="60" t="s">
        <v>27</v>
      </c>
      <c r="C46" s="250">
        <f>IF(OR(TOTAL!C46="",TOTAL!C46=0),"",TOTAL!C46/TOTAL!$C$6*'Vîrsta 1-2 ani'!$C$6)</f>
        <v>1.2295081967213113</v>
      </c>
      <c r="D46" s="250">
        <f>IF(OR(TOTAL!D46="",TOTAL!D46=0),"",TOTAL!D46/TOTAL!$C$6*'Vîrsta 1-2 ani'!$C$6)</f>
        <v>1.2049180327868851</v>
      </c>
      <c r="E46" s="250">
        <f>IF(OR(TOTAL!E46="",TOTAL!E46=0),"",TOTAL!E46/TOTAL!$C$6*'Vîrsta 1-2 ani'!$C$6)</f>
        <v>6.0081967213114753</v>
      </c>
      <c r="F46" s="250">
        <f>IF(OR(TOTAL!F46="",TOTAL!F46=0),"",TOTAL!F46/TOTAL!$C$6*'Vîrsta 1-2 ani'!$C$6)</f>
        <v>1.2049180327868851</v>
      </c>
      <c r="G46" s="250">
        <f>IF(OR(TOTAL!G46="",TOTAL!G46=0),"",TOTAL!G46/TOTAL!$C$6*'Vîrsta 1-2 ani'!$C$6)</f>
        <v>1.2295081967213113</v>
      </c>
      <c r="H46" s="250">
        <f>IF(OR(TOTAL!H46="",TOTAL!H46=0),"",TOTAL!H46/TOTAL!$C$6*'Vîrsta 1-2 ani'!$C$6)</f>
        <v>1.1885245901639345</v>
      </c>
      <c r="I46" s="250">
        <f>IF(OR(TOTAL!I46="",TOTAL!I46=0),"",TOTAL!I46/TOTAL!$C$6*'Vîrsta 1-2 ani'!$C$6)</f>
        <v>6.0245901639344259</v>
      </c>
      <c r="J46" s="250">
        <f>IF(OR(TOTAL!J46="",TOTAL!J46=0),"",TOTAL!J46/TOTAL!$C$6*'Vîrsta 1-2 ani'!$C$6)</f>
        <v>1.1885245901639345</v>
      </c>
      <c r="K46" s="250">
        <f>IF(OR(TOTAL!K46="",TOTAL!K46=0),"",TOTAL!K46/TOTAL!$C$6*'Vîrsta 1-2 ani'!$C$6)</f>
        <v>1.2295081967213113</v>
      </c>
      <c r="L46" s="250">
        <f>IF(OR(TOTAL!L46="",TOTAL!L46=0),"",TOTAL!L46/TOTAL!$C$6*'Vîrsta 1-2 ani'!$C$6)</f>
        <v>6.0901639344262293</v>
      </c>
      <c r="M46" s="250">
        <f>IF(OR(TOTAL!M46="",TOTAL!M46=0),"",TOTAL!M46/TOTAL!$C$6*'Vîrsta 1-2 ani'!$C$6)</f>
        <v>6.0655737704918034</v>
      </c>
      <c r="N46" s="250">
        <f>IF(OR(TOTAL!N46="",TOTAL!N46=0),"",TOTAL!N46/TOTAL!$C$6*'Vîrsta 1-2 ani'!$C$6)</f>
        <v>1.2540983606557377</v>
      </c>
      <c r="O46" s="250">
        <f>IF(OR(TOTAL!O46="",TOTAL!O46=0),"",TOTAL!O46/TOTAL!$C$6*'Vîrsta 1-2 ani'!$C$6)</f>
        <v>1.3114754098360655</v>
      </c>
      <c r="P46" s="250">
        <f>IF(OR(TOTAL!P46="",TOTAL!P46=0),"",TOTAL!P46/TOTAL!$C$6*'Vîrsta 1-2 ani'!$C$6)</f>
        <v>0.77868852459016391</v>
      </c>
      <c r="Q46" s="250">
        <f>IF(OR(TOTAL!Q46="",TOTAL!Q46=0),"",TOTAL!Q46/TOTAL!$C$6*'Vîrsta 1-2 ani'!$C$6)</f>
        <v>6.8852459016393439</v>
      </c>
      <c r="R46" s="250">
        <f>IF(OR(TOTAL!R46="",TOTAL!R46=0),"",TOTAL!R46/TOTAL!$C$6*'Vîrsta 1-2 ani'!$C$6)</f>
        <v>6.7295081967213104</v>
      </c>
      <c r="S46" s="250">
        <f>IF(OR(TOTAL!S46="",TOTAL!S46=0),"",TOTAL!S46/TOTAL!$C$6*'Vîrsta 1-2 ani'!$C$6)</f>
        <v>6.1475409836065573</v>
      </c>
      <c r="T46" s="250">
        <f>IF(OR(TOTAL!T46="",TOTAL!T46=0),"",TOTAL!T46/TOTAL!$C$6*'Vîrsta 1-2 ani'!$C$6)</f>
        <v>1.1885245901639345</v>
      </c>
      <c r="U46" s="250">
        <f>IF(OR(TOTAL!U46="",TOTAL!U46=0),"",TOTAL!U46/TOTAL!$C$6*'Vîrsta 1-2 ani'!$C$6)</f>
        <v>0.81967213114754101</v>
      </c>
      <c r="V46" s="250">
        <f>IF(OR(TOTAL!V46="",TOTAL!V46=0),"",TOTAL!V46/TOTAL!$C$6*'Vîrsta 1-2 ani'!$C$6)</f>
        <v>5.1229508196721314</v>
      </c>
      <c r="W46" s="250" t="str">
        <f>IF(OR(TOTAL!W46="",TOTAL!W46=0),"",TOTAL!W46/TOTAL!$C$6*'Vîrsta 1-2 ani'!$C$6)</f>
        <v/>
      </c>
      <c r="X46" s="250" t="str">
        <f>IF(OR(TOTAL!X46="",TOTAL!X46=0),"",TOTAL!X46/TOTAL!$C$6*'Vîrsta 1-2 ani'!$C$6)</f>
        <v/>
      </c>
      <c r="Y46" s="250" t="str">
        <f>IF(OR(TOTAL!Y46="",TOTAL!Y46=0),"",TOTAL!Y46/TOTAL!$C$6*'Vîrsta 1-2 ani'!$C$6)</f>
        <v/>
      </c>
      <c r="Z46" s="24">
        <f t="shared" si="14"/>
        <v>62.9016393442623</v>
      </c>
      <c r="AA46" s="24">
        <f t="shared" si="15"/>
        <v>83.98082689487623</v>
      </c>
      <c r="AB46" s="24">
        <f t="shared" si="16"/>
        <v>73.903127667491077</v>
      </c>
      <c r="AC46" s="8">
        <v>12</v>
      </c>
      <c r="AD46" s="101">
        <f>IFERROR(IF($AB46=0,"",$AB46*AE46),"")</f>
        <v>0.2956125106699643</v>
      </c>
      <c r="AE46" s="100">
        <v>4.0000000000000001E-3</v>
      </c>
      <c r="AF46" s="101">
        <f>IFERROR(IF($AB46=0,"",$AB46*AG46),"")</f>
        <v>0</v>
      </c>
      <c r="AG46" s="100">
        <v>0</v>
      </c>
      <c r="AH46" s="101">
        <f>IFERROR(IF($AB46=0,"",$AB46*AI46),"")</f>
        <v>8.3510534264264926</v>
      </c>
      <c r="AI46" s="100">
        <v>0.113</v>
      </c>
      <c r="AJ46" s="101">
        <f>IFERROR(IF($AB46=0,"",$AB46*AK46),"")</f>
        <v>34.734470003720801</v>
      </c>
      <c r="AK46" s="125">
        <v>0.47</v>
      </c>
      <c r="AL46" s="198"/>
      <c r="AM46" s="27"/>
      <c r="AN46" s="130"/>
      <c r="AO46" s="167"/>
    </row>
    <row r="47" spans="1:41" s="168" customFormat="1" ht="15.75" x14ac:dyDescent="0.25">
      <c r="A47" s="317"/>
      <c r="B47" s="60" t="s">
        <v>28</v>
      </c>
      <c r="C47" s="250" t="str">
        <f>IF(OR(TOTAL!C47="",TOTAL!C47=0),"",TOTAL!C47/TOTAL!$C$6*'Vîrsta 1-2 ani'!$C$6)</f>
        <v/>
      </c>
      <c r="D47" s="250" t="str">
        <f>IF(OR(TOTAL!D47="",TOTAL!D47=0),"",TOTAL!D47/TOTAL!$C$6*'Vîrsta 1-2 ani'!$C$6)</f>
        <v/>
      </c>
      <c r="E47" s="250" t="str">
        <f>IF(OR(TOTAL!E47="",TOTAL!E47=0),"",TOTAL!E47/TOTAL!$C$6*'Vîrsta 1-2 ani'!$C$6)</f>
        <v/>
      </c>
      <c r="F47" s="250" t="str">
        <f>IF(OR(TOTAL!F47="",TOTAL!F47=0),"",TOTAL!F47/TOTAL!$C$6*'Vîrsta 1-2 ani'!$C$6)</f>
        <v/>
      </c>
      <c r="G47" s="250" t="str">
        <f>IF(OR(TOTAL!G47="",TOTAL!G47=0),"",TOTAL!G47/TOTAL!$C$6*'Vîrsta 1-2 ani'!$C$6)</f>
        <v/>
      </c>
      <c r="H47" s="250">
        <f>IF(OR(TOTAL!H47="",TOTAL!H47=0),"",TOTAL!H47/TOTAL!$C$6*'Vîrsta 1-2 ani'!$C$6)</f>
        <v>5.4918032786885247</v>
      </c>
      <c r="I47" s="250" t="str">
        <f>IF(OR(TOTAL!I47="",TOTAL!I47=0),"",TOTAL!I47/TOTAL!$C$6*'Vîrsta 1-2 ani'!$C$6)</f>
        <v/>
      </c>
      <c r="J47" s="250" t="str">
        <f>IF(OR(TOTAL!J47="",TOTAL!J47=0),"",TOTAL!J47/TOTAL!$C$6*'Vîrsta 1-2 ani'!$C$6)</f>
        <v/>
      </c>
      <c r="K47" s="250">
        <f>IF(OR(TOTAL!K47="",TOTAL!K47=0),"",TOTAL!K47/TOTAL!$C$6*'Vîrsta 1-2 ani'!$C$6)</f>
        <v>5.2459016393442619</v>
      </c>
      <c r="L47" s="250" t="str">
        <f>IF(OR(TOTAL!L47="",TOTAL!L47=0),"",TOTAL!L47/TOTAL!$C$6*'Vîrsta 1-2 ani'!$C$6)</f>
        <v/>
      </c>
      <c r="M47" s="250" t="str">
        <f>IF(OR(TOTAL!M47="",TOTAL!M47=0),"",TOTAL!M47/TOTAL!$C$6*'Vîrsta 1-2 ani'!$C$6)</f>
        <v/>
      </c>
      <c r="N47" s="250" t="str">
        <f>IF(OR(TOTAL!N47="",TOTAL!N47=0),"",TOTAL!N47/TOTAL!$C$6*'Vîrsta 1-2 ani'!$C$6)</f>
        <v/>
      </c>
      <c r="O47" s="250">
        <f>IF(OR(TOTAL!O47="",TOTAL!O47=0),"",TOTAL!O47/TOTAL!$C$6*'Vîrsta 1-2 ani'!$C$6)</f>
        <v>5.6147540983606561</v>
      </c>
      <c r="P47" s="250">
        <f>IF(OR(TOTAL!P47="",TOTAL!P47=0),"",TOTAL!P47/TOTAL!$C$6*'Vîrsta 1-2 ani'!$C$6)</f>
        <v>0.53278688524590168</v>
      </c>
      <c r="Q47" s="250" t="str">
        <f>IF(OR(TOTAL!Q47="",TOTAL!Q47=0),"",TOTAL!Q47/TOTAL!$C$6*'Vîrsta 1-2 ani'!$C$6)</f>
        <v/>
      </c>
      <c r="R47" s="250" t="str">
        <f>IF(OR(TOTAL!R47="",TOTAL!R47=0),"",TOTAL!R47/TOTAL!$C$6*'Vîrsta 1-2 ani'!$C$6)</f>
        <v/>
      </c>
      <c r="S47" s="250" t="str">
        <f>IF(OR(TOTAL!S47="",TOTAL!S47=0),"",TOTAL!S47/TOTAL!$C$6*'Vîrsta 1-2 ani'!$C$6)</f>
        <v/>
      </c>
      <c r="T47" s="250">
        <f>IF(OR(TOTAL!T47="",TOTAL!T47=0),"",TOTAL!T47/TOTAL!$C$6*'Vîrsta 1-2 ani'!$C$6)</f>
        <v>5.1639344262295079</v>
      </c>
      <c r="U47" s="250">
        <f>IF(OR(TOTAL!U47="",TOTAL!U47=0),"",TOTAL!U47/TOTAL!$C$6*'Vîrsta 1-2 ani'!$C$6)</f>
        <v>0.81967213114754101</v>
      </c>
      <c r="V47" s="250">
        <f>IF(OR(TOTAL!V47="",TOTAL!V47=0),"",TOTAL!V47/TOTAL!$C$6*'Vîrsta 1-2 ani'!$C$6)</f>
        <v>0.81967213114754101</v>
      </c>
      <c r="W47" s="250" t="str">
        <f>IF(OR(TOTAL!W47="",TOTAL!W47=0),"",TOTAL!W47/TOTAL!$C$6*'Vîrsta 1-2 ani'!$C$6)</f>
        <v/>
      </c>
      <c r="X47" s="250" t="str">
        <f>IF(OR(TOTAL!X47="",TOTAL!X47=0),"",TOTAL!X47/TOTAL!$C$6*'Vîrsta 1-2 ani'!$C$6)</f>
        <v/>
      </c>
      <c r="Y47" s="250" t="str">
        <f>IF(OR(TOTAL!Y47="",TOTAL!Y47=0),"",TOTAL!Y47/TOTAL!$C$6*'Vîrsta 1-2 ani'!$C$6)</f>
        <v/>
      </c>
      <c r="Z47" s="24">
        <f t="shared" si="14"/>
        <v>23.688524590163937</v>
      </c>
      <c r="AA47" s="24">
        <f t="shared" si="15"/>
        <v>31.626868611700854</v>
      </c>
      <c r="AB47" s="24">
        <f t="shared" si="16"/>
        <v>28.46418175053077</v>
      </c>
      <c r="AC47" s="8">
        <v>10</v>
      </c>
      <c r="AD47" s="101">
        <f t="shared" ref="AD47:AD61" si="17">IFERROR(IF($AB47=0,"",$AB47*AE47),"")</f>
        <v>0.19924927225371539</v>
      </c>
      <c r="AE47" s="100">
        <v>7.0000000000000001E-3</v>
      </c>
      <c r="AF47" s="101">
        <f t="shared" ref="AF47:AF61" si="18">IFERROR(IF($AB47=0,"",$AB47*AG47),"")</f>
        <v>0</v>
      </c>
      <c r="AG47" s="100">
        <v>0</v>
      </c>
      <c r="AH47" s="101">
        <f t="shared" ref="AH47:AH61" si="19">IFERROR(IF($AB47=0,"",$AB47*AI47),"")</f>
        <v>3.700343627569</v>
      </c>
      <c r="AI47" s="100">
        <v>0.13</v>
      </c>
      <c r="AJ47" s="101">
        <f t="shared" ref="AJ47:AJ61" si="20">IFERROR(IF($AB47=0,"",$AB47*AK47),"")</f>
        <v>16.793867232813152</v>
      </c>
      <c r="AK47" s="125">
        <v>0.59</v>
      </c>
      <c r="AL47" s="171"/>
      <c r="AM47" s="28"/>
      <c r="AN47" s="131"/>
      <c r="AO47" s="167"/>
    </row>
    <row r="48" spans="1:41" s="168" customFormat="1" ht="15.75" x14ac:dyDescent="0.25">
      <c r="A48" s="317"/>
      <c r="B48" s="60" t="s">
        <v>29</v>
      </c>
      <c r="C48" s="250" t="str">
        <f>IF(OR(TOTAL!C48="",TOTAL!C48=0),"",TOTAL!C48/TOTAL!$C$6*'Vîrsta 1-2 ani'!$C$6)</f>
        <v/>
      </c>
      <c r="D48" s="250" t="str">
        <f>IF(OR(TOTAL!D48="",TOTAL!D48=0),"",TOTAL!D48/TOTAL!$C$6*'Vîrsta 1-2 ani'!$C$6)</f>
        <v/>
      </c>
      <c r="E48" s="250" t="str">
        <f>IF(OR(TOTAL!E48="",TOTAL!E48=0),"",TOTAL!E48/TOTAL!$C$6*'Vîrsta 1-2 ani'!$C$6)</f>
        <v/>
      </c>
      <c r="F48" s="250" t="str">
        <f>IF(OR(TOTAL!F48="",TOTAL!F48=0),"",TOTAL!F48/TOTAL!$C$6*'Vîrsta 1-2 ani'!$C$6)</f>
        <v/>
      </c>
      <c r="G48" s="250" t="str">
        <f>IF(OR(TOTAL!G48="",TOTAL!G48=0),"",TOTAL!G48/TOTAL!$C$6*'Vîrsta 1-2 ani'!$C$6)</f>
        <v/>
      </c>
      <c r="H48" s="250" t="str">
        <f>IF(OR(TOTAL!H48="",TOTAL!H48=0),"",TOTAL!H48/TOTAL!$C$6*'Vîrsta 1-2 ani'!$C$6)</f>
        <v/>
      </c>
      <c r="I48" s="250" t="str">
        <f>IF(OR(TOTAL!I48="",TOTAL!I48=0),"",TOTAL!I48/TOTAL!$C$6*'Vîrsta 1-2 ani'!$C$6)</f>
        <v/>
      </c>
      <c r="J48" s="250" t="str">
        <f>IF(OR(TOTAL!J48="",TOTAL!J48=0),"",TOTAL!J48/TOTAL!$C$6*'Vîrsta 1-2 ani'!$C$6)</f>
        <v/>
      </c>
      <c r="K48" s="250" t="str">
        <f>IF(OR(TOTAL!K48="",TOTAL!K48=0),"",TOTAL!K48/TOTAL!$C$6*'Vîrsta 1-2 ani'!$C$6)</f>
        <v/>
      </c>
      <c r="L48" s="250" t="str">
        <f>IF(OR(TOTAL!L48="",TOTAL!L48=0),"",TOTAL!L48/TOTAL!$C$6*'Vîrsta 1-2 ani'!$C$6)</f>
        <v/>
      </c>
      <c r="M48" s="250" t="str">
        <f>IF(OR(TOTAL!M48="",TOTAL!M48=0),"",TOTAL!M48/TOTAL!$C$6*'Vîrsta 1-2 ani'!$C$6)</f>
        <v/>
      </c>
      <c r="N48" s="250" t="str">
        <f>IF(OR(TOTAL!N48="",TOTAL!N48=0),"",TOTAL!N48/TOTAL!$C$6*'Vîrsta 1-2 ani'!$C$6)</f>
        <v/>
      </c>
      <c r="O48" s="250" t="str">
        <f>IF(OR(TOTAL!O48="",TOTAL!O48=0),"",TOTAL!O48/TOTAL!$C$6*'Vîrsta 1-2 ani'!$C$6)</f>
        <v/>
      </c>
      <c r="P48" s="250" t="str">
        <f>IF(OR(TOTAL!P48="",TOTAL!P48=0),"",TOTAL!P48/TOTAL!$C$6*'Vîrsta 1-2 ani'!$C$6)</f>
        <v/>
      </c>
      <c r="Q48" s="250" t="str">
        <f>IF(OR(TOTAL!Q48="",TOTAL!Q48=0),"",TOTAL!Q48/TOTAL!$C$6*'Vîrsta 1-2 ani'!$C$6)</f>
        <v/>
      </c>
      <c r="R48" s="250" t="str">
        <f>IF(OR(TOTAL!R48="",TOTAL!R48=0),"",TOTAL!R48/TOTAL!$C$6*'Vîrsta 1-2 ani'!$C$6)</f>
        <v/>
      </c>
      <c r="S48" s="250" t="str">
        <f>IF(OR(TOTAL!S48="",TOTAL!S48=0),"",TOTAL!S48/TOTAL!$C$6*'Vîrsta 1-2 ani'!$C$6)</f>
        <v/>
      </c>
      <c r="T48" s="250" t="str">
        <f>IF(OR(TOTAL!T48="",TOTAL!T48=0),"",TOTAL!T48/TOTAL!$C$6*'Vîrsta 1-2 ani'!$C$6)</f>
        <v/>
      </c>
      <c r="U48" s="250" t="str">
        <f>IF(OR(TOTAL!U48="",TOTAL!U48=0),"",TOTAL!U48/TOTAL!$C$6*'Vîrsta 1-2 ani'!$C$6)</f>
        <v/>
      </c>
      <c r="V48" s="250" t="str">
        <f>IF(OR(TOTAL!V48="",TOTAL!V48=0),"",TOTAL!V48/TOTAL!$C$6*'Vîrsta 1-2 ani'!$C$6)</f>
        <v/>
      </c>
      <c r="W48" s="250" t="str">
        <f>IF(OR(TOTAL!W48="",TOTAL!W48=0),"",TOTAL!W48/TOTAL!$C$6*'Vîrsta 1-2 ani'!$C$6)</f>
        <v/>
      </c>
      <c r="X48" s="250" t="str">
        <f>IF(OR(TOTAL!X48="",TOTAL!X48=0),"",TOTAL!X48/TOTAL!$C$6*'Vîrsta 1-2 ani'!$C$6)</f>
        <v/>
      </c>
      <c r="Y48" s="250" t="str">
        <f>IF(OR(TOTAL!Y48="",TOTAL!Y48=0),"",TOTAL!Y48/TOTAL!$C$6*'Vîrsta 1-2 ani'!$C$6)</f>
        <v/>
      </c>
      <c r="Z48" s="24">
        <f t="shared" si="14"/>
        <v>0</v>
      </c>
      <c r="AA48" s="24">
        <f t="shared" si="15"/>
        <v>0</v>
      </c>
      <c r="AB48" s="24" t="str">
        <f t="shared" si="16"/>
        <v/>
      </c>
      <c r="AC48" s="8">
        <v>10</v>
      </c>
      <c r="AD48" s="101" t="str">
        <f t="shared" si="17"/>
        <v/>
      </c>
      <c r="AE48" s="100">
        <v>4.0000000000000001E-3</v>
      </c>
      <c r="AF48" s="101" t="str">
        <f t="shared" si="18"/>
        <v/>
      </c>
      <c r="AG48" s="100">
        <v>1E-3</v>
      </c>
      <c r="AH48" s="101" t="str">
        <f t="shared" si="19"/>
        <v/>
      </c>
      <c r="AI48" s="100">
        <v>0.15</v>
      </c>
      <c r="AJ48" s="101" t="str">
        <f t="shared" si="20"/>
        <v/>
      </c>
      <c r="AK48" s="125">
        <v>0.57999999999999996</v>
      </c>
      <c r="AL48" s="171"/>
      <c r="AM48" s="28"/>
      <c r="AN48" s="131"/>
      <c r="AO48" s="167"/>
    </row>
    <row r="49" spans="1:41" s="168" customFormat="1" ht="15.75" x14ac:dyDescent="0.25">
      <c r="A49" s="317"/>
      <c r="B49" s="60" t="s">
        <v>30</v>
      </c>
      <c r="C49" s="250" t="str">
        <f>IF(OR(TOTAL!C49="",TOTAL!C49=0),"",TOTAL!C49/TOTAL!$C$6*'Vîrsta 1-2 ani'!$C$6)</f>
        <v/>
      </c>
      <c r="D49" s="250" t="str">
        <f>IF(OR(TOTAL!D49="",TOTAL!D49=0),"",TOTAL!D49/TOTAL!$C$6*'Vîrsta 1-2 ani'!$C$6)</f>
        <v/>
      </c>
      <c r="E49" s="250" t="str">
        <f>IF(OR(TOTAL!E49="",TOTAL!E49=0),"",TOTAL!E49/TOTAL!$C$6*'Vîrsta 1-2 ani'!$C$6)</f>
        <v/>
      </c>
      <c r="F49" s="250" t="str">
        <f>IF(OR(TOTAL!F49="",TOTAL!F49=0),"",TOTAL!F49/TOTAL!$C$6*'Vîrsta 1-2 ani'!$C$6)</f>
        <v/>
      </c>
      <c r="G49" s="250" t="str">
        <f>IF(OR(TOTAL!G49="",TOTAL!G49=0),"",TOTAL!G49/TOTAL!$C$6*'Vîrsta 1-2 ani'!$C$6)</f>
        <v/>
      </c>
      <c r="H49" s="250" t="str">
        <f>IF(OR(TOTAL!H49="",TOTAL!H49=0),"",TOTAL!H49/TOTAL!$C$6*'Vîrsta 1-2 ani'!$C$6)</f>
        <v/>
      </c>
      <c r="I49" s="250" t="str">
        <f>IF(OR(TOTAL!I49="",TOTAL!I49=0),"",TOTAL!I49/TOTAL!$C$6*'Vîrsta 1-2 ani'!$C$6)</f>
        <v/>
      </c>
      <c r="J49" s="250" t="str">
        <f>IF(OR(TOTAL!J49="",TOTAL!J49=0),"",TOTAL!J49/TOTAL!$C$6*'Vîrsta 1-2 ani'!$C$6)</f>
        <v/>
      </c>
      <c r="K49" s="250" t="str">
        <f>IF(OR(TOTAL!K49="",TOTAL!K49=0),"",TOTAL!K49/TOTAL!$C$6*'Vîrsta 1-2 ani'!$C$6)</f>
        <v/>
      </c>
      <c r="L49" s="250" t="str">
        <f>IF(OR(TOTAL!L49="",TOTAL!L49=0),"",TOTAL!L49/TOTAL!$C$6*'Vîrsta 1-2 ani'!$C$6)</f>
        <v/>
      </c>
      <c r="M49" s="250" t="str">
        <f>IF(OR(TOTAL!M49="",TOTAL!M49=0),"",TOTAL!M49/TOTAL!$C$6*'Vîrsta 1-2 ani'!$C$6)</f>
        <v/>
      </c>
      <c r="N49" s="250" t="str">
        <f>IF(OR(TOTAL!N49="",TOTAL!N49=0),"",TOTAL!N49/TOTAL!$C$6*'Vîrsta 1-2 ani'!$C$6)</f>
        <v/>
      </c>
      <c r="O49" s="250" t="str">
        <f>IF(OR(TOTAL!O49="",TOTAL!O49=0),"",TOTAL!O49/TOTAL!$C$6*'Vîrsta 1-2 ani'!$C$6)</f>
        <v/>
      </c>
      <c r="P49" s="250" t="str">
        <f>IF(OR(TOTAL!P49="",TOTAL!P49=0),"",TOTAL!P49/TOTAL!$C$6*'Vîrsta 1-2 ani'!$C$6)</f>
        <v/>
      </c>
      <c r="Q49" s="250" t="str">
        <f>IF(OR(TOTAL!Q49="",TOTAL!Q49=0),"",TOTAL!Q49/TOTAL!$C$6*'Vîrsta 1-2 ani'!$C$6)</f>
        <v/>
      </c>
      <c r="R49" s="250" t="str">
        <f>IF(OR(TOTAL!R49="",TOTAL!R49=0),"",TOTAL!R49/TOTAL!$C$6*'Vîrsta 1-2 ani'!$C$6)</f>
        <v/>
      </c>
      <c r="S49" s="250" t="str">
        <f>IF(OR(TOTAL!S49="",TOTAL!S49=0),"",TOTAL!S49/TOTAL!$C$6*'Vîrsta 1-2 ani'!$C$6)</f>
        <v/>
      </c>
      <c r="T49" s="250" t="str">
        <f>IF(OR(TOTAL!T49="",TOTAL!T49=0),"",TOTAL!T49/TOTAL!$C$6*'Vîrsta 1-2 ani'!$C$6)</f>
        <v/>
      </c>
      <c r="U49" s="250" t="str">
        <f>IF(OR(TOTAL!U49="",TOTAL!U49=0),"",TOTAL!U49/TOTAL!$C$6*'Vîrsta 1-2 ani'!$C$6)</f>
        <v/>
      </c>
      <c r="V49" s="250" t="str">
        <f>IF(OR(TOTAL!V49="",TOTAL!V49=0),"",TOTAL!V49/TOTAL!$C$6*'Vîrsta 1-2 ani'!$C$6)</f>
        <v/>
      </c>
      <c r="W49" s="250" t="str">
        <f>IF(OR(TOTAL!W49="",TOTAL!W49=0),"",TOTAL!W49/TOTAL!$C$6*'Vîrsta 1-2 ani'!$C$6)</f>
        <v/>
      </c>
      <c r="X49" s="250" t="str">
        <f>IF(OR(TOTAL!X49="",TOTAL!X49=0),"",TOTAL!X49/TOTAL!$C$6*'Vîrsta 1-2 ani'!$C$6)</f>
        <v/>
      </c>
      <c r="Y49" s="250" t="str">
        <f>IF(OR(TOTAL!Y49="",TOTAL!Y49=0),"",TOTAL!Y49/TOTAL!$C$6*'Vîrsta 1-2 ani'!$C$6)</f>
        <v/>
      </c>
      <c r="Z49" s="24">
        <f t="shared" si="14"/>
        <v>0</v>
      </c>
      <c r="AA49" s="24">
        <f t="shared" si="15"/>
        <v>0</v>
      </c>
      <c r="AB49" s="24" t="str">
        <f t="shared" si="16"/>
        <v/>
      </c>
      <c r="AC49" s="8">
        <v>28</v>
      </c>
      <c r="AD49" s="101" t="str">
        <f t="shared" si="17"/>
        <v/>
      </c>
      <c r="AE49" s="100">
        <v>4.0000000000000001E-3</v>
      </c>
      <c r="AF49" s="101" t="str">
        <f t="shared" si="18"/>
        <v/>
      </c>
      <c r="AG49" s="100">
        <v>1E-3</v>
      </c>
      <c r="AH49" s="101" t="str">
        <f t="shared" si="19"/>
        <v/>
      </c>
      <c r="AI49" s="100">
        <v>0.15</v>
      </c>
      <c r="AJ49" s="101" t="str">
        <f t="shared" si="20"/>
        <v/>
      </c>
      <c r="AK49" s="125">
        <v>0.56999999999999995</v>
      </c>
      <c r="AL49" s="171"/>
      <c r="AM49" s="28"/>
      <c r="AN49" s="131"/>
      <c r="AO49" s="167"/>
    </row>
    <row r="50" spans="1:41" s="168" customFormat="1" ht="15.75" x14ac:dyDescent="0.25">
      <c r="A50" s="317"/>
      <c r="B50" s="60" t="s">
        <v>88</v>
      </c>
      <c r="C50" s="250" t="str">
        <f>IF(OR(TOTAL!C50="",TOTAL!C50=0),"",TOTAL!C50/TOTAL!$C$6*'Vîrsta 1-2 ani'!$C$6)</f>
        <v/>
      </c>
      <c r="D50" s="250" t="str">
        <f>IF(OR(TOTAL!D50="",TOTAL!D50=0),"",TOTAL!D50/TOTAL!$C$6*'Vîrsta 1-2 ani'!$C$6)</f>
        <v/>
      </c>
      <c r="E50" s="250" t="str">
        <f>IF(OR(TOTAL!E50="",TOTAL!E50=0),"",TOTAL!E50/TOTAL!$C$6*'Vîrsta 1-2 ani'!$C$6)</f>
        <v/>
      </c>
      <c r="F50" s="250" t="str">
        <f>IF(OR(TOTAL!F50="",TOTAL!F50=0),"",TOTAL!F50/TOTAL!$C$6*'Vîrsta 1-2 ani'!$C$6)</f>
        <v/>
      </c>
      <c r="G50" s="250" t="str">
        <f>IF(OR(TOTAL!G50="",TOTAL!G50=0),"",TOTAL!G50/TOTAL!$C$6*'Vîrsta 1-2 ani'!$C$6)</f>
        <v/>
      </c>
      <c r="H50" s="250" t="str">
        <f>IF(OR(TOTAL!H50="",TOTAL!H50=0),"",TOTAL!H50/TOTAL!$C$6*'Vîrsta 1-2 ani'!$C$6)</f>
        <v/>
      </c>
      <c r="I50" s="250" t="str">
        <f>IF(OR(TOTAL!I50="",TOTAL!I50=0),"",TOTAL!I50/TOTAL!$C$6*'Vîrsta 1-2 ani'!$C$6)</f>
        <v/>
      </c>
      <c r="J50" s="250" t="str">
        <f>IF(OR(TOTAL!J50="",TOTAL!J50=0),"",TOTAL!J50/TOTAL!$C$6*'Vîrsta 1-2 ani'!$C$6)</f>
        <v/>
      </c>
      <c r="K50" s="250" t="str">
        <f>IF(OR(TOTAL!K50="",TOTAL!K50=0),"",TOTAL!K50/TOTAL!$C$6*'Vîrsta 1-2 ani'!$C$6)</f>
        <v/>
      </c>
      <c r="L50" s="250" t="str">
        <f>IF(OR(TOTAL!L50="",TOTAL!L50=0),"",TOTAL!L50/TOTAL!$C$6*'Vîrsta 1-2 ani'!$C$6)</f>
        <v/>
      </c>
      <c r="M50" s="250" t="str">
        <f>IF(OR(TOTAL!M50="",TOTAL!M50=0),"",TOTAL!M50/TOTAL!$C$6*'Vîrsta 1-2 ani'!$C$6)</f>
        <v/>
      </c>
      <c r="N50" s="250" t="str">
        <f>IF(OR(TOTAL!N50="",TOTAL!N50=0),"",TOTAL!N50/TOTAL!$C$6*'Vîrsta 1-2 ani'!$C$6)</f>
        <v/>
      </c>
      <c r="O50" s="250" t="str">
        <f>IF(OR(TOTAL!O50="",TOTAL!O50=0),"",TOTAL!O50/TOTAL!$C$6*'Vîrsta 1-2 ani'!$C$6)</f>
        <v/>
      </c>
      <c r="P50" s="250" t="str">
        <f>IF(OR(TOTAL!P50="",TOTAL!P50=0),"",TOTAL!P50/TOTAL!$C$6*'Vîrsta 1-2 ani'!$C$6)</f>
        <v/>
      </c>
      <c r="Q50" s="250" t="str">
        <f>IF(OR(TOTAL!Q50="",TOTAL!Q50=0),"",TOTAL!Q50/TOTAL!$C$6*'Vîrsta 1-2 ani'!$C$6)</f>
        <v/>
      </c>
      <c r="R50" s="250" t="str">
        <f>IF(OR(TOTAL!R50="",TOTAL!R50=0),"",TOTAL!R50/TOTAL!$C$6*'Vîrsta 1-2 ani'!$C$6)</f>
        <v/>
      </c>
      <c r="S50" s="250" t="str">
        <f>IF(OR(TOTAL!S50="",TOTAL!S50=0),"",TOTAL!S50/TOTAL!$C$6*'Vîrsta 1-2 ani'!$C$6)</f>
        <v/>
      </c>
      <c r="T50" s="250" t="str">
        <f>IF(OR(TOTAL!T50="",TOTAL!T50=0),"",TOTAL!T50/TOTAL!$C$6*'Vîrsta 1-2 ani'!$C$6)</f>
        <v/>
      </c>
      <c r="U50" s="250" t="str">
        <f>IF(OR(TOTAL!U50="",TOTAL!U50=0),"",TOTAL!U50/TOTAL!$C$6*'Vîrsta 1-2 ani'!$C$6)</f>
        <v/>
      </c>
      <c r="V50" s="250" t="str">
        <f>IF(OR(TOTAL!V50="",TOTAL!V50=0),"",TOTAL!V50/TOTAL!$C$6*'Vîrsta 1-2 ani'!$C$6)</f>
        <v/>
      </c>
      <c r="W50" s="250" t="str">
        <f>IF(OR(TOTAL!W50="",TOTAL!W50=0),"",TOTAL!W50/TOTAL!$C$6*'Vîrsta 1-2 ani'!$C$6)</f>
        <v/>
      </c>
      <c r="X50" s="250" t="str">
        <f>IF(OR(TOTAL!X50="",TOTAL!X50=0),"",TOTAL!X50/TOTAL!$C$6*'Vîrsta 1-2 ani'!$C$6)</f>
        <v/>
      </c>
      <c r="Y50" s="250" t="str">
        <f>IF(OR(TOTAL!Y50="",TOTAL!Y50=0),"",TOTAL!Y50/TOTAL!$C$6*'Vîrsta 1-2 ani'!$C$6)</f>
        <v/>
      </c>
      <c r="Z50" s="24">
        <f t="shared" si="14"/>
        <v>0</v>
      </c>
      <c r="AA50" s="24">
        <f t="shared" si="15"/>
        <v>0</v>
      </c>
      <c r="AB50" s="24" t="str">
        <f t="shared" si="16"/>
        <v/>
      </c>
      <c r="AC50" s="8">
        <v>20</v>
      </c>
      <c r="AD50" s="101" t="str">
        <f t="shared" si="17"/>
        <v/>
      </c>
      <c r="AE50" s="100">
        <v>8.9999999999999993E-3</v>
      </c>
      <c r="AF50" s="101" t="str">
        <f t="shared" si="18"/>
        <v/>
      </c>
      <c r="AG50" s="100">
        <v>3.0000000000000001E-3</v>
      </c>
      <c r="AH50" s="101" t="str">
        <f t="shared" si="19"/>
        <v/>
      </c>
      <c r="AI50" s="100">
        <v>0.09</v>
      </c>
      <c r="AJ50" s="101" t="str">
        <f>IFERROR(IF($AB50=0,"",$AB50*AK50),"")</f>
        <v/>
      </c>
      <c r="AK50" s="125">
        <v>0.39</v>
      </c>
      <c r="AL50" s="171"/>
      <c r="AM50" s="28"/>
      <c r="AN50" s="131"/>
      <c r="AO50" s="167"/>
    </row>
    <row r="51" spans="1:41" s="168" customFormat="1" ht="15.75" x14ac:dyDescent="0.25">
      <c r="A51" s="317"/>
      <c r="B51" s="60" t="s">
        <v>31</v>
      </c>
      <c r="C51" s="250" t="str">
        <f>IF(OR(TOTAL!C51="",TOTAL!C51=0),"",TOTAL!C51/TOTAL!$C$6*'Vîrsta 1-2 ani'!$C$6)</f>
        <v/>
      </c>
      <c r="D51" s="250" t="str">
        <f>IF(OR(TOTAL!D51="",TOTAL!D51=0),"",TOTAL!D51/TOTAL!$C$6*'Vîrsta 1-2 ani'!$C$6)</f>
        <v/>
      </c>
      <c r="E51" s="250" t="str">
        <f>IF(OR(TOTAL!E51="",TOTAL!E51=0),"",TOTAL!E51/TOTAL!$C$6*'Vîrsta 1-2 ani'!$C$6)</f>
        <v/>
      </c>
      <c r="F51" s="250" t="str">
        <f>IF(OR(TOTAL!F51="",TOTAL!F51=0),"",TOTAL!F51/TOTAL!$C$6*'Vîrsta 1-2 ani'!$C$6)</f>
        <v/>
      </c>
      <c r="G51" s="250" t="str">
        <f>IF(OR(TOTAL!G51="",TOTAL!G51=0),"",TOTAL!G51/TOTAL!$C$6*'Vîrsta 1-2 ani'!$C$6)</f>
        <v/>
      </c>
      <c r="H51" s="250" t="str">
        <f>IF(OR(TOTAL!H51="",TOTAL!H51=0),"",TOTAL!H51/TOTAL!$C$6*'Vîrsta 1-2 ani'!$C$6)</f>
        <v/>
      </c>
      <c r="I51" s="250" t="str">
        <f>IF(OR(TOTAL!I51="",TOTAL!I51=0),"",TOTAL!I51/TOTAL!$C$6*'Vîrsta 1-2 ani'!$C$6)</f>
        <v/>
      </c>
      <c r="J51" s="250" t="str">
        <f>IF(OR(TOTAL!J51="",TOTAL!J51=0),"",TOTAL!J51/TOTAL!$C$6*'Vîrsta 1-2 ani'!$C$6)</f>
        <v/>
      </c>
      <c r="K51" s="250" t="str">
        <f>IF(OR(TOTAL!K51="",TOTAL!K51=0),"",TOTAL!K51/TOTAL!$C$6*'Vîrsta 1-2 ani'!$C$6)</f>
        <v/>
      </c>
      <c r="L51" s="250" t="str">
        <f>IF(OR(TOTAL!L51="",TOTAL!L51=0),"",TOTAL!L51/TOTAL!$C$6*'Vîrsta 1-2 ani'!$C$6)</f>
        <v/>
      </c>
      <c r="M51" s="250" t="str">
        <f>IF(OR(TOTAL!M51="",TOTAL!M51=0),"",TOTAL!M51/TOTAL!$C$6*'Vîrsta 1-2 ani'!$C$6)</f>
        <v/>
      </c>
      <c r="N51" s="250" t="str">
        <f>IF(OR(TOTAL!N51="",TOTAL!N51=0),"",TOTAL!N51/TOTAL!$C$6*'Vîrsta 1-2 ani'!$C$6)</f>
        <v/>
      </c>
      <c r="O51" s="250" t="str">
        <f>IF(OR(TOTAL!O51="",TOTAL!O51=0),"",TOTAL!O51/TOTAL!$C$6*'Vîrsta 1-2 ani'!$C$6)</f>
        <v/>
      </c>
      <c r="P51" s="250" t="str">
        <f>IF(OR(TOTAL!P51="",TOTAL!P51=0),"",TOTAL!P51/TOTAL!$C$6*'Vîrsta 1-2 ani'!$C$6)</f>
        <v/>
      </c>
      <c r="Q51" s="250" t="str">
        <f>IF(OR(TOTAL!Q51="",TOTAL!Q51=0),"",TOTAL!Q51/TOTAL!$C$6*'Vîrsta 1-2 ani'!$C$6)</f>
        <v/>
      </c>
      <c r="R51" s="250" t="str">
        <f>IF(OR(TOTAL!R51="",TOTAL!R51=0),"",TOTAL!R51/TOTAL!$C$6*'Vîrsta 1-2 ani'!$C$6)</f>
        <v/>
      </c>
      <c r="S51" s="250" t="str">
        <f>IF(OR(TOTAL!S51="",TOTAL!S51=0),"",TOTAL!S51/TOTAL!$C$6*'Vîrsta 1-2 ani'!$C$6)</f>
        <v/>
      </c>
      <c r="T51" s="250" t="str">
        <f>IF(OR(TOTAL!T51="",TOTAL!T51=0),"",TOTAL!T51/TOTAL!$C$6*'Vîrsta 1-2 ani'!$C$6)</f>
        <v/>
      </c>
      <c r="U51" s="250" t="str">
        <f>IF(OR(TOTAL!U51="",TOTAL!U51=0),"",TOTAL!U51/TOTAL!$C$6*'Vîrsta 1-2 ani'!$C$6)</f>
        <v/>
      </c>
      <c r="V51" s="250" t="str">
        <f>IF(OR(TOTAL!V51="",TOTAL!V51=0),"",TOTAL!V51/TOTAL!$C$6*'Vîrsta 1-2 ani'!$C$6)</f>
        <v/>
      </c>
      <c r="W51" s="250" t="str">
        <f>IF(OR(TOTAL!W51="",TOTAL!W51=0),"",TOTAL!W51/TOTAL!$C$6*'Vîrsta 1-2 ani'!$C$6)</f>
        <v/>
      </c>
      <c r="X51" s="250" t="str">
        <f>IF(OR(TOTAL!X51="",TOTAL!X51=0),"",TOTAL!X51/TOTAL!$C$6*'Vîrsta 1-2 ani'!$C$6)</f>
        <v/>
      </c>
      <c r="Y51" s="250" t="str">
        <f>IF(OR(TOTAL!Y51="",TOTAL!Y51=0),"",TOTAL!Y51/TOTAL!$C$6*'Vîrsta 1-2 ani'!$C$6)</f>
        <v/>
      </c>
      <c r="Z51" s="24">
        <f t="shared" si="14"/>
        <v>0</v>
      </c>
      <c r="AA51" s="24">
        <f t="shared" si="15"/>
        <v>0</v>
      </c>
      <c r="AB51" s="24" t="str">
        <f t="shared" si="16"/>
        <v/>
      </c>
      <c r="AC51" s="8">
        <v>14</v>
      </c>
      <c r="AD51" s="101" t="str">
        <f t="shared" si="17"/>
        <v/>
      </c>
      <c r="AE51" s="100">
        <v>0.01</v>
      </c>
      <c r="AF51" s="101" t="str">
        <f t="shared" si="18"/>
        <v/>
      </c>
      <c r="AG51" s="100">
        <v>4.0000000000000001E-3</v>
      </c>
      <c r="AH51" s="101" t="str">
        <f t="shared" si="19"/>
        <v/>
      </c>
      <c r="AI51" s="100">
        <v>0.11</v>
      </c>
      <c r="AJ51" s="101" t="str">
        <f t="shared" si="20"/>
        <v/>
      </c>
      <c r="AK51" s="125">
        <v>0.48</v>
      </c>
      <c r="AL51" s="171"/>
      <c r="AM51" s="28"/>
      <c r="AN51" s="131"/>
      <c r="AO51" s="167"/>
    </row>
    <row r="52" spans="1:41" s="168" customFormat="1" ht="15.75" x14ac:dyDescent="0.25">
      <c r="A52" s="317"/>
      <c r="B52" s="60" t="s">
        <v>32</v>
      </c>
      <c r="C52" s="250">
        <f>IF(OR(TOTAL!C52="",TOTAL!C52=0),"",TOTAL!C52/TOTAL!$C$6*'Vîrsta 1-2 ani'!$C$6)</f>
        <v>5.3278688524590168</v>
      </c>
      <c r="D52" s="250" t="str">
        <f>IF(OR(TOTAL!D52="",TOTAL!D52=0),"",TOTAL!D52/TOTAL!$C$6*'Vîrsta 1-2 ani'!$C$6)</f>
        <v/>
      </c>
      <c r="E52" s="250" t="str">
        <f>IF(OR(TOTAL!E52="",TOTAL!E52=0),"",TOTAL!E52/TOTAL!$C$6*'Vîrsta 1-2 ani'!$C$6)</f>
        <v/>
      </c>
      <c r="F52" s="250">
        <f>IF(OR(TOTAL!F52="",TOTAL!F52=0),"",TOTAL!F52/TOTAL!$C$6*'Vîrsta 1-2 ani'!$C$6)</f>
        <v>5.2868852459016393</v>
      </c>
      <c r="G52" s="250" t="str">
        <f>IF(OR(TOTAL!G52="",TOTAL!G52=0),"",TOTAL!G52/TOTAL!$C$6*'Vîrsta 1-2 ani'!$C$6)</f>
        <v/>
      </c>
      <c r="H52" s="250" t="str">
        <f>IF(OR(TOTAL!H52="",TOTAL!H52=0),"",TOTAL!H52/TOTAL!$C$6*'Vîrsta 1-2 ani'!$C$6)</f>
        <v/>
      </c>
      <c r="I52" s="250" t="str">
        <f>IF(OR(TOTAL!I52="",TOTAL!I52=0),"",TOTAL!I52/TOTAL!$C$6*'Vîrsta 1-2 ani'!$C$6)</f>
        <v/>
      </c>
      <c r="J52" s="250" t="str">
        <f>IF(OR(TOTAL!J52="",TOTAL!J52=0),"",TOTAL!J52/TOTAL!$C$6*'Vîrsta 1-2 ani'!$C$6)</f>
        <v/>
      </c>
      <c r="K52" s="250" t="str">
        <f>IF(OR(TOTAL!K52="",TOTAL!K52=0),"",TOTAL!K52/TOTAL!$C$6*'Vîrsta 1-2 ani'!$C$6)</f>
        <v/>
      </c>
      <c r="L52" s="250" t="str">
        <f>IF(OR(TOTAL!L52="",TOTAL!L52=0),"",TOTAL!L52/TOTAL!$C$6*'Vîrsta 1-2 ani'!$C$6)</f>
        <v/>
      </c>
      <c r="M52" s="250" t="str">
        <f>IF(OR(TOTAL!M52="",TOTAL!M52=0),"",TOTAL!M52/TOTAL!$C$6*'Vîrsta 1-2 ani'!$C$6)</f>
        <v/>
      </c>
      <c r="N52" s="250" t="str">
        <f>IF(OR(TOTAL!N52="",TOTAL!N52=0),"",TOTAL!N52/TOTAL!$C$6*'Vîrsta 1-2 ani'!$C$6)</f>
        <v/>
      </c>
      <c r="O52" s="250" t="str">
        <f>IF(OR(TOTAL!O52="",TOTAL!O52=0),"",TOTAL!O52/TOTAL!$C$6*'Vîrsta 1-2 ani'!$C$6)</f>
        <v/>
      </c>
      <c r="P52" s="250">
        <f>IF(OR(TOTAL!P52="",TOTAL!P52=0),"",TOTAL!P52/TOTAL!$C$6*'Vîrsta 1-2 ani'!$C$6)</f>
        <v>5.860655737704918</v>
      </c>
      <c r="Q52" s="250">
        <f>IF(OR(TOTAL!Q52="",TOTAL!Q52=0),"",TOTAL!Q52/TOTAL!$C$6*'Vîrsta 1-2 ani'!$C$6)</f>
        <v>0.28688524590163939</v>
      </c>
      <c r="R52" s="250" t="str">
        <f>IF(OR(TOTAL!R52="",TOTAL!R52=0),"",TOTAL!R52/TOTAL!$C$6*'Vîrsta 1-2 ani'!$C$6)</f>
        <v/>
      </c>
      <c r="S52" s="250" t="str">
        <f>IF(OR(TOTAL!S52="",TOTAL!S52=0),"",TOTAL!S52/TOTAL!$C$6*'Vîrsta 1-2 ani'!$C$6)</f>
        <v/>
      </c>
      <c r="T52" s="250" t="str">
        <f>IF(OR(TOTAL!T52="",TOTAL!T52=0),"",TOTAL!T52/TOTAL!$C$6*'Vîrsta 1-2 ani'!$C$6)</f>
        <v/>
      </c>
      <c r="U52" s="250">
        <f>IF(OR(TOTAL!U52="",TOTAL!U52=0),"",TOTAL!U52/TOTAL!$C$6*'Vîrsta 1-2 ani'!$C$6)</f>
        <v>5.2459016393442619</v>
      </c>
      <c r="V52" s="250">
        <f>IF(OR(TOTAL!V52="",TOTAL!V52=0),"",TOTAL!V52/TOTAL!$C$6*'Vîrsta 1-2 ani'!$C$6)</f>
        <v>0.93442622950819665</v>
      </c>
      <c r="W52" s="250" t="str">
        <f>IF(OR(TOTAL!W52="",TOTAL!W52=0),"",TOTAL!W52/TOTAL!$C$6*'Vîrsta 1-2 ani'!$C$6)</f>
        <v/>
      </c>
      <c r="X52" s="250" t="str">
        <f>IF(OR(TOTAL!X52="",TOTAL!X52=0),"",TOTAL!X52/TOTAL!$C$6*'Vîrsta 1-2 ani'!$C$6)</f>
        <v/>
      </c>
      <c r="Y52" s="250" t="str">
        <f>IF(OR(TOTAL!Y52="",TOTAL!Y52=0),"",TOTAL!Y52/TOTAL!$C$6*'Vîrsta 1-2 ani'!$C$6)</f>
        <v/>
      </c>
      <c r="Z52" s="24">
        <f t="shared" si="14"/>
        <v>22.942622950819672</v>
      </c>
      <c r="AA52" s="24">
        <f t="shared" si="15"/>
        <v>30.631005274792617</v>
      </c>
      <c r="AB52" s="24">
        <f t="shared" si="16"/>
        <v>26.648974589069578</v>
      </c>
      <c r="AC52" s="8">
        <v>13</v>
      </c>
      <c r="AD52" s="101">
        <f t="shared" si="17"/>
        <v>0.18654282212348705</v>
      </c>
      <c r="AE52" s="100">
        <v>7.0000000000000001E-3</v>
      </c>
      <c r="AF52" s="101">
        <f t="shared" si="18"/>
        <v>5.329794917813916E-2</v>
      </c>
      <c r="AG52" s="100">
        <v>2E-3</v>
      </c>
      <c r="AH52" s="101">
        <f t="shared" si="19"/>
        <v>4.7968154260325235</v>
      </c>
      <c r="AI52" s="100">
        <v>0.18</v>
      </c>
      <c r="AJ52" s="101">
        <f t="shared" si="20"/>
        <v>18.387792466458006</v>
      </c>
      <c r="AK52" s="125">
        <v>0.69</v>
      </c>
      <c r="AL52" s="171"/>
      <c r="AM52" s="28"/>
      <c r="AN52" s="131"/>
      <c r="AO52" s="167"/>
    </row>
    <row r="53" spans="1:41" s="168" customFormat="1" ht="15.75" x14ac:dyDescent="0.25">
      <c r="A53" s="317"/>
      <c r="B53" s="60" t="s">
        <v>36</v>
      </c>
      <c r="C53" s="250" t="str">
        <f>IF(OR(TOTAL!C53="",TOTAL!C53=0),"",TOTAL!C53/TOTAL!$C$6*'Vîrsta 1-2 ani'!$C$6)</f>
        <v/>
      </c>
      <c r="D53" s="250" t="str">
        <f>IF(OR(TOTAL!D53="",TOTAL!D53=0),"",TOTAL!D53/TOTAL!$C$6*'Vîrsta 1-2 ani'!$C$6)</f>
        <v/>
      </c>
      <c r="E53" s="250" t="str">
        <f>IF(OR(TOTAL!E53="",TOTAL!E53=0),"",TOTAL!E53/TOTAL!$C$6*'Vîrsta 1-2 ani'!$C$6)</f>
        <v/>
      </c>
      <c r="F53" s="250" t="str">
        <f>IF(OR(TOTAL!F53="",TOTAL!F53=0),"",TOTAL!F53/TOTAL!$C$6*'Vîrsta 1-2 ani'!$C$6)</f>
        <v/>
      </c>
      <c r="G53" s="250" t="str">
        <f>IF(OR(TOTAL!G53="",TOTAL!G53=0),"",TOTAL!G53/TOTAL!$C$6*'Vîrsta 1-2 ani'!$C$6)</f>
        <v/>
      </c>
      <c r="H53" s="250" t="str">
        <f>IF(OR(TOTAL!H53="",TOTAL!H53=0),"",TOTAL!H53/TOTAL!$C$6*'Vîrsta 1-2 ani'!$C$6)</f>
        <v/>
      </c>
      <c r="I53" s="250" t="str">
        <f>IF(OR(TOTAL!I53="",TOTAL!I53=0),"",TOTAL!I53/TOTAL!$C$6*'Vîrsta 1-2 ani'!$C$6)</f>
        <v/>
      </c>
      <c r="J53" s="250" t="str">
        <f>IF(OR(TOTAL!J53="",TOTAL!J53=0),"",TOTAL!J53/TOTAL!$C$6*'Vîrsta 1-2 ani'!$C$6)</f>
        <v/>
      </c>
      <c r="K53" s="250" t="str">
        <f>IF(OR(TOTAL!K53="",TOTAL!K53=0),"",TOTAL!K53/TOTAL!$C$6*'Vîrsta 1-2 ani'!$C$6)</f>
        <v/>
      </c>
      <c r="L53" s="250" t="str">
        <f>IF(OR(TOTAL!L53="",TOTAL!L53=0),"",TOTAL!L53/TOTAL!$C$6*'Vîrsta 1-2 ani'!$C$6)</f>
        <v/>
      </c>
      <c r="M53" s="250" t="str">
        <f>IF(OR(TOTAL!M53="",TOTAL!M53=0),"",TOTAL!M53/TOTAL!$C$6*'Vîrsta 1-2 ani'!$C$6)</f>
        <v/>
      </c>
      <c r="N53" s="250" t="str">
        <f>IF(OR(TOTAL!N53="",TOTAL!N53=0),"",TOTAL!N53/TOTAL!$C$6*'Vîrsta 1-2 ani'!$C$6)</f>
        <v/>
      </c>
      <c r="O53" s="250" t="str">
        <f>IF(OR(TOTAL!O53="",TOTAL!O53=0),"",TOTAL!O53/TOTAL!$C$6*'Vîrsta 1-2 ani'!$C$6)</f>
        <v/>
      </c>
      <c r="P53" s="250" t="str">
        <f>IF(OR(TOTAL!P53="",TOTAL!P53=0),"",TOTAL!P53/TOTAL!$C$6*'Vîrsta 1-2 ani'!$C$6)</f>
        <v/>
      </c>
      <c r="Q53" s="250" t="str">
        <f>IF(OR(TOTAL!Q53="",TOTAL!Q53=0),"",TOTAL!Q53/TOTAL!$C$6*'Vîrsta 1-2 ani'!$C$6)</f>
        <v/>
      </c>
      <c r="R53" s="250" t="str">
        <f>IF(OR(TOTAL!R53="",TOTAL!R53=0),"",TOTAL!R53/TOTAL!$C$6*'Vîrsta 1-2 ani'!$C$6)</f>
        <v/>
      </c>
      <c r="S53" s="250" t="str">
        <f>IF(OR(TOTAL!S53="",TOTAL!S53=0),"",TOTAL!S53/TOTAL!$C$6*'Vîrsta 1-2 ani'!$C$6)</f>
        <v/>
      </c>
      <c r="T53" s="250" t="str">
        <f>IF(OR(TOTAL!T53="",TOTAL!T53=0),"",TOTAL!T53/TOTAL!$C$6*'Vîrsta 1-2 ani'!$C$6)</f>
        <v/>
      </c>
      <c r="U53" s="250" t="str">
        <f>IF(OR(TOTAL!U53="",TOTAL!U53=0),"",TOTAL!U53/TOTAL!$C$6*'Vîrsta 1-2 ani'!$C$6)</f>
        <v/>
      </c>
      <c r="V53" s="250" t="str">
        <f>IF(OR(TOTAL!V53="",TOTAL!V53=0),"",TOTAL!V53/TOTAL!$C$6*'Vîrsta 1-2 ani'!$C$6)</f>
        <v/>
      </c>
      <c r="W53" s="250" t="str">
        <f>IF(OR(TOTAL!W53="",TOTAL!W53=0),"",TOTAL!W53/TOTAL!$C$6*'Vîrsta 1-2 ani'!$C$6)</f>
        <v/>
      </c>
      <c r="X53" s="250" t="str">
        <f>IF(OR(TOTAL!X53="",TOTAL!X53=0),"",TOTAL!X53/TOTAL!$C$6*'Vîrsta 1-2 ani'!$C$6)</f>
        <v/>
      </c>
      <c r="Y53" s="250" t="str">
        <f>IF(OR(TOTAL!Y53="",TOTAL!Y53=0),"",TOTAL!Y53/TOTAL!$C$6*'Vîrsta 1-2 ani'!$C$6)</f>
        <v/>
      </c>
      <c r="Z53" s="24">
        <f t="shared" si="14"/>
        <v>0</v>
      </c>
      <c r="AA53" s="24">
        <f t="shared" si="15"/>
        <v>0</v>
      </c>
      <c r="AB53" s="24" t="str">
        <f t="shared" si="16"/>
        <v/>
      </c>
      <c r="AC53" s="8">
        <v>15</v>
      </c>
      <c r="AD53" s="101" t="str">
        <f t="shared" si="17"/>
        <v/>
      </c>
      <c r="AE53" s="100">
        <v>0.01</v>
      </c>
      <c r="AF53" s="101" t="str">
        <f t="shared" si="18"/>
        <v/>
      </c>
      <c r="AG53" s="100">
        <v>3.0000000000000001E-3</v>
      </c>
      <c r="AH53" s="101" t="str">
        <f t="shared" si="19"/>
        <v/>
      </c>
      <c r="AI53" s="100">
        <v>0.14599999999999999</v>
      </c>
      <c r="AJ53" s="101" t="str">
        <f t="shared" si="20"/>
        <v/>
      </c>
      <c r="AK53" s="125">
        <v>0.61</v>
      </c>
      <c r="AL53" s="171"/>
      <c r="AM53" s="28"/>
      <c r="AN53" s="131"/>
      <c r="AO53" s="167"/>
    </row>
    <row r="54" spans="1:41" s="168" customFormat="1" ht="15.75" x14ac:dyDescent="0.25">
      <c r="A54" s="317"/>
      <c r="B54" s="60" t="s">
        <v>37</v>
      </c>
      <c r="C54" s="250" t="str">
        <f>IF(OR(TOTAL!C54="",TOTAL!C54=0),"",TOTAL!C54/TOTAL!$C$6*'Vîrsta 1-2 ani'!$C$6)</f>
        <v/>
      </c>
      <c r="D54" s="250" t="str">
        <f>IF(OR(TOTAL!D54="",TOTAL!D54=0),"",TOTAL!D54/TOTAL!$C$6*'Vîrsta 1-2 ani'!$C$6)</f>
        <v/>
      </c>
      <c r="E54" s="250" t="str">
        <f>IF(OR(TOTAL!E54="",TOTAL!E54=0),"",TOTAL!E54/TOTAL!$C$6*'Vîrsta 1-2 ani'!$C$6)</f>
        <v/>
      </c>
      <c r="F54" s="250" t="str">
        <f>IF(OR(TOTAL!F54="",TOTAL!F54=0),"",TOTAL!F54/TOTAL!$C$6*'Vîrsta 1-2 ani'!$C$6)</f>
        <v/>
      </c>
      <c r="G54" s="250" t="str">
        <f>IF(OR(TOTAL!G54="",TOTAL!G54=0),"",TOTAL!G54/TOTAL!$C$6*'Vîrsta 1-2 ani'!$C$6)</f>
        <v/>
      </c>
      <c r="H54" s="250" t="str">
        <f>IF(OR(TOTAL!H54="",TOTAL!H54=0),"",TOTAL!H54/TOTAL!$C$6*'Vîrsta 1-2 ani'!$C$6)</f>
        <v/>
      </c>
      <c r="I54" s="250" t="str">
        <f>IF(OR(TOTAL!I54="",TOTAL!I54=0),"",TOTAL!I54/TOTAL!$C$6*'Vîrsta 1-2 ani'!$C$6)</f>
        <v/>
      </c>
      <c r="J54" s="250" t="str">
        <f>IF(OR(TOTAL!J54="",TOTAL!J54=0),"",TOTAL!J54/TOTAL!$C$6*'Vîrsta 1-2 ani'!$C$6)</f>
        <v/>
      </c>
      <c r="K54" s="250" t="str">
        <f>IF(OR(TOTAL!K54="",TOTAL!K54=0),"",TOTAL!K54/TOTAL!$C$6*'Vîrsta 1-2 ani'!$C$6)</f>
        <v/>
      </c>
      <c r="L54" s="250" t="str">
        <f>IF(OR(TOTAL!L54="",TOTAL!L54=0),"",TOTAL!L54/TOTAL!$C$6*'Vîrsta 1-2 ani'!$C$6)</f>
        <v/>
      </c>
      <c r="M54" s="250" t="str">
        <f>IF(OR(TOTAL!M54="",TOTAL!M54=0),"",TOTAL!M54/TOTAL!$C$6*'Vîrsta 1-2 ani'!$C$6)</f>
        <v/>
      </c>
      <c r="N54" s="250" t="str">
        <f>IF(OR(TOTAL!N54="",TOTAL!N54=0),"",TOTAL!N54/TOTAL!$C$6*'Vîrsta 1-2 ani'!$C$6)</f>
        <v/>
      </c>
      <c r="O54" s="250" t="str">
        <f>IF(OR(TOTAL!O54="",TOTAL!O54=0),"",TOTAL!O54/TOTAL!$C$6*'Vîrsta 1-2 ani'!$C$6)</f>
        <v/>
      </c>
      <c r="P54" s="250" t="str">
        <f>IF(OR(TOTAL!P54="",TOTAL!P54=0),"",TOTAL!P54/TOTAL!$C$6*'Vîrsta 1-2 ani'!$C$6)</f>
        <v/>
      </c>
      <c r="Q54" s="250" t="str">
        <f>IF(OR(TOTAL!Q54="",TOTAL!Q54=0),"",TOTAL!Q54/TOTAL!$C$6*'Vîrsta 1-2 ani'!$C$6)</f>
        <v/>
      </c>
      <c r="R54" s="250" t="str">
        <f>IF(OR(TOTAL!R54="",TOTAL!R54=0),"",TOTAL!R54/TOTAL!$C$6*'Vîrsta 1-2 ani'!$C$6)</f>
        <v/>
      </c>
      <c r="S54" s="250" t="str">
        <f>IF(OR(TOTAL!S54="",TOTAL!S54=0),"",TOTAL!S54/TOTAL!$C$6*'Vîrsta 1-2 ani'!$C$6)</f>
        <v/>
      </c>
      <c r="T54" s="250" t="str">
        <f>IF(OR(TOTAL!T54="",TOTAL!T54=0),"",TOTAL!T54/TOTAL!$C$6*'Vîrsta 1-2 ani'!$C$6)</f>
        <v/>
      </c>
      <c r="U54" s="250" t="str">
        <f>IF(OR(TOTAL!U54="",TOTAL!U54=0),"",TOTAL!U54/TOTAL!$C$6*'Vîrsta 1-2 ani'!$C$6)</f>
        <v/>
      </c>
      <c r="V54" s="250" t="str">
        <f>IF(OR(TOTAL!V54="",TOTAL!V54=0),"",TOTAL!V54/TOTAL!$C$6*'Vîrsta 1-2 ani'!$C$6)</f>
        <v/>
      </c>
      <c r="W54" s="250" t="str">
        <f>IF(OR(TOTAL!W54="",TOTAL!W54=0),"",TOTAL!W54/TOTAL!$C$6*'Vîrsta 1-2 ani'!$C$6)</f>
        <v/>
      </c>
      <c r="X54" s="250" t="str">
        <f>IF(OR(TOTAL!X54="",TOTAL!X54=0),"",TOTAL!X54/TOTAL!$C$6*'Vîrsta 1-2 ani'!$C$6)</f>
        <v/>
      </c>
      <c r="Y54" s="250" t="str">
        <f>IF(OR(TOTAL!Y54="",TOTAL!Y54=0),"",TOTAL!Y54/TOTAL!$C$6*'Vîrsta 1-2 ani'!$C$6)</f>
        <v/>
      </c>
      <c r="Z54" s="24">
        <f t="shared" si="14"/>
        <v>0</v>
      </c>
      <c r="AA54" s="24">
        <f t="shared" si="15"/>
        <v>0</v>
      </c>
      <c r="AB54" s="24" t="str">
        <f t="shared" si="16"/>
        <v/>
      </c>
      <c r="AC54" s="8">
        <v>15</v>
      </c>
      <c r="AD54" s="101" t="str">
        <f t="shared" si="17"/>
        <v/>
      </c>
      <c r="AE54" s="100">
        <v>8.9999999999999993E-3</v>
      </c>
      <c r="AF54" s="101" t="str">
        <f t="shared" si="18"/>
        <v/>
      </c>
      <c r="AG54" s="100">
        <v>4.0000000000000001E-3</v>
      </c>
      <c r="AH54" s="101" t="str">
        <f t="shared" si="19"/>
        <v/>
      </c>
      <c r="AI54" s="100">
        <v>0.109</v>
      </c>
      <c r="AJ54" s="101" t="str">
        <f t="shared" si="20"/>
        <v/>
      </c>
      <c r="AK54" s="125">
        <v>0.47</v>
      </c>
      <c r="AL54" s="171"/>
      <c r="AM54" s="28"/>
      <c r="AN54" s="131"/>
      <c r="AO54" s="167"/>
    </row>
    <row r="55" spans="1:41" s="168" customFormat="1" ht="15.75" x14ac:dyDescent="0.25">
      <c r="A55" s="317"/>
      <c r="B55" s="60" t="s">
        <v>33</v>
      </c>
      <c r="C55" s="250" t="str">
        <f>IF(OR(TOTAL!C55="",TOTAL!C55=0),"",TOTAL!C55/TOTAL!$C$6*'Vîrsta 1-2 ani'!$C$6)</f>
        <v/>
      </c>
      <c r="D55" s="250" t="str">
        <f>IF(OR(TOTAL!D55="",TOTAL!D55=0),"",TOTAL!D55/TOTAL!$C$6*'Vîrsta 1-2 ani'!$C$6)</f>
        <v/>
      </c>
      <c r="E55" s="250" t="str">
        <f>IF(OR(TOTAL!E55="",TOTAL!E55=0),"",TOTAL!E55/TOTAL!$C$6*'Vîrsta 1-2 ani'!$C$6)</f>
        <v/>
      </c>
      <c r="F55" s="250" t="str">
        <f>IF(OR(TOTAL!F55="",TOTAL!F55=0),"",TOTAL!F55/TOTAL!$C$6*'Vîrsta 1-2 ani'!$C$6)</f>
        <v/>
      </c>
      <c r="G55" s="250">
        <f>IF(OR(TOTAL!G55="",TOTAL!G55=0),"",TOTAL!G55/TOTAL!$C$6*'Vîrsta 1-2 ani'!$C$6)</f>
        <v>0.16393442622950818</v>
      </c>
      <c r="H55" s="250" t="str">
        <f>IF(OR(TOTAL!H55="",TOTAL!H55=0),"",TOTAL!H55/TOTAL!$C$6*'Vîrsta 1-2 ani'!$C$6)</f>
        <v/>
      </c>
      <c r="I55" s="250">
        <f>IF(OR(TOTAL!I55="",TOTAL!I55=0),"",TOTAL!I55/TOTAL!$C$6*'Vîrsta 1-2 ani'!$C$6)</f>
        <v>0.16393442622950818</v>
      </c>
      <c r="J55" s="250" t="str">
        <f>IF(OR(TOTAL!J55="",TOTAL!J55=0),"",TOTAL!J55/TOTAL!$C$6*'Vîrsta 1-2 ani'!$C$6)</f>
        <v/>
      </c>
      <c r="K55" s="250">
        <f>IF(OR(TOTAL!K55="",TOTAL!K55=0),"",TOTAL!K55/TOTAL!$C$6*'Vîrsta 1-2 ani'!$C$6)</f>
        <v>0.16393442622950818</v>
      </c>
      <c r="L55" s="250" t="str">
        <f>IF(OR(TOTAL!L55="",TOTAL!L55=0),"",TOTAL!L55/TOTAL!$C$6*'Vîrsta 1-2 ani'!$C$6)</f>
        <v/>
      </c>
      <c r="M55" s="250" t="str">
        <f>IF(OR(TOTAL!M55="",TOTAL!M55=0),"",TOTAL!M55/TOTAL!$C$6*'Vîrsta 1-2 ani'!$C$6)</f>
        <v/>
      </c>
      <c r="N55" s="250">
        <f>IF(OR(TOTAL!N55="",TOTAL!N55=0),"",TOTAL!N55/TOTAL!$C$6*'Vîrsta 1-2 ani'!$C$6)</f>
        <v>0.16393442622950818</v>
      </c>
      <c r="O55" s="250">
        <f>IF(OR(TOTAL!O55="",TOTAL!O55=0),"",TOTAL!O55/TOTAL!$C$6*'Vîrsta 1-2 ani'!$C$6)</f>
        <v>0.16393442622950818</v>
      </c>
      <c r="P55" s="250" t="str">
        <f>IF(OR(TOTAL!P55="",TOTAL!P55=0),"",TOTAL!P55/TOTAL!$C$6*'Vîrsta 1-2 ani'!$C$6)</f>
        <v/>
      </c>
      <c r="Q55" s="250" t="str">
        <f>IF(OR(TOTAL!Q55="",TOTAL!Q55=0),"",TOTAL!Q55/TOTAL!$C$6*'Vîrsta 1-2 ani'!$C$6)</f>
        <v/>
      </c>
      <c r="R55" s="250" t="str">
        <f>IF(OR(TOTAL!R55="",TOTAL!R55=0),"",TOTAL!R55/TOTAL!$C$6*'Vîrsta 1-2 ani'!$C$6)</f>
        <v/>
      </c>
      <c r="S55" s="250" t="str">
        <f>IF(OR(TOTAL!S55="",TOTAL!S55=0),"",TOTAL!S55/TOTAL!$C$6*'Vîrsta 1-2 ani'!$C$6)</f>
        <v/>
      </c>
      <c r="T55" s="250" t="str">
        <f>IF(OR(TOTAL!T55="",TOTAL!T55=0),"",TOTAL!T55/TOTAL!$C$6*'Vîrsta 1-2 ani'!$C$6)</f>
        <v/>
      </c>
      <c r="U55" s="250" t="str">
        <f>IF(OR(TOTAL!U55="",TOTAL!U55=0),"",TOTAL!U55/TOTAL!$C$6*'Vîrsta 1-2 ani'!$C$6)</f>
        <v/>
      </c>
      <c r="V55" s="250" t="str">
        <f>IF(OR(TOTAL!V55="",TOTAL!V55=0),"",TOTAL!V55/TOTAL!$C$6*'Vîrsta 1-2 ani'!$C$6)</f>
        <v/>
      </c>
      <c r="W55" s="250" t="str">
        <f>IF(OR(TOTAL!W55="",TOTAL!W55=0),"",TOTAL!W55/TOTAL!$C$6*'Vîrsta 1-2 ani'!$C$6)</f>
        <v/>
      </c>
      <c r="X55" s="250" t="str">
        <f>IF(OR(TOTAL!X55="",TOTAL!X55=0),"",TOTAL!X55/TOTAL!$C$6*'Vîrsta 1-2 ani'!$C$6)</f>
        <v/>
      </c>
      <c r="Y55" s="250" t="str">
        <f>IF(OR(TOTAL!Y55="",TOTAL!Y55=0),"",TOTAL!Y55/TOTAL!$C$6*'Vîrsta 1-2 ani'!$C$6)</f>
        <v/>
      </c>
      <c r="Z55" s="24">
        <f t="shared" si="14"/>
        <v>0.81967213114754089</v>
      </c>
      <c r="AA55" s="24">
        <f t="shared" si="15"/>
        <v>1.0943553152837664</v>
      </c>
      <c r="AB55" s="24">
        <f t="shared" si="16"/>
        <v>0.65661318917025979</v>
      </c>
      <c r="AC55" s="8">
        <v>40</v>
      </c>
      <c r="AD55" s="101">
        <f t="shared" si="17"/>
        <v>6.5661318917025983E-3</v>
      </c>
      <c r="AE55" s="100">
        <v>0.01</v>
      </c>
      <c r="AF55" s="101">
        <f t="shared" si="18"/>
        <v>1.9698395675107794E-3</v>
      </c>
      <c r="AG55" s="100">
        <v>3.0000000000000001E-3</v>
      </c>
      <c r="AH55" s="101">
        <f t="shared" si="19"/>
        <v>5.9095187025323376E-2</v>
      </c>
      <c r="AI55" s="100">
        <v>0.09</v>
      </c>
      <c r="AJ55" s="101">
        <f t="shared" si="20"/>
        <v>0.19041782485937533</v>
      </c>
      <c r="AK55" s="125">
        <v>0.28999999999999998</v>
      </c>
      <c r="AL55" s="171"/>
      <c r="AM55" s="28"/>
      <c r="AN55" s="131"/>
      <c r="AO55" s="167"/>
    </row>
    <row r="56" spans="1:41" s="168" customFormat="1" ht="15.75" x14ac:dyDescent="0.25">
      <c r="A56" s="317"/>
      <c r="B56" s="60" t="s">
        <v>34</v>
      </c>
      <c r="C56" s="250" t="str">
        <f>IF(OR(TOTAL!C56="",TOTAL!C56=0),"",TOTAL!C56/TOTAL!$C$6*'Vîrsta 1-2 ani'!$C$6)</f>
        <v/>
      </c>
      <c r="D56" s="250" t="str">
        <f>IF(OR(TOTAL!D56="",TOTAL!D56=0),"",TOTAL!D56/TOTAL!$C$6*'Vîrsta 1-2 ani'!$C$6)</f>
        <v/>
      </c>
      <c r="E56" s="250" t="str">
        <f>IF(OR(TOTAL!E56="",TOTAL!E56=0),"",TOTAL!E56/TOTAL!$C$6*'Vîrsta 1-2 ani'!$C$6)</f>
        <v/>
      </c>
      <c r="F56" s="250" t="str">
        <f>IF(OR(TOTAL!F56="",TOTAL!F56=0),"",TOTAL!F56/TOTAL!$C$6*'Vîrsta 1-2 ani'!$C$6)</f>
        <v/>
      </c>
      <c r="G56" s="250" t="str">
        <f>IF(OR(TOTAL!G56="",TOTAL!G56=0),"",TOTAL!G56/TOTAL!$C$6*'Vîrsta 1-2 ani'!$C$6)</f>
        <v/>
      </c>
      <c r="H56" s="250" t="str">
        <f>IF(OR(TOTAL!H56="",TOTAL!H56=0),"",TOTAL!H56/TOTAL!$C$6*'Vîrsta 1-2 ani'!$C$6)</f>
        <v/>
      </c>
      <c r="I56" s="250" t="str">
        <f>IF(OR(TOTAL!I56="",TOTAL!I56=0),"",TOTAL!I56/TOTAL!$C$6*'Vîrsta 1-2 ani'!$C$6)</f>
        <v/>
      </c>
      <c r="J56" s="250" t="str">
        <f>IF(OR(TOTAL!J56="",TOTAL!J56=0),"",TOTAL!J56/TOTAL!$C$6*'Vîrsta 1-2 ani'!$C$6)</f>
        <v/>
      </c>
      <c r="K56" s="250" t="str">
        <f>IF(OR(TOTAL!K56="",TOTAL!K56=0),"",TOTAL!K56/TOTAL!$C$6*'Vîrsta 1-2 ani'!$C$6)</f>
        <v/>
      </c>
      <c r="L56" s="250" t="str">
        <f>IF(OR(TOTAL!L56="",TOTAL!L56=0),"",TOTAL!L56/TOTAL!$C$6*'Vîrsta 1-2 ani'!$C$6)</f>
        <v/>
      </c>
      <c r="M56" s="250" t="str">
        <f>IF(OR(TOTAL!M56="",TOTAL!M56=0),"",TOTAL!M56/TOTAL!$C$6*'Vîrsta 1-2 ani'!$C$6)</f>
        <v/>
      </c>
      <c r="N56" s="250" t="str">
        <f>IF(OR(TOTAL!N56="",TOTAL!N56=0),"",TOTAL!N56/TOTAL!$C$6*'Vîrsta 1-2 ani'!$C$6)</f>
        <v/>
      </c>
      <c r="O56" s="250" t="str">
        <f>IF(OR(TOTAL!O56="",TOTAL!O56=0),"",TOTAL!O56/TOTAL!$C$6*'Vîrsta 1-2 ani'!$C$6)</f>
        <v/>
      </c>
      <c r="P56" s="250" t="str">
        <f>IF(OR(TOTAL!P56="",TOTAL!P56=0),"",TOTAL!P56/TOTAL!$C$6*'Vîrsta 1-2 ani'!$C$6)</f>
        <v/>
      </c>
      <c r="Q56" s="250" t="str">
        <f>IF(OR(TOTAL!Q56="",TOTAL!Q56=0),"",TOTAL!Q56/TOTAL!$C$6*'Vîrsta 1-2 ani'!$C$6)</f>
        <v/>
      </c>
      <c r="R56" s="250" t="str">
        <f>IF(OR(TOTAL!R56="",TOTAL!R56=0),"",TOTAL!R56/TOTAL!$C$6*'Vîrsta 1-2 ani'!$C$6)</f>
        <v/>
      </c>
      <c r="S56" s="250" t="str">
        <f>IF(OR(TOTAL!S56="",TOTAL!S56=0),"",TOTAL!S56/TOTAL!$C$6*'Vîrsta 1-2 ani'!$C$6)</f>
        <v/>
      </c>
      <c r="T56" s="250" t="str">
        <f>IF(OR(TOTAL!T56="",TOTAL!T56=0),"",TOTAL!T56/TOTAL!$C$6*'Vîrsta 1-2 ani'!$C$6)</f>
        <v/>
      </c>
      <c r="U56" s="250" t="str">
        <f>IF(OR(TOTAL!U56="",TOTAL!U56=0),"",TOTAL!U56/TOTAL!$C$6*'Vîrsta 1-2 ani'!$C$6)</f>
        <v/>
      </c>
      <c r="V56" s="250" t="str">
        <f>IF(OR(TOTAL!V56="",TOTAL!V56=0),"",TOTAL!V56/TOTAL!$C$6*'Vîrsta 1-2 ani'!$C$6)</f>
        <v/>
      </c>
      <c r="W56" s="250" t="str">
        <f>IF(OR(TOTAL!W56="",TOTAL!W56=0),"",TOTAL!W56/TOTAL!$C$6*'Vîrsta 1-2 ani'!$C$6)</f>
        <v/>
      </c>
      <c r="X56" s="250" t="str">
        <f>IF(OR(TOTAL!X56="",TOTAL!X56=0),"",TOTAL!X56/TOTAL!$C$6*'Vîrsta 1-2 ani'!$C$6)</f>
        <v/>
      </c>
      <c r="Y56" s="250" t="str">
        <f>IF(OR(TOTAL!Y56="",TOTAL!Y56=0),"",TOTAL!Y56/TOTAL!$C$6*'Vîrsta 1-2 ani'!$C$6)</f>
        <v/>
      </c>
      <c r="Z56" s="24">
        <f t="shared" si="14"/>
        <v>0</v>
      </c>
      <c r="AA56" s="24">
        <f t="shared" si="15"/>
        <v>0</v>
      </c>
      <c r="AB56" s="24" t="str">
        <f t="shared" si="16"/>
        <v/>
      </c>
      <c r="AC56" s="8">
        <v>30</v>
      </c>
      <c r="AD56" s="101" t="str">
        <f t="shared" si="17"/>
        <v/>
      </c>
      <c r="AE56" s="100">
        <v>8.9999999999999993E-3</v>
      </c>
      <c r="AF56" s="101" t="str">
        <f t="shared" si="18"/>
        <v/>
      </c>
      <c r="AG56" s="100">
        <v>1E-3</v>
      </c>
      <c r="AH56" s="101" t="str">
        <f t="shared" si="19"/>
        <v/>
      </c>
      <c r="AI56" s="100">
        <v>0.11</v>
      </c>
      <c r="AJ56" s="101" t="str">
        <f t="shared" si="20"/>
        <v/>
      </c>
      <c r="AK56" s="125">
        <v>0.47</v>
      </c>
      <c r="AL56" s="171"/>
      <c r="AM56" s="28"/>
      <c r="AN56" s="131"/>
      <c r="AO56" s="167"/>
    </row>
    <row r="57" spans="1:41" s="168" customFormat="1" ht="15.75" x14ac:dyDescent="0.25">
      <c r="A57" s="317"/>
      <c r="B57" s="60" t="s">
        <v>89</v>
      </c>
      <c r="C57" s="250" t="str">
        <f>IF(OR(TOTAL!C57="",TOTAL!C57=0),"",TOTAL!C57/TOTAL!$C$6*'Vîrsta 1-2 ani'!$C$6)</f>
        <v/>
      </c>
      <c r="D57" s="250" t="str">
        <f>IF(OR(TOTAL!D57="",TOTAL!D57=0),"",TOTAL!D57/TOTAL!$C$6*'Vîrsta 1-2 ani'!$C$6)</f>
        <v/>
      </c>
      <c r="E57" s="250" t="str">
        <f>IF(OR(TOTAL!E57="",TOTAL!E57=0),"",TOTAL!E57/TOTAL!$C$6*'Vîrsta 1-2 ani'!$C$6)</f>
        <v/>
      </c>
      <c r="F57" s="250" t="str">
        <f>IF(OR(TOTAL!F57="",TOTAL!F57=0),"",TOTAL!F57/TOTAL!$C$6*'Vîrsta 1-2 ani'!$C$6)</f>
        <v/>
      </c>
      <c r="G57" s="250" t="str">
        <f>IF(OR(TOTAL!G57="",TOTAL!G57=0),"",TOTAL!G57/TOTAL!$C$6*'Vîrsta 1-2 ani'!$C$6)</f>
        <v/>
      </c>
      <c r="H57" s="250" t="str">
        <f>IF(OR(TOTAL!H57="",TOTAL!H57=0),"",TOTAL!H57/TOTAL!$C$6*'Vîrsta 1-2 ani'!$C$6)</f>
        <v/>
      </c>
      <c r="I57" s="250" t="str">
        <f>IF(OR(TOTAL!I57="",TOTAL!I57=0),"",TOTAL!I57/TOTAL!$C$6*'Vîrsta 1-2 ani'!$C$6)</f>
        <v/>
      </c>
      <c r="J57" s="250" t="str">
        <f>IF(OR(TOTAL!J57="",TOTAL!J57=0),"",TOTAL!J57/TOTAL!$C$6*'Vîrsta 1-2 ani'!$C$6)</f>
        <v/>
      </c>
      <c r="K57" s="250" t="str">
        <f>IF(OR(TOTAL!K57="",TOTAL!K57=0),"",TOTAL!K57/TOTAL!$C$6*'Vîrsta 1-2 ani'!$C$6)</f>
        <v/>
      </c>
      <c r="L57" s="250" t="str">
        <f>IF(OR(TOTAL!L57="",TOTAL!L57=0),"",TOTAL!L57/TOTAL!$C$6*'Vîrsta 1-2 ani'!$C$6)</f>
        <v/>
      </c>
      <c r="M57" s="250" t="str">
        <f>IF(OR(TOTAL!M57="",TOTAL!M57=0),"",TOTAL!M57/TOTAL!$C$6*'Vîrsta 1-2 ani'!$C$6)</f>
        <v/>
      </c>
      <c r="N57" s="250" t="str">
        <f>IF(OR(TOTAL!N57="",TOTAL!N57=0),"",TOTAL!N57/TOTAL!$C$6*'Vîrsta 1-2 ani'!$C$6)</f>
        <v/>
      </c>
      <c r="O57" s="250" t="str">
        <f>IF(OR(TOTAL!O57="",TOTAL!O57=0),"",TOTAL!O57/TOTAL!$C$6*'Vîrsta 1-2 ani'!$C$6)</f>
        <v/>
      </c>
      <c r="P57" s="250" t="str">
        <f>IF(OR(TOTAL!P57="",TOTAL!P57=0),"",TOTAL!P57/TOTAL!$C$6*'Vîrsta 1-2 ani'!$C$6)</f>
        <v/>
      </c>
      <c r="Q57" s="250" t="str">
        <f>IF(OR(TOTAL!Q57="",TOTAL!Q57=0),"",TOTAL!Q57/TOTAL!$C$6*'Vîrsta 1-2 ani'!$C$6)</f>
        <v/>
      </c>
      <c r="R57" s="250" t="str">
        <f>IF(OR(TOTAL!R57="",TOTAL!R57=0),"",TOTAL!R57/TOTAL!$C$6*'Vîrsta 1-2 ani'!$C$6)</f>
        <v/>
      </c>
      <c r="S57" s="250" t="str">
        <f>IF(OR(TOTAL!S57="",TOTAL!S57=0),"",TOTAL!S57/TOTAL!$C$6*'Vîrsta 1-2 ani'!$C$6)</f>
        <v/>
      </c>
      <c r="T57" s="250" t="str">
        <f>IF(OR(TOTAL!T57="",TOTAL!T57=0),"",TOTAL!T57/TOTAL!$C$6*'Vîrsta 1-2 ani'!$C$6)</f>
        <v/>
      </c>
      <c r="U57" s="250" t="str">
        <f>IF(OR(TOTAL!U57="",TOTAL!U57=0),"",TOTAL!U57/TOTAL!$C$6*'Vîrsta 1-2 ani'!$C$6)</f>
        <v/>
      </c>
      <c r="V57" s="250" t="str">
        <f>IF(OR(TOTAL!V57="",TOTAL!V57=0),"",TOTAL!V57/TOTAL!$C$6*'Vîrsta 1-2 ani'!$C$6)</f>
        <v/>
      </c>
      <c r="W57" s="250" t="str">
        <f>IF(OR(TOTAL!W57="",TOTAL!W57=0),"",TOTAL!W57/TOTAL!$C$6*'Vîrsta 1-2 ani'!$C$6)</f>
        <v/>
      </c>
      <c r="X57" s="250" t="str">
        <f>IF(OR(TOTAL!X57="",TOTAL!X57=0),"",TOTAL!X57/TOTAL!$C$6*'Vîrsta 1-2 ani'!$C$6)</f>
        <v/>
      </c>
      <c r="Y57" s="250" t="str">
        <f>IF(OR(TOTAL!Y57="",TOTAL!Y57=0),"",TOTAL!Y57/TOTAL!$C$6*'Vîrsta 1-2 ani'!$C$6)</f>
        <v/>
      </c>
      <c r="Z57" s="24">
        <f t="shared" si="14"/>
        <v>0</v>
      </c>
      <c r="AA57" s="24">
        <f t="shared" si="15"/>
        <v>0</v>
      </c>
      <c r="AB57" s="24" t="str">
        <f t="shared" si="16"/>
        <v/>
      </c>
      <c r="AC57" s="8">
        <v>26</v>
      </c>
      <c r="AD57" s="101" t="str">
        <f t="shared" si="17"/>
        <v/>
      </c>
      <c r="AE57" s="100">
        <v>8.0000000000000002E-3</v>
      </c>
      <c r="AF57" s="101" t="str">
        <f t="shared" si="18"/>
        <v/>
      </c>
      <c r="AG57" s="100">
        <v>2E-3</v>
      </c>
      <c r="AH57" s="101" t="str">
        <f t="shared" si="19"/>
        <v/>
      </c>
      <c r="AI57" s="100">
        <v>0.8</v>
      </c>
      <c r="AJ57" s="101" t="str">
        <f t="shared" si="20"/>
        <v/>
      </c>
      <c r="AK57" s="125">
        <v>0.38</v>
      </c>
      <c r="AL57" s="171"/>
      <c r="AM57" s="28"/>
      <c r="AN57" s="131"/>
      <c r="AO57" s="167"/>
    </row>
    <row r="58" spans="1:41" s="168" customFormat="1" ht="15.75" x14ac:dyDescent="0.25">
      <c r="A58" s="317"/>
      <c r="B58" s="60" t="s">
        <v>35</v>
      </c>
      <c r="C58" s="250" t="str">
        <f>IF(OR(TOTAL!C58="",TOTAL!C58=0),"",TOTAL!C58/TOTAL!$C$6*'Vîrsta 1-2 ani'!$C$6)</f>
        <v/>
      </c>
      <c r="D58" s="250">
        <f>IF(OR(TOTAL!D58="",TOTAL!D58=0),"",TOTAL!D58/TOTAL!$C$6*'Vîrsta 1-2 ani'!$C$6)</f>
        <v>5.2459016393442619</v>
      </c>
      <c r="E58" s="250" t="str">
        <f>IF(OR(TOTAL!E58="",TOTAL!E58=0),"",TOTAL!E58/TOTAL!$C$6*'Vîrsta 1-2 ani'!$C$6)</f>
        <v/>
      </c>
      <c r="F58" s="250" t="str">
        <f>IF(OR(TOTAL!F58="",TOTAL!F58=0),"",TOTAL!F58/TOTAL!$C$6*'Vîrsta 1-2 ani'!$C$6)</f>
        <v/>
      </c>
      <c r="G58" s="250">
        <f>IF(OR(TOTAL!G58="",TOTAL!G58=0),"",TOTAL!G58/TOTAL!$C$6*'Vîrsta 1-2 ani'!$C$6)</f>
        <v>5.2459016393442619</v>
      </c>
      <c r="H58" s="250" t="str">
        <f>IF(OR(TOTAL!H58="",TOTAL!H58=0),"",TOTAL!H58/TOTAL!$C$6*'Vîrsta 1-2 ani'!$C$6)</f>
        <v/>
      </c>
      <c r="I58" s="250" t="str">
        <f>IF(OR(TOTAL!I58="",TOTAL!I58=0),"",TOTAL!I58/TOTAL!$C$6*'Vîrsta 1-2 ani'!$C$6)</f>
        <v/>
      </c>
      <c r="J58" s="250">
        <f>IF(OR(TOTAL!J58="",TOTAL!J58=0),"",TOTAL!J58/TOTAL!$C$6*'Vîrsta 1-2 ani'!$C$6)</f>
        <v>5.2459016393442619</v>
      </c>
      <c r="K58" s="250" t="str">
        <f>IF(OR(TOTAL!K58="",TOTAL!K58=0),"",TOTAL!K58/TOTAL!$C$6*'Vîrsta 1-2 ani'!$C$6)</f>
        <v/>
      </c>
      <c r="L58" s="250" t="str">
        <f>IF(OR(TOTAL!L58="",TOTAL!L58=0),"",TOTAL!L58/TOTAL!$C$6*'Vîrsta 1-2 ani'!$C$6)</f>
        <v/>
      </c>
      <c r="M58" s="250" t="str">
        <f>IF(OR(TOTAL!M58="",TOTAL!M58=0),"",TOTAL!M58/TOTAL!$C$6*'Vîrsta 1-2 ani'!$C$6)</f>
        <v/>
      </c>
      <c r="N58" s="250">
        <f>IF(OR(TOTAL!N58="",TOTAL!N58=0),"",TOTAL!N58/TOTAL!$C$6*'Vîrsta 1-2 ani'!$C$6)</f>
        <v>5.4918032786885247</v>
      </c>
      <c r="O58" s="250" t="str">
        <f>IF(OR(TOTAL!O58="",TOTAL!O58=0),"",TOTAL!O58/TOTAL!$C$6*'Vîrsta 1-2 ani'!$C$6)</f>
        <v/>
      </c>
      <c r="P58" s="250" t="str">
        <f>IF(OR(TOTAL!P58="",TOTAL!P58=0),"",TOTAL!P58/TOTAL!$C$6*'Vîrsta 1-2 ani'!$C$6)</f>
        <v/>
      </c>
      <c r="Q58" s="250" t="str">
        <f>IF(OR(TOTAL!Q58="",TOTAL!Q58=0),"",TOTAL!Q58/TOTAL!$C$6*'Vîrsta 1-2 ani'!$C$6)</f>
        <v/>
      </c>
      <c r="R58" s="250" t="str">
        <f>IF(OR(TOTAL!R58="",TOTAL!R58=0),"",TOTAL!R58/TOTAL!$C$6*'Vîrsta 1-2 ani'!$C$6)</f>
        <v/>
      </c>
      <c r="S58" s="250" t="str">
        <f>IF(OR(TOTAL!S58="",TOTAL!S58=0),"",TOTAL!S58/TOTAL!$C$6*'Vîrsta 1-2 ani'!$C$6)</f>
        <v/>
      </c>
      <c r="T58" s="250" t="str">
        <f>IF(OR(TOTAL!T58="",TOTAL!T58=0),"",TOTAL!T58/TOTAL!$C$6*'Vîrsta 1-2 ani'!$C$6)</f>
        <v/>
      </c>
      <c r="U58" s="250" t="str">
        <f>IF(OR(TOTAL!U58="",TOTAL!U58=0),"",TOTAL!U58/TOTAL!$C$6*'Vîrsta 1-2 ani'!$C$6)</f>
        <v/>
      </c>
      <c r="V58" s="250" t="str">
        <f>IF(OR(TOTAL!V58="",TOTAL!V58=0),"",TOTAL!V58/TOTAL!$C$6*'Vîrsta 1-2 ani'!$C$6)</f>
        <v/>
      </c>
      <c r="W58" s="250" t="str">
        <f>IF(OR(TOTAL!W58="",TOTAL!W58=0),"",TOTAL!W58/TOTAL!$C$6*'Vîrsta 1-2 ani'!$C$6)</f>
        <v/>
      </c>
      <c r="X58" s="250" t="str">
        <f>IF(OR(TOTAL!X58="",TOTAL!X58=0),"",TOTAL!X58/TOTAL!$C$6*'Vîrsta 1-2 ani'!$C$6)</f>
        <v/>
      </c>
      <c r="Y58" s="250" t="str">
        <f>IF(OR(TOTAL!Y58="",TOTAL!Y58=0),"",TOTAL!Y58/TOTAL!$C$6*'Vîrsta 1-2 ani'!$C$6)</f>
        <v/>
      </c>
      <c r="Z58" s="24">
        <f t="shared" si="14"/>
        <v>21.229508196721312</v>
      </c>
      <c r="AA58" s="24">
        <f t="shared" si="15"/>
        <v>28.343802665849552</v>
      </c>
      <c r="AB58" s="24">
        <f t="shared" si="16"/>
        <v>19.840661866094685</v>
      </c>
      <c r="AC58" s="8">
        <v>30</v>
      </c>
      <c r="AD58" s="101">
        <f t="shared" si="17"/>
        <v>0.19840661866094686</v>
      </c>
      <c r="AE58" s="100">
        <v>0.01</v>
      </c>
      <c r="AF58" s="101">
        <f t="shared" si="18"/>
        <v>5.9521985598284054E-2</v>
      </c>
      <c r="AG58" s="100">
        <v>3.0000000000000001E-3</v>
      </c>
      <c r="AH58" s="101">
        <f t="shared" si="19"/>
        <v>4.3649456105408309</v>
      </c>
      <c r="AI58" s="100">
        <v>0.22</v>
      </c>
      <c r="AJ58" s="101">
        <f t="shared" si="20"/>
        <v>17.65818906082427</v>
      </c>
      <c r="AK58" s="125">
        <v>0.89</v>
      </c>
      <c r="AL58" s="171"/>
      <c r="AM58" s="28"/>
      <c r="AN58" s="131"/>
      <c r="AO58" s="167"/>
    </row>
    <row r="59" spans="1:41" s="31" customFormat="1" ht="15.75" x14ac:dyDescent="0.25">
      <c r="A59" s="317"/>
      <c r="B59" s="60" t="s">
        <v>90</v>
      </c>
      <c r="C59" s="245" t="str">
        <f>IF(OR(TOTAL!C59="",TOTAL!C59=0),"",TOTAL!C59/TOTAL!$C$6*'Vîrsta 1-2 ani'!$C$6)</f>
        <v/>
      </c>
      <c r="D59" s="245" t="str">
        <f>IF(OR(TOTAL!D59="",TOTAL!D59=0),"",TOTAL!D59/TOTAL!$C$6*'Vîrsta 1-2 ani'!$C$6)</f>
        <v/>
      </c>
      <c r="E59" s="245" t="str">
        <f>IF(OR(TOTAL!E59="",TOTAL!E59=0),"",TOTAL!E59/TOTAL!$C$6*'Vîrsta 1-2 ani'!$C$6)</f>
        <v/>
      </c>
      <c r="F59" s="245" t="str">
        <f>IF(OR(TOTAL!F59="",TOTAL!F59=0),"",TOTAL!F59/TOTAL!$C$6*'Vîrsta 1-2 ani'!$C$6)</f>
        <v/>
      </c>
      <c r="G59" s="245" t="str">
        <f>IF(OR(TOTAL!G59="",TOTAL!G59=0),"",TOTAL!G59/TOTAL!$C$6*'Vîrsta 1-2 ani'!$C$6)</f>
        <v/>
      </c>
      <c r="H59" s="245" t="str">
        <f>IF(OR(TOTAL!H59="",TOTAL!H59=0),"",TOTAL!H59/TOTAL!$C$6*'Vîrsta 1-2 ani'!$C$6)</f>
        <v/>
      </c>
      <c r="I59" s="245" t="str">
        <f>IF(OR(TOTAL!I59="",TOTAL!I59=0),"",TOTAL!I59/TOTAL!$C$6*'Vîrsta 1-2 ani'!$C$6)</f>
        <v/>
      </c>
      <c r="J59" s="245" t="str">
        <f>IF(OR(TOTAL!J59="",TOTAL!J59=0),"",TOTAL!J59/TOTAL!$C$6*'Vîrsta 1-2 ani'!$C$6)</f>
        <v/>
      </c>
      <c r="K59" s="245" t="str">
        <f>IF(OR(TOTAL!K59="",TOTAL!K59=0),"",TOTAL!K59/TOTAL!$C$6*'Vîrsta 1-2 ani'!$C$6)</f>
        <v/>
      </c>
      <c r="L59" s="245" t="str">
        <f>IF(OR(TOTAL!L59="",TOTAL!L59=0),"",TOTAL!L59/TOTAL!$C$6*'Vîrsta 1-2 ani'!$C$6)</f>
        <v/>
      </c>
      <c r="M59" s="245" t="str">
        <f>IF(OR(TOTAL!M59="",TOTAL!M59=0),"",TOTAL!M59/TOTAL!$C$6*'Vîrsta 1-2 ani'!$C$6)</f>
        <v/>
      </c>
      <c r="N59" s="245" t="str">
        <f>IF(OR(TOTAL!N59="",TOTAL!N59=0),"",TOTAL!N59/TOTAL!$C$6*'Vîrsta 1-2 ani'!$C$6)</f>
        <v/>
      </c>
      <c r="O59" s="245" t="str">
        <f>IF(OR(TOTAL!O59="",TOTAL!O59=0),"",TOTAL!O59/TOTAL!$C$6*'Vîrsta 1-2 ani'!$C$6)</f>
        <v/>
      </c>
      <c r="P59" s="245" t="str">
        <f>IF(OR(TOTAL!P59="",TOTAL!P59=0),"",TOTAL!P59/TOTAL!$C$6*'Vîrsta 1-2 ani'!$C$6)</f>
        <v/>
      </c>
      <c r="Q59" s="245" t="str">
        <f>IF(OR(TOTAL!Q59="",TOTAL!Q59=0),"",TOTAL!Q59/TOTAL!$C$6*'Vîrsta 1-2 ani'!$C$6)</f>
        <v/>
      </c>
      <c r="R59" s="245" t="str">
        <f>IF(OR(TOTAL!R59="",TOTAL!R59=0),"",TOTAL!R59/TOTAL!$C$6*'Vîrsta 1-2 ani'!$C$6)</f>
        <v/>
      </c>
      <c r="S59" s="245" t="str">
        <f>IF(OR(TOTAL!S59="",TOTAL!S59=0),"",TOTAL!S59/TOTAL!$C$6*'Vîrsta 1-2 ani'!$C$6)</f>
        <v/>
      </c>
      <c r="T59" s="245" t="str">
        <f>IF(OR(TOTAL!T59="",TOTAL!T59=0),"",TOTAL!T59/TOTAL!$C$6*'Vîrsta 1-2 ani'!$C$6)</f>
        <v/>
      </c>
      <c r="U59" s="245" t="str">
        <f>IF(OR(TOTAL!U59="",TOTAL!U59=0),"",TOTAL!U59/TOTAL!$C$6*'Vîrsta 1-2 ani'!$C$6)</f>
        <v/>
      </c>
      <c r="V59" s="245" t="str">
        <f>IF(OR(TOTAL!V59="",TOTAL!V59=0),"",TOTAL!V59/TOTAL!$C$6*'Vîrsta 1-2 ani'!$C$6)</f>
        <v/>
      </c>
      <c r="W59" s="245" t="str">
        <f>IF(OR(TOTAL!W59="",TOTAL!W59=0),"",TOTAL!W59/TOTAL!$C$6*'Vîrsta 1-2 ani'!$C$6)</f>
        <v/>
      </c>
      <c r="X59" s="245" t="str">
        <f>IF(OR(TOTAL!X59="",TOTAL!X59=0),"",TOTAL!X59/TOTAL!$C$6*'Vîrsta 1-2 ani'!$C$6)</f>
        <v/>
      </c>
      <c r="Y59" s="245" t="str">
        <f>IF(OR(TOTAL!Y59="",TOTAL!Y59=0),"",TOTAL!Y59/TOTAL!$C$6*'Vîrsta 1-2 ani'!$C$6)</f>
        <v/>
      </c>
      <c r="Z59" s="11">
        <f t="shared" si="14"/>
        <v>0</v>
      </c>
      <c r="AA59" s="11">
        <f t="shared" si="15"/>
        <v>0</v>
      </c>
      <c r="AB59" s="11" t="str">
        <f t="shared" si="16"/>
        <v/>
      </c>
      <c r="AC59" s="7">
        <v>26</v>
      </c>
      <c r="AD59" s="97" t="str">
        <f t="shared" si="17"/>
        <v/>
      </c>
      <c r="AE59" s="98">
        <v>0.02</v>
      </c>
      <c r="AF59" s="97" t="str">
        <f t="shared" si="18"/>
        <v/>
      </c>
      <c r="AG59" s="98">
        <v>0.14000000000000001</v>
      </c>
      <c r="AH59" s="97" t="str">
        <f t="shared" si="19"/>
        <v/>
      </c>
      <c r="AI59" s="98">
        <v>8.5300000000000001E-2</v>
      </c>
      <c r="AJ59" s="97" t="str">
        <f t="shared" si="20"/>
        <v/>
      </c>
      <c r="AK59" s="126">
        <v>1.6</v>
      </c>
      <c r="AL59" s="171"/>
      <c r="AM59" s="29"/>
      <c r="AN59" s="132"/>
      <c r="AO59" s="66"/>
    </row>
    <row r="60" spans="1:41" s="31" customFormat="1" ht="15.75" x14ac:dyDescent="0.25">
      <c r="A60" s="317"/>
      <c r="B60" s="57" t="s">
        <v>91</v>
      </c>
      <c r="C60" s="245" t="str">
        <f>IF(OR(TOTAL!C60="",TOTAL!C60=0),"",TOTAL!C60/TOTAL!$C$6*'Vîrsta 1-2 ani'!$C$6)</f>
        <v/>
      </c>
      <c r="D60" s="245" t="str">
        <f>IF(OR(TOTAL!D60="",TOTAL!D60=0),"",TOTAL!D60/TOTAL!$C$6*'Vîrsta 1-2 ani'!$C$6)</f>
        <v/>
      </c>
      <c r="E60" s="245" t="str">
        <f>IF(OR(TOTAL!E60="",TOTAL!E60=0),"",TOTAL!E60/TOTAL!$C$6*'Vîrsta 1-2 ani'!$C$6)</f>
        <v/>
      </c>
      <c r="F60" s="245" t="str">
        <f>IF(OR(TOTAL!F60="",TOTAL!F60=0),"",TOTAL!F60/TOTAL!$C$6*'Vîrsta 1-2 ani'!$C$6)</f>
        <v/>
      </c>
      <c r="G60" s="245" t="str">
        <f>IF(OR(TOTAL!G60="",TOTAL!G60=0),"",TOTAL!G60/TOTAL!$C$6*'Vîrsta 1-2 ani'!$C$6)</f>
        <v/>
      </c>
      <c r="H60" s="245" t="str">
        <f>IF(OR(TOTAL!H60="",TOTAL!H60=0),"",TOTAL!H60/TOTAL!$C$6*'Vîrsta 1-2 ani'!$C$6)</f>
        <v/>
      </c>
      <c r="I60" s="245" t="str">
        <f>IF(OR(TOTAL!I60="",TOTAL!I60=0),"",TOTAL!I60/TOTAL!$C$6*'Vîrsta 1-2 ani'!$C$6)</f>
        <v/>
      </c>
      <c r="J60" s="245" t="str">
        <f>IF(OR(TOTAL!J60="",TOTAL!J60=0),"",TOTAL!J60/TOTAL!$C$6*'Vîrsta 1-2 ani'!$C$6)</f>
        <v/>
      </c>
      <c r="K60" s="245" t="str">
        <f>IF(OR(TOTAL!K60="",TOTAL!K60=0),"",TOTAL!K60/TOTAL!$C$6*'Vîrsta 1-2 ani'!$C$6)</f>
        <v/>
      </c>
      <c r="L60" s="245" t="str">
        <f>IF(OR(TOTAL!L60="",TOTAL!L60=0),"",TOTAL!L60/TOTAL!$C$6*'Vîrsta 1-2 ani'!$C$6)</f>
        <v/>
      </c>
      <c r="M60" s="245" t="str">
        <f>IF(OR(TOTAL!M60="",TOTAL!M60=0),"",TOTAL!M60/TOTAL!$C$6*'Vîrsta 1-2 ani'!$C$6)</f>
        <v/>
      </c>
      <c r="N60" s="245" t="str">
        <f>IF(OR(TOTAL!N60="",TOTAL!N60=0),"",TOTAL!N60/TOTAL!$C$6*'Vîrsta 1-2 ani'!$C$6)</f>
        <v/>
      </c>
      <c r="O60" s="245" t="str">
        <f>IF(OR(TOTAL!O60="",TOTAL!O60=0),"",TOTAL!O60/TOTAL!$C$6*'Vîrsta 1-2 ani'!$C$6)</f>
        <v/>
      </c>
      <c r="P60" s="245" t="str">
        <f>IF(OR(TOTAL!P60="",TOTAL!P60=0),"",TOTAL!P60/TOTAL!$C$6*'Vîrsta 1-2 ani'!$C$6)</f>
        <v/>
      </c>
      <c r="Q60" s="245" t="str">
        <f>IF(OR(TOTAL!Q60="",TOTAL!Q60=0),"",TOTAL!Q60/TOTAL!$C$6*'Vîrsta 1-2 ani'!$C$6)</f>
        <v/>
      </c>
      <c r="R60" s="245" t="str">
        <f>IF(OR(TOTAL!R60="",TOTAL!R60=0),"",TOTAL!R60/TOTAL!$C$6*'Vîrsta 1-2 ani'!$C$6)</f>
        <v/>
      </c>
      <c r="S60" s="245" t="str">
        <f>IF(OR(TOTAL!S60="",TOTAL!S60=0),"",TOTAL!S60/TOTAL!$C$6*'Vîrsta 1-2 ani'!$C$6)</f>
        <v/>
      </c>
      <c r="T60" s="245" t="str">
        <f>IF(OR(TOTAL!T60="",TOTAL!T60=0),"",TOTAL!T60/TOTAL!$C$6*'Vîrsta 1-2 ani'!$C$6)</f>
        <v/>
      </c>
      <c r="U60" s="245" t="str">
        <f>IF(OR(TOTAL!U60="",TOTAL!U60=0),"",TOTAL!U60/TOTAL!$C$6*'Vîrsta 1-2 ani'!$C$6)</f>
        <v/>
      </c>
      <c r="V60" s="245" t="str">
        <f>IF(OR(TOTAL!V60="",TOTAL!V60=0),"",TOTAL!V60/TOTAL!$C$6*'Vîrsta 1-2 ani'!$C$6)</f>
        <v/>
      </c>
      <c r="W60" s="245" t="str">
        <f>IF(OR(TOTAL!W60="",TOTAL!W60=0),"",TOTAL!W60/TOTAL!$C$6*'Vîrsta 1-2 ani'!$C$6)</f>
        <v/>
      </c>
      <c r="X60" s="245" t="str">
        <f>IF(OR(TOTAL!X60="",TOTAL!X60=0),"",TOTAL!X60/TOTAL!$C$6*'Vîrsta 1-2 ani'!$C$6)</f>
        <v/>
      </c>
      <c r="Y60" s="245" t="str">
        <f>IF(OR(TOTAL!Y60="",TOTAL!Y60=0),"",TOTAL!Y60/TOTAL!$C$6*'Vîrsta 1-2 ani'!$C$6)</f>
        <v/>
      </c>
      <c r="Z60" s="11">
        <f t="shared" si="14"/>
        <v>0</v>
      </c>
      <c r="AA60" s="11">
        <f t="shared" si="15"/>
        <v>0</v>
      </c>
      <c r="AB60" s="11" t="str">
        <f t="shared" si="16"/>
        <v/>
      </c>
      <c r="AC60" s="7">
        <v>14</v>
      </c>
      <c r="AD60" s="97" t="str">
        <f t="shared" si="17"/>
        <v/>
      </c>
      <c r="AE60" s="98">
        <v>0.01</v>
      </c>
      <c r="AF60" s="97" t="str">
        <f t="shared" si="18"/>
        <v/>
      </c>
      <c r="AG60" s="98">
        <v>0.01</v>
      </c>
      <c r="AH60" s="97" t="str">
        <f t="shared" si="19"/>
        <v/>
      </c>
      <c r="AI60" s="98">
        <v>0.15</v>
      </c>
      <c r="AJ60" s="97" t="str">
        <f t="shared" si="20"/>
        <v/>
      </c>
      <c r="AK60" s="126">
        <v>0.61</v>
      </c>
      <c r="AL60" s="171"/>
      <c r="AM60" s="29"/>
      <c r="AN60" s="132"/>
      <c r="AO60" s="66"/>
    </row>
    <row r="61" spans="1:41" s="31" customFormat="1" ht="15.75" x14ac:dyDescent="0.25">
      <c r="A61" s="318"/>
      <c r="B61" s="57" t="s">
        <v>92</v>
      </c>
      <c r="C61" s="245" t="str">
        <f>IF(OR(TOTAL!C61="",TOTAL!C61=0),"",TOTAL!C61/TOTAL!$C$6*'Vîrsta 1-2 ani'!$C$6)</f>
        <v/>
      </c>
      <c r="D61" s="245" t="str">
        <f>IF(OR(TOTAL!D61="",TOTAL!D61=0),"",TOTAL!D61/TOTAL!$C$6*'Vîrsta 1-2 ani'!$C$6)</f>
        <v/>
      </c>
      <c r="E61" s="245" t="str">
        <f>IF(OR(TOTAL!E61="",TOTAL!E61=0),"",TOTAL!E61/TOTAL!$C$6*'Vîrsta 1-2 ani'!$C$6)</f>
        <v/>
      </c>
      <c r="F61" s="245" t="str">
        <f>IF(OR(TOTAL!F61="",TOTAL!F61=0),"",TOTAL!F61/TOTAL!$C$6*'Vîrsta 1-2 ani'!$C$6)</f>
        <v/>
      </c>
      <c r="G61" s="245" t="str">
        <f>IF(OR(TOTAL!G61="",TOTAL!G61=0),"",TOTAL!G61/TOTAL!$C$6*'Vîrsta 1-2 ani'!$C$6)</f>
        <v/>
      </c>
      <c r="H61" s="245" t="str">
        <f>IF(OR(TOTAL!H61="",TOTAL!H61=0),"",TOTAL!H61/TOTAL!$C$6*'Vîrsta 1-2 ani'!$C$6)</f>
        <v/>
      </c>
      <c r="I61" s="245" t="str">
        <f>IF(OR(TOTAL!I61="",TOTAL!I61=0),"",TOTAL!I61/TOTAL!$C$6*'Vîrsta 1-2 ani'!$C$6)</f>
        <v/>
      </c>
      <c r="J61" s="245" t="str">
        <f>IF(OR(TOTAL!J61="",TOTAL!J61=0),"",TOTAL!J61/TOTAL!$C$6*'Vîrsta 1-2 ani'!$C$6)</f>
        <v/>
      </c>
      <c r="K61" s="245" t="str">
        <f>IF(OR(TOTAL!K61="",TOTAL!K61=0),"",TOTAL!K61/TOTAL!$C$6*'Vîrsta 1-2 ani'!$C$6)</f>
        <v/>
      </c>
      <c r="L61" s="245" t="str">
        <f>IF(OR(TOTAL!L61="",TOTAL!L61=0),"",TOTAL!L61/TOTAL!$C$6*'Vîrsta 1-2 ani'!$C$6)</f>
        <v/>
      </c>
      <c r="M61" s="245" t="str">
        <f>IF(OR(TOTAL!M61="",TOTAL!M61=0),"",TOTAL!M61/TOTAL!$C$6*'Vîrsta 1-2 ani'!$C$6)</f>
        <v/>
      </c>
      <c r="N61" s="245" t="str">
        <f>IF(OR(TOTAL!N61="",TOTAL!N61=0),"",TOTAL!N61/TOTAL!$C$6*'Vîrsta 1-2 ani'!$C$6)</f>
        <v/>
      </c>
      <c r="O61" s="245" t="str">
        <f>IF(OR(TOTAL!O61="",TOTAL!O61=0),"",TOTAL!O61/TOTAL!$C$6*'Vîrsta 1-2 ani'!$C$6)</f>
        <v/>
      </c>
      <c r="P61" s="245" t="str">
        <f>IF(OR(TOTAL!P61="",TOTAL!P61=0),"",TOTAL!P61/TOTAL!$C$6*'Vîrsta 1-2 ani'!$C$6)</f>
        <v/>
      </c>
      <c r="Q61" s="245" t="str">
        <f>IF(OR(TOTAL!Q61="",TOTAL!Q61=0),"",TOTAL!Q61/TOTAL!$C$6*'Vîrsta 1-2 ani'!$C$6)</f>
        <v/>
      </c>
      <c r="R61" s="245" t="str">
        <f>IF(OR(TOTAL!R61="",TOTAL!R61=0),"",TOTAL!R61/TOTAL!$C$6*'Vîrsta 1-2 ani'!$C$6)</f>
        <v/>
      </c>
      <c r="S61" s="245" t="str">
        <f>IF(OR(TOTAL!S61="",TOTAL!S61=0),"",TOTAL!S61/TOTAL!$C$6*'Vîrsta 1-2 ani'!$C$6)</f>
        <v/>
      </c>
      <c r="T61" s="245" t="str">
        <f>IF(OR(TOTAL!T61="",TOTAL!T61=0),"",TOTAL!T61/TOTAL!$C$6*'Vîrsta 1-2 ani'!$C$6)</f>
        <v/>
      </c>
      <c r="U61" s="245" t="str">
        <f>IF(OR(TOTAL!U61="",TOTAL!U61=0),"",TOTAL!U61/TOTAL!$C$6*'Vîrsta 1-2 ani'!$C$6)</f>
        <v/>
      </c>
      <c r="V61" s="245" t="str">
        <f>IF(OR(TOTAL!V61="",TOTAL!V61=0),"",TOTAL!V61/TOTAL!$C$6*'Vîrsta 1-2 ani'!$C$6)</f>
        <v/>
      </c>
      <c r="W61" s="245" t="str">
        <f>IF(OR(TOTAL!W61="",TOTAL!W61=0),"",TOTAL!W61/TOTAL!$C$6*'Vîrsta 1-2 ani'!$C$6)</f>
        <v/>
      </c>
      <c r="X61" s="245" t="str">
        <f>IF(OR(TOTAL!X61="",TOTAL!X61=0),"",TOTAL!X61/TOTAL!$C$6*'Vîrsta 1-2 ani'!$C$6)</f>
        <v/>
      </c>
      <c r="Y61" s="245" t="str">
        <f>IF(OR(TOTAL!Y61="",TOTAL!Y61=0),"",TOTAL!Y61/TOTAL!$C$6*'Vîrsta 1-2 ani'!$C$6)</f>
        <v/>
      </c>
      <c r="Z61" s="11">
        <f t="shared" si="14"/>
        <v>0</v>
      </c>
      <c r="AA61" s="11">
        <f t="shared" si="15"/>
        <v>0</v>
      </c>
      <c r="AB61" s="11" t="str">
        <f t="shared" si="16"/>
        <v/>
      </c>
      <c r="AC61" s="7">
        <v>15</v>
      </c>
      <c r="AD61" s="97" t="str">
        <f t="shared" si="17"/>
        <v/>
      </c>
      <c r="AE61" s="98">
        <v>6.0000000000000001E-3</v>
      </c>
      <c r="AF61" s="97" t="str">
        <f t="shared" si="18"/>
        <v/>
      </c>
      <c r="AG61" s="98">
        <v>2E-3</v>
      </c>
      <c r="AH61" s="97" t="str">
        <f t="shared" si="19"/>
        <v/>
      </c>
      <c r="AI61" s="98">
        <v>0.186</v>
      </c>
      <c r="AJ61" s="97" t="str">
        <f t="shared" si="20"/>
        <v/>
      </c>
      <c r="AK61" s="126">
        <v>0.7</v>
      </c>
      <c r="AL61" s="199"/>
      <c r="AM61" s="30"/>
      <c r="AN61" s="133"/>
      <c r="AO61" s="66"/>
    </row>
    <row r="62" spans="1:41" s="32" customFormat="1" ht="15.75" x14ac:dyDescent="0.25">
      <c r="A62" s="236">
        <v>4</v>
      </c>
      <c r="B62" s="19" t="s">
        <v>110</v>
      </c>
      <c r="C62" s="69">
        <f>IF(OR(TOTAL!C62="",TOTAL!C62=0),"",((TOTAL!C62-('Vîrsta 3-4 ani'!$C$6*0.008)-('Vîrsta 5-7 ani'!$C$6*0.02))/TOTAL!$C$6)*$C$6)</f>
        <v>6.5245901639344268</v>
      </c>
      <c r="D62" s="69" t="str">
        <f>IF(OR(TOTAL!D62="",TOTAL!D62=0),"",((TOTAL!D62-('Vîrsta 3-4 ani'!$C$6*0.008)-('Vîrsta 5-7 ani'!$C$6*0.02))/TOTAL!$C$6)*$C$6)</f>
        <v/>
      </c>
      <c r="E62" s="69" t="str">
        <f>IF(OR(TOTAL!E62="",TOTAL!E62=0),"",((TOTAL!E62-('Vîrsta 3-4 ani'!$C$6*0.008)-('Vîrsta 5-7 ani'!$C$6*0.02))/TOTAL!$C$6)*$C$6)</f>
        <v/>
      </c>
      <c r="F62" s="69" t="str">
        <f>IF(OR(TOTAL!F62="",TOTAL!F62=0),"",((TOTAL!F62-('Vîrsta 3-4 ani'!$C$6*0.008)-('Vîrsta 5-7 ani'!$C$6*0.02))/TOTAL!$C$6)*$C$6)</f>
        <v/>
      </c>
      <c r="G62" s="69" t="str">
        <f>IF(OR(TOTAL!G62="",TOTAL!G62=0),"",((TOTAL!G62-('Vîrsta 3-4 ani'!$C$6*0.008)-('Vîrsta 5-7 ani'!$C$6*0.02))/TOTAL!$C$6)*$C$6)</f>
        <v/>
      </c>
      <c r="H62" s="69">
        <f>IF(OR(TOTAL!H62="",TOTAL!H62=0),"",((TOTAL!H62-('Vîrsta 3-4 ani'!$C$6*0.008)-('Vîrsta 5-7 ani'!$C$6*0.02))/TOTAL!$C$6)*$C$6)</f>
        <v>6.3278688524590168</v>
      </c>
      <c r="I62" s="69" t="str">
        <f>IF(OR(TOTAL!I62="",TOTAL!I62=0),"",((TOTAL!I62-('Vîrsta 3-4 ani'!$C$6*0.008)-('Vîrsta 5-7 ani'!$C$6*0.02))/TOTAL!$C$6)*$C$6)</f>
        <v/>
      </c>
      <c r="J62" s="69" t="str">
        <f>IF(OR(TOTAL!J62="",TOTAL!J62=0),"",((TOTAL!J62-('Vîrsta 3-4 ani'!$C$6*0.008)-('Vîrsta 5-7 ani'!$C$6*0.02))/TOTAL!$C$6)*$C$6)</f>
        <v/>
      </c>
      <c r="K62" s="69" t="str">
        <f>IF(OR(TOTAL!K62="",TOTAL!K62=0),"",((TOTAL!K62-('Vîrsta 3-4 ani'!$C$6*0.008)-('Vîrsta 5-7 ani'!$C$6*0.02))/TOTAL!$C$6)*$C$6)</f>
        <v/>
      </c>
      <c r="L62" s="69">
        <f>IF(OR(TOTAL!L62="",TOTAL!L62=0),"",((TOTAL!L62-('Vîrsta 3-4 ani'!$C$6*0.008)-('Vîrsta 5-7 ani'!$C$6*0.02))/TOTAL!$C$6)*$C$6)</f>
        <v>6.081967213114754</v>
      </c>
      <c r="M62" s="69" t="str">
        <f>IF(OR(TOTAL!M62="",TOTAL!M62=0),"",((TOTAL!M62-('Vîrsta 3-4 ani'!$C$6*0.008)-('Vîrsta 5-7 ani'!$C$6*0.02))/TOTAL!$C$6)*$C$6)</f>
        <v/>
      </c>
      <c r="N62" s="69" t="str">
        <f>IF(OR(TOTAL!N62="",TOTAL!N62=0),"",((TOTAL!N62-('Vîrsta 3-4 ani'!$C$6*0.008)-('Vîrsta 5-7 ani'!$C$6*0.02))/TOTAL!$C$6)*$C$6)</f>
        <v/>
      </c>
      <c r="O62" s="69" t="str">
        <f>IF(OR(TOTAL!O62="",TOTAL!O62=0),"",((TOTAL!O62-('Vîrsta 3-4 ani'!$C$6*0.008)-('Vîrsta 5-7 ani'!$C$6*0.02))/TOTAL!$C$6)*$C$6)</f>
        <v/>
      </c>
      <c r="P62" s="69" t="str">
        <f>IF(OR(TOTAL!P62="",TOTAL!P62=0),"",((TOTAL!P62-('Vîrsta 3-4 ani'!$C$6*0.008)-('Vîrsta 5-7 ani'!$C$6*0.02))/TOTAL!$C$6)*$C$6)</f>
        <v/>
      </c>
      <c r="Q62" s="69">
        <f>IF(OR(TOTAL!Q62="",TOTAL!Q62=0),"",((TOTAL!Q62-('Vîrsta 3-4 ani'!$C$6*0.008)-('Vîrsta 5-7 ani'!$C$6*0.02))/TOTAL!$C$6)*$C$6)</f>
        <v>7.3934426229508201</v>
      </c>
      <c r="R62" s="69" t="str">
        <f>IF(OR(TOTAL!R62="",TOTAL!R62=0),"",((TOTAL!R62-('Vîrsta 3-4 ani'!$C$6*0.008)-('Vîrsta 5-7 ani'!$C$6*0.02))/TOTAL!$C$6)*$C$6)</f>
        <v/>
      </c>
      <c r="S62" s="69" t="str">
        <f>IF(OR(TOTAL!S62="",TOTAL!S62=0),"",((TOTAL!S62-('Vîrsta 3-4 ani'!$C$6*0.008)-('Vîrsta 5-7 ani'!$C$6*0.02))/TOTAL!$C$6)*$C$6)</f>
        <v/>
      </c>
      <c r="T62" s="69" t="str">
        <f>IF(OR(TOTAL!T62="",TOTAL!T62=0),"",((TOTAL!T62-('Vîrsta 3-4 ani'!$C$6*0.008)-('Vîrsta 5-7 ani'!$C$6*0.02))/TOTAL!$C$6)*$C$6)</f>
        <v/>
      </c>
      <c r="U62" s="69" t="str">
        <f>IF(OR(TOTAL!U62="",TOTAL!U62=0),"",((TOTAL!U62-('Vîrsta 3-4 ani'!$C$6*0.008)-('Vîrsta 5-7 ani'!$C$6*0.02))/TOTAL!$C$6)*$C$6)</f>
        <v/>
      </c>
      <c r="V62" s="69">
        <f>IF(OR(TOTAL!V62="",TOTAL!V62=0),"",((TOTAL!V62-('Vîrsta 3-4 ani'!$C$6*0.008)-('Vîrsta 5-7 ani'!$C$6*0.02))/TOTAL!$C$6)*$C$6)</f>
        <v>6.3278688524590168</v>
      </c>
      <c r="W62" s="69" t="str">
        <f>IF(OR(TOTAL!W62="",TOTAL!W62=0),"",((TOTAL!W62-('Vîrsta 3-4 ani'!$C$6*0.008)-('Vîrsta 5-7 ani'!$C$6*0.02))/TOTAL!$C$6)*$C$6)</f>
        <v/>
      </c>
      <c r="X62" s="69" t="str">
        <f>IF(OR(TOTAL!X62="",TOTAL!X62=0),"",((TOTAL!X62-('Vîrsta 3-4 ani'!$C$6*0.008)-('Vîrsta 5-7 ani'!$C$6*0.02))/TOTAL!$C$6)*$C$6)</f>
        <v/>
      </c>
      <c r="Y62" s="69" t="str">
        <f>IF(OR(TOTAL!Y62="",TOTAL!Y62=0),"",((TOTAL!Y62-('Vîrsta 3-4 ani'!$C$6*0.008)-('Vîrsta 5-7 ani'!$C$6*0.02))/TOTAL!$C$6)*$C$6)</f>
        <v/>
      </c>
      <c r="Z62" s="10">
        <f t="shared" si="14"/>
        <v>32.655737704918039</v>
      </c>
      <c r="AA62" s="10">
        <f t="shared" si="15"/>
        <v>43.599115760905256</v>
      </c>
      <c r="AB62" s="10">
        <f t="shared" si="16"/>
        <v>43.599115760905256</v>
      </c>
      <c r="AC62" s="4"/>
      <c r="AD62" s="90">
        <f>IFERROR(IF($AB62=0,"",$AB62*AE62),"")</f>
        <v>0.36623257239160412</v>
      </c>
      <c r="AE62" s="91">
        <v>8.3999999999999995E-3</v>
      </c>
      <c r="AF62" s="90">
        <f>IFERROR(IF($AB62=0,"",$AB62*AG62),"")</f>
        <v>4.3599115760905256E-2</v>
      </c>
      <c r="AG62" s="91">
        <v>1E-3</v>
      </c>
      <c r="AH62" s="90">
        <f>IFERROR(IF($AB62=0,"",$AB62*AI62),"")</f>
        <v>2.0055593250016419</v>
      </c>
      <c r="AI62" s="91">
        <v>4.5999999999999999E-2</v>
      </c>
      <c r="AJ62" s="90">
        <f>IFERROR(IF($AB62=0,"",$AB62*AK62),"")</f>
        <v>11.771761255444421</v>
      </c>
      <c r="AK62" s="91">
        <v>0.27</v>
      </c>
      <c r="AL62" s="200">
        <v>20</v>
      </c>
      <c r="AM62" s="128">
        <f>IFERROR((AB62-AL62),"")</f>
        <v>23.599115760905256</v>
      </c>
      <c r="AN62" s="129">
        <f>IFERROR((AB62*100/AL62),"")</f>
        <v>217.9955788045263</v>
      </c>
      <c r="AO62" s="65"/>
    </row>
    <row r="63" spans="1:41" ht="15.75" x14ac:dyDescent="0.25">
      <c r="A63" s="310">
        <v>5</v>
      </c>
      <c r="B63" s="19" t="s">
        <v>108</v>
      </c>
      <c r="C63" s="69">
        <f>IF(OR(TOTAL!C63="",TOTAL!C63=0),"",((TOTAL!C63-('Vîrsta 3-4 ani'!$C$6*0.032)-('Vîrsta 5-7 ani'!$C$6*0.056))/TOTAL!$C$6)*$C$6)</f>
        <v>9.9695081967213106</v>
      </c>
      <c r="D63" s="69">
        <f>IF(OR(TOTAL!D63="",TOTAL!D63=0),"",((TOTAL!D63-('Vîrsta 3-4 ani'!$C$6*0.032)-('Vîrsta 5-7 ani'!$C$6*0.056))/TOTAL!$C$6)*$C$6)</f>
        <v>5.6252459016393441</v>
      </c>
      <c r="E63" s="69">
        <f>IF(OR(TOTAL!E63="",TOTAL!E63=0),"",((TOTAL!E63-('Vîrsta 3-4 ani'!$C$6*0.032)-('Vîrsta 5-7 ani'!$C$6*0.056))/TOTAL!$C$6)*$C$6)</f>
        <v>14.559672131147542</v>
      </c>
      <c r="F63" s="69">
        <f>IF(OR(TOTAL!F63="",TOTAL!F63=0),"",((TOTAL!F63-('Vîrsta 3-4 ani'!$C$6*0.032)-('Vîrsta 5-7 ani'!$C$6*0.056))/TOTAL!$C$6)*$C$6)</f>
        <v>15.953114754098362</v>
      </c>
      <c r="G63" s="69">
        <f>IF(OR(TOTAL!G63="",TOTAL!G63=0),"",((TOTAL!G63-('Vîrsta 3-4 ani'!$C$6*0.032)-('Vîrsta 5-7 ani'!$C$6*0.056))/TOTAL!$C$6)*$C$6)</f>
        <v>16.707213114754097</v>
      </c>
      <c r="H63" s="69">
        <f>IF(OR(TOTAL!H63="",TOTAL!H63=0),"",((TOTAL!H63-('Vîrsta 3-4 ani'!$C$6*0.032)-('Vîrsta 5-7 ani'!$C$6*0.056))/TOTAL!$C$6)*$C$6)</f>
        <v>9.8875409836065575</v>
      </c>
      <c r="I63" s="69">
        <f>IF(OR(TOTAL!I63="",TOTAL!I63=0),"",((TOTAL!I63-('Vîrsta 3-4 ani'!$C$6*0.032)-('Vîrsta 5-7 ani'!$C$6*0.056))/TOTAL!$C$6)*$C$6)</f>
        <v>5.2973770491803283</v>
      </c>
      <c r="J63" s="69">
        <f>IF(OR(TOTAL!J63="",TOTAL!J63=0),"",((TOTAL!J63-('Vîrsta 3-4 ani'!$C$6*0.032)-('Vîrsta 5-7 ani'!$C$6*0.056))/TOTAL!$C$6)*$C$6)</f>
        <v>14.72360655737705</v>
      </c>
      <c r="K63" s="69">
        <f>IF(OR(TOTAL!K63="",TOTAL!K63=0),"",((TOTAL!K63-('Vîrsta 3-4 ani'!$C$6*0.032)-('Vîrsta 5-7 ani'!$C$6*0.056))/TOTAL!$C$6)*$C$6)</f>
        <v>15.502295081967215</v>
      </c>
      <c r="L63" s="69">
        <f>IF(OR(TOTAL!L63="",TOTAL!L63=0),"",((TOTAL!L63-('Vîrsta 3-4 ani'!$C$6*0.032)-('Vîrsta 5-7 ani'!$C$6*0.056))/TOTAL!$C$6)*$C$6)</f>
        <v>9.2318032786885258</v>
      </c>
      <c r="M63" s="69">
        <f>IF(OR(TOTAL!M63="",TOTAL!M63=0),"",((TOTAL!M63-('Vîrsta 3-4 ani'!$C$6*0.032)-('Vîrsta 5-7 ani'!$C$6*0.056))/TOTAL!$C$6)*$C$6)</f>
        <v>5.2973770491803283</v>
      </c>
      <c r="N63" s="69">
        <f>IF(OR(TOTAL!N63="",TOTAL!N63=0),"",((TOTAL!N63-('Vîrsta 3-4 ani'!$C$6*0.032)-('Vîrsta 5-7 ani'!$C$6*0.056))/TOTAL!$C$6)*$C$6)</f>
        <v>15.409672131147543</v>
      </c>
      <c r="O63" s="69">
        <f>IF(OR(TOTAL!O63="",TOTAL!O63=0),"",((TOTAL!O63-('Vîrsta 3-4 ani'!$C$6*0.032)-('Vîrsta 5-7 ani'!$C$6*0.056))/TOTAL!$C$6)*$C$6)</f>
        <v>17.838360655737706</v>
      </c>
      <c r="P63" s="69">
        <f>IF(OR(TOTAL!P63="",TOTAL!P63=0),"",((TOTAL!P63-('Vîrsta 3-4 ani'!$C$6*0.032)-('Vîrsta 5-7 ani'!$C$6*0.056))/TOTAL!$C$6)*$C$6)</f>
        <v>18.72901639344262</v>
      </c>
      <c r="Q63" s="69">
        <f>IF(OR(TOTAL!Q63="",TOTAL!Q63=0),"",((TOTAL!Q63-('Vîrsta 3-4 ani'!$C$6*0.032)-('Vîrsta 5-7 ani'!$C$6*0.056))/TOTAL!$C$6)*$C$6)</f>
        <v>11.362950819672132</v>
      </c>
      <c r="R63" s="69">
        <f>IF(OR(TOTAL!R63="",TOTAL!R63=0),"",((TOTAL!R63-('Vîrsta 3-4 ani'!$C$6*0.032)-('Vîrsta 5-7 ani'!$C$6*0.056))/TOTAL!$C$6)*$C$6)</f>
        <v>-0.11245901639344276</v>
      </c>
      <c r="S63" s="69">
        <f>IF(OR(TOTAL!S63="",TOTAL!S63=0),"",((TOTAL!S63-('Vîrsta 3-4 ani'!$C$6*0.032)-('Vîrsta 5-7 ani'!$C$6*0.056))/TOTAL!$C$6)*$C$6)</f>
        <v>15.13344262295082</v>
      </c>
      <c r="T63" s="69">
        <f>IF(OR(TOTAL!T63="",TOTAL!T63=0),"",((TOTAL!T63-('Vîrsta 3-4 ani'!$C$6*0.032)-('Vîrsta 5-7 ani'!$C$6*0.056))/TOTAL!$C$6)*$C$6)</f>
        <v>15.29737704918033</v>
      </c>
      <c r="U63" s="69">
        <f>IF(OR(TOTAL!U63="",TOTAL!U63=0),"",((TOTAL!U63-('Vîrsta 3-4 ani'!$C$6*0.032)-('Vîrsta 5-7 ani'!$C$6*0.056))/TOTAL!$C$6)*$C$6)</f>
        <v>15.240000000000002</v>
      </c>
      <c r="V63" s="69">
        <f>IF(OR(TOTAL!V63="",TOTAL!V63=0),"",((TOTAL!V63-('Vîrsta 3-4 ani'!$C$6*0.032)-('Vîrsta 5-7 ani'!$C$6*0.056))/TOTAL!$C$6)*$C$6)</f>
        <v>9.9695081967213106</v>
      </c>
      <c r="W63" s="69" t="str">
        <f>IF(OR(TOTAL!W63="",TOTAL!W63=0),"",((TOTAL!W63-('Vîrsta 3-4 ani'!$C$6*0.032)-('Vîrsta 5-7 ani'!$C$6*0.056))/TOTAL!$C$6)*$C$6)</f>
        <v/>
      </c>
      <c r="X63" s="69" t="str">
        <f>IF(OR(TOTAL!X63="",TOTAL!X63=0),"",((TOTAL!X63-('Vîrsta 3-4 ani'!$C$6*0.032)-('Vîrsta 5-7 ani'!$C$6*0.056))/TOTAL!$C$6)*$C$6)</f>
        <v/>
      </c>
      <c r="Y63" s="69" t="str">
        <f>IF(OR(TOTAL!Y63="",TOTAL!Y63=0),"",((TOTAL!Y63-('Vîrsta 3-4 ani'!$C$6*0.032)-('Vîrsta 5-7 ani'!$C$6*0.056))/TOTAL!$C$6)*$C$6)</f>
        <v/>
      </c>
      <c r="Z63" s="10">
        <f t="shared" ref="Z63" si="21">Z64+Z68</f>
        <v>241.62262295081968</v>
      </c>
      <c r="AA63" s="10">
        <f t="shared" si="15"/>
        <v>322.59362209722252</v>
      </c>
      <c r="AB63" s="10">
        <f>SUM(AB64,AB68)</f>
        <v>322.59362209722258</v>
      </c>
      <c r="AC63" s="4"/>
      <c r="AD63" s="90">
        <f>SUM(AD64,AD68)</f>
        <v>13.129200026264527</v>
      </c>
      <c r="AE63" s="91"/>
      <c r="AF63" s="90">
        <f>SUM(AF64,AF68)</f>
        <v>11.026168224299067</v>
      </c>
      <c r="AG63" s="91"/>
      <c r="AH63" s="90">
        <f>SUM(AH64,AH68)</f>
        <v>12.215513143207337</v>
      </c>
      <c r="AI63" s="91"/>
      <c r="AJ63" s="90">
        <f>SUM(AJ64,AJ68)</f>
        <v>238.36641948827946</v>
      </c>
      <c r="AK63" s="91"/>
      <c r="AL63" s="193">
        <v>316</v>
      </c>
      <c r="AM63" s="96">
        <f>IFERROR((AB63-AL63),"")</f>
        <v>6.5936220972225783</v>
      </c>
      <c r="AN63" s="96">
        <f>IFERROR((AB63*100/AL63),"")</f>
        <v>102.08658927127297</v>
      </c>
      <c r="AO63" s="18"/>
    </row>
    <row r="64" spans="1:41" ht="15.75" x14ac:dyDescent="0.25">
      <c r="A64" s="311"/>
      <c r="B64" s="19" t="s">
        <v>113</v>
      </c>
      <c r="C64" s="69">
        <f>IF(OR(TOTAL!C64="",TOTAL!C64=0),"",((TOTAL!C64-('Vîrsta 3-4 ani'!$C$6*0.024)-('Vîrsta 5-7 ani'!$C$6*0.04))/TOTAL!$C$6)*$C$6)</f>
        <v>10.167213114754098</v>
      </c>
      <c r="D64" s="69">
        <f>IF(OR(TOTAL!D64="",TOTAL!D64=0),"",((TOTAL!D64-('Vîrsta 3-4 ani'!$C$6*0.024)-('Vîrsta 5-7 ani'!$C$6*0.04))/TOTAL!$C$6)*$C$6)</f>
        <v>5.8229508196721316</v>
      </c>
      <c r="E64" s="69">
        <f>IF(OR(TOTAL!E64="",TOTAL!E64=0),"",((TOTAL!E64-('Vîrsta 3-4 ani'!$C$6*0.024)-('Vîrsta 5-7 ani'!$C$6*0.04))/TOTAL!$C$6)*$C$6)</f>
        <v>10.659016393442624</v>
      </c>
      <c r="F64" s="69">
        <f>IF(OR(TOTAL!F64="",TOTAL!F64=0),"",((TOTAL!F64-('Vîrsta 3-4 ani'!$C$6*0.024)-('Vîrsta 5-7 ani'!$C$6*0.04))/TOTAL!$C$6)*$C$6)</f>
        <v>16.150819672131149</v>
      </c>
      <c r="G64" s="69">
        <f>IF(OR(TOTAL!G64="",TOTAL!G64=0),"",((TOTAL!G64-('Vîrsta 3-4 ani'!$C$6*0.024)-('Vîrsta 5-7 ani'!$C$6*0.04))/TOTAL!$C$6)*$C$6)</f>
        <v>12.38032786885246</v>
      </c>
      <c r="H64" s="69">
        <f>IF(OR(TOTAL!H64="",TOTAL!H64=0),"",((TOTAL!H64-('Vîrsta 3-4 ani'!$C$6*0.024)-('Vîrsta 5-7 ani'!$C$6*0.04))/TOTAL!$C$6)*$C$6)</f>
        <v>10.085245901639343</v>
      </c>
      <c r="I64" s="69">
        <f>IF(OR(TOTAL!I64="",TOTAL!I64=0),"",((TOTAL!I64-('Vîrsta 3-4 ani'!$C$6*0.024)-('Vîrsta 5-7 ani'!$C$6*0.04))/TOTAL!$C$6)*$C$6)</f>
        <v>5.4950819672131148</v>
      </c>
      <c r="J64" s="69">
        <f>IF(OR(TOTAL!J64="",TOTAL!J64=0),"",((TOTAL!J64-('Vîrsta 3-4 ani'!$C$6*0.024)-('Vîrsta 5-7 ani'!$C$6*0.04))/TOTAL!$C$6)*$C$6)</f>
        <v>10.659016393442624</v>
      </c>
      <c r="K64" s="69">
        <f>IF(OR(TOTAL!K64="",TOTAL!K64=0),"",((TOTAL!K64-('Vîrsta 3-4 ani'!$C$6*0.024)-('Vîrsta 5-7 ani'!$C$6*0.04))/TOTAL!$C$6)*$C$6)</f>
        <v>15.495081967213114</v>
      </c>
      <c r="L64" s="69">
        <f>IF(OR(TOTAL!L64="",TOTAL!L64=0),"",((TOTAL!L64-('Vîrsta 3-4 ani'!$C$6*0.024)-('Vîrsta 5-7 ani'!$C$6*0.04))/TOTAL!$C$6)*$C$6)</f>
        <v>9.4295081967213115</v>
      </c>
      <c r="M64" s="69">
        <f>IF(OR(TOTAL!M64="",TOTAL!M64=0),"",((TOTAL!M64-('Vîrsta 3-4 ani'!$C$6*0.024)-('Vîrsta 5-7 ani'!$C$6*0.04))/TOTAL!$C$6)*$C$6)</f>
        <v>5.4950819672131148</v>
      </c>
      <c r="N64" s="69">
        <f>IF(OR(TOTAL!N64="",TOTAL!N64=0),"",((TOTAL!N64-('Vîrsta 3-4 ani'!$C$6*0.024)-('Vîrsta 5-7 ani'!$C$6*0.04))/TOTAL!$C$6)*$C$6)</f>
        <v>11.068852459016393</v>
      </c>
      <c r="O64" s="69">
        <f>IF(OR(TOTAL!O64="",TOTAL!O64=0),"",((TOTAL!O64-('Vîrsta 3-4 ani'!$C$6*0.024)-('Vîrsta 5-7 ani'!$C$6*0.04))/TOTAL!$C$6)*$C$6)</f>
        <v>18.036065573770493</v>
      </c>
      <c r="P64" s="69">
        <f>IF(OR(TOTAL!P64="",TOTAL!P64=0),"",((TOTAL!P64-('Vîrsta 3-4 ani'!$C$6*0.024)-('Vîrsta 5-7 ani'!$C$6*0.04))/TOTAL!$C$6)*$C$6)</f>
        <v>14.019672131147541</v>
      </c>
      <c r="Q64" s="69">
        <f>IF(OR(TOTAL!Q64="",TOTAL!Q64=0),"",((TOTAL!Q64-('Vîrsta 3-4 ani'!$C$6*0.024)-('Vîrsta 5-7 ani'!$C$6*0.04))/TOTAL!$C$6)*$C$6)</f>
        <v>11.560655737704916</v>
      </c>
      <c r="R64" s="69">
        <f>IF(OR(TOTAL!R64="",TOTAL!R64=0),"",((TOTAL!R64-('Vîrsta 3-4 ani'!$C$6*0.024)-('Vîrsta 5-7 ani'!$C$6*0.04))/TOTAL!$C$6)*$C$6)</f>
        <v>8.5245901639344188E-2</v>
      </c>
      <c r="S64" s="69">
        <f>IF(OR(TOTAL!S64="",TOTAL!S64=0),"",((TOTAL!S64-('Vîrsta 3-4 ani'!$C$6*0.024)-('Vîrsta 5-7 ani'!$C$6*0.04))/TOTAL!$C$6)*$C$6)</f>
        <v>11.150819672131146</v>
      </c>
      <c r="T64" s="69">
        <f>IF(OR(TOTAL!T64="",TOTAL!T64=0),"",((TOTAL!T64-('Vîrsta 3-4 ani'!$C$6*0.024)-('Vîrsta 5-7 ani'!$C$6*0.04))/TOTAL!$C$6)*$C$6)</f>
        <v>15.495081967213114</v>
      </c>
      <c r="U64" s="69">
        <f>IF(OR(TOTAL!U64="",TOTAL!U64=0),"",((TOTAL!U64-('Vîrsta 3-4 ani'!$C$6*0.024)-('Vîrsta 5-7 ani'!$C$6*0.04))/TOTAL!$C$6)*$C$6)</f>
        <v>11.068852459016393</v>
      </c>
      <c r="V64" s="69">
        <f>IF(OR(TOTAL!V64="",TOTAL!V64=0),"",((TOTAL!V64-('Vîrsta 3-4 ani'!$C$6*0.024)-('Vîrsta 5-7 ani'!$C$6*0.04))/TOTAL!$C$6)*$C$6)</f>
        <v>10.167213114754098</v>
      </c>
      <c r="W64" s="69" t="str">
        <f>IF(OR(TOTAL!W64="",TOTAL!W64=0),"",((TOTAL!W64-('Vîrsta 3-4 ani'!$C$6*0.024)-('Vîrsta 5-7 ani'!$C$6*0.04))/TOTAL!$C$6)*$C$6)</f>
        <v/>
      </c>
      <c r="X64" s="69" t="str">
        <f>IF(OR(TOTAL!X64="",TOTAL!X64=0),"",((TOTAL!X64-('Vîrsta 3-4 ani'!$C$6*0.024)-('Vîrsta 5-7 ani'!$C$6*0.04))/TOTAL!$C$6)*$C$6)</f>
        <v/>
      </c>
      <c r="Y64" s="69" t="str">
        <f>IF(OR(TOTAL!Y64="",TOTAL!Y64=0),"",((TOTAL!Y64-('Vîrsta 3-4 ani'!$C$6*0.024)-('Vîrsta 5-7 ani'!$C$6*0.04))/TOTAL!$C$6)*$C$6)</f>
        <v/>
      </c>
      <c r="Z64" s="10">
        <f t="shared" si="14"/>
        <v>214.49180327868854</v>
      </c>
      <c r="AA64" s="10">
        <f t="shared" si="15"/>
        <v>286.37089890345601</v>
      </c>
      <c r="AB64" s="10">
        <f t="shared" ref="AB64:AB92" si="22">IFERROR(IF($AA64=0,"",$AA64-AC64*AA64/100),"")</f>
        <v>286.37089890345601</v>
      </c>
      <c r="AC64" s="4"/>
      <c r="AD64" s="90">
        <f>IFERROR(IF($AB64=0,"",$AB64*AE64),"")</f>
        <v>7.7320142703933126</v>
      </c>
      <c r="AE64" s="91">
        <v>2.7E-2</v>
      </c>
      <c r="AF64" s="90">
        <f>IFERROR(IF($AB64=0,"",$AB64*AG64),"")</f>
        <v>4.8683052813587526</v>
      </c>
      <c r="AG64" s="91">
        <v>1.7000000000000001E-2</v>
      </c>
      <c r="AH64" s="90">
        <f>IFERROR(IF($AB64=0,"",$AB64*AI64),"")</f>
        <v>11.45483595613824</v>
      </c>
      <c r="AI64" s="91">
        <v>0.04</v>
      </c>
      <c r="AJ64" s="90">
        <f>IFERROR(IF($AB64=0,"",$AB64*AK64),"")</f>
        <v>141.18085315940382</v>
      </c>
      <c r="AK64" s="91">
        <v>0.49299999999999999</v>
      </c>
      <c r="AL64" s="197">
        <v>288</v>
      </c>
      <c r="AM64" s="108">
        <f>IFERROR((AB64-AL64),"")</f>
        <v>-1.6291010965439909</v>
      </c>
      <c r="AN64" s="108">
        <f>IFERROR((AB64*100/AL64),"")</f>
        <v>99.43433989703334</v>
      </c>
      <c r="AO64" s="18"/>
    </row>
    <row r="65" spans="1:41" s="31" customFormat="1" ht="15.75" x14ac:dyDescent="0.25">
      <c r="A65" s="311"/>
      <c r="B65" s="57" t="s">
        <v>42</v>
      </c>
      <c r="C65" s="245">
        <f>IF(OR(TOTAL!C65="",TOTAL!C65=0),"",TOTAL!C65/TOTAL!$C$6*'Vîrsta 1-2 ani'!$C$6)</f>
        <v>11.229508196721312</v>
      </c>
      <c r="D65" s="245">
        <f>IF(OR(TOTAL!D65="",TOTAL!D65=0),"",TOTAL!D65/TOTAL!$C$6*'Vîrsta 1-2 ani'!$C$6)</f>
        <v>6.8852459016393439</v>
      </c>
      <c r="E65" s="245">
        <f>IF(OR(TOTAL!E65="",TOTAL!E65=0),"",TOTAL!E65/TOTAL!$C$6*'Vîrsta 1-2 ani'!$C$6)</f>
        <v>5.1639344262295079</v>
      </c>
      <c r="F65" s="245">
        <f>IF(OR(TOTAL!F65="",TOTAL!F65=0),"",TOTAL!F65/TOTAL!$C$6*'Vîrsta 1-2 ani'!$C$6)</f>
        <v>12.950819672131148</v>
      </c>
      <c r="G65" s="245">
        <f>IF(OR(TOTAL!G65="",TOTAL!G65=0),"",TOTAL!G65/TOTAL!$C$6*'Vîrsta 1-2 ani'!$C$6)</f>
        <v>6.4754098360655741</v>
      </c>
      <c r="H65" s="245">
        <f>IF(OR(TOTAL!H65="",TOTAL!H65=0),"",TOTAL!H65/TOTAL!$C$6*'Vîrsta 1-2 ani'!$C$6)</f>
        <v>11.147540983606557</v>
      </c>
      <c r="I65" s="245">
        <f>IF(OR(TOTAL!I65="",TOTAL!I65=0),"",TOTAL!I65/TOTAL!$C$6*'Vîrsta 1-2 ani'!$C$6)</f>
        <v>6.557377049180328</v>
      </c>
      <c r="J65" s="245">
        <f>IF(OR(TOTAL!J65="",TOTAL!J65=0),"",TOTAL!J65/TOTAL!$C$6*'Vîrsta 1-2 ani'!$C$6)</f>
        <v>4.9180327868852451</v>
      </c>
      <c r="K65" s="245">
        <f>IF(OR(TOTAL!K65="",TOTAL!K65=0),"",TOTAL!K65/TOTAL!$C$6*'Vîrsta 1-2 ani'!$C$6)</f>
        <v>12.295081967213115</v>
      </c>
      <c r="L65" s="245">
        <f>IF(OR(TOTAL!L65="",TOTAL!L65=0),"",TOTAL!L65/TOTAL!$C$6*'Vîrsta 1-2 ani'!$C$6)</f>
        <v>10.491803278688524</v>
      </c>
      <c r="M65" s="245">
        <f>IF(OR(TOTAL!M65="",TOTAL!M65=0),"",TOTAL!M65/TOTAL!$C$6*'Vîrsta 1-2 ani'!$C$6)</f>
        <v>6.557377049180328</v>
      </c>
      <c r="N65" s="245">
        <f>IF(OR(TOTAL!N65="",TOTAL!N65=0),"",TOTAL!N65/TOTAL!$C$6*'Vîrsta 1-2 ani'!$C$6)</f>
        <v>4.9180327868852451</v>
      </c>
      <c r="O65" s="245">
        <f>IF(OR(TOTAL!O65="",TOTAL!O65=0),"",TOTAL!O65/TOTAL!$C$6*'Vîrsta 1-2 ani'!$C$6)</f>
        <v>14.426229508196721</v>
      </c>
      <c r="P65" s="245">
        <f>IF(OR(TOTAL!P65="",TOTAL!P65=0),"",TOTAL!P65/TOTAL!$C$6*'Vîrsta 1-2 ani'!$C$6)</f>
        <v>7.2131147540983607</v>
      </c>
      <c r="Q65" s="245">
        <f>IF(OR(TOTAL!Q65="",TOTAL!Q65=0),"",TOTAL!Q65/TOTAL!$C$6*'Vîrsta 1-2 ani'!$C$6)</f>
        <v>12.622950819672132</v>
      </c>
      <c r="R65" s="245">
        <f>IF(OR(TOTAL!R65="",TOTAL!R65=0),"",TOTAL!R65/TOTAL!$C$6*'Vîrsta 1-2 ani'!$C$6)</f>
        <v>1.1475409836065575</v>
      </c>
      <c r="S65" s="245">
        <f>IF(OR(TOTAL!S65="",TOTAL!S65=0),"",TOTAL!S65/TOTAL!$C$6*'Vîrsta 1-2 ani'!$C$6)</f>
        <v>5.4918032786885247</v>
      </c>
      <c r="T65" s="245">
        <f>IF(OR(TOTAL!T65="",TOTAL!T65=0),"",TOTAL!T65/TOTAL!$C$6*'Vîrsta 1-2 ani'!$C$6)</f>
        <v>12.131147540983607</v>
      </c>
      <c r="U65" s="245">
        <f>IF(OR(TOTAL!U65="",TOTAL!U65=0),"",TOTAL!U65/TOTAL!$C$6*'Vîrsta 1-2 ani'!$C$6)</f>
        <v>5.081967213114754</v>
      </c>
      <c r="V65" s="245">
        <f>IF(OR(TOTAL!V65="",TOTAL!V65=0),"",TOTAL!V65/TOTAL!$C$6*'Vîrsta 1-2 ani'!$C$6)</f>
        <v>11.229508196721312</v>
      </c>
      <c r="W65" s="245" t="str">
        <f>IF(OR(TOTAL!W65="",TOTAL!W65=0),"",TOTAL!W65/TOTAL!$C$6*'Vîrsta 1-2 ani'!$C$6)</f>
        <v/>
      </c>
      <c r="X65" s="245" t="str">
        <f>IF(OR(TOTAL!X65="",TOTAL!X65=0),"",TOTAL!X65/TOTAL!$C$6*'Vîrsta 1-2 ani'!$C$6)</f>
        <v/>
      </c>
      <c r="Y65" s="245" t="str">
        <f>IF(OR(TOTAL!Y65="",TOTAL!Y65=0),"",TOTAL!Y65/TOTAL!$C$6*'Vîrsta 1-2 ani'!$C$6)</f>
        <v/>
      </c>
      <c r="Z65" s="11">
        <f>SUM(C65:Y65)</f>
        <v>168.93442622950823</v>
      </c>
      <c r="AA65" s="11">
        <f t="shared" si="15"/>
        <v>225.54663047998429</v>
      </c>
      <c r="AB65" s="11">
        <f t="shared" si="22"/>
        <v>225.54663047998429</v>
      </c>
      <c r="AC65" s="7">
        <v>0</v>
      </c>
      <c r="AD65" s="97">
        <f>IFERROR(IF($AB65=0,"",$AB65*AE65),"")</f>
        <v>6.7663989143995282</v>
      </c>
      <c r="AE65" s="98">
        <v>0.03</v>
      </c>
      <c r="AF65" s="97">
        <f>IFERROR(IF($AB65=0,"",$AB65*AG65),"")</f>
        <v>4.5109326095996858</v>
      </c>
      <c r="AG65" s="98">
        <v>0.02</v>
      </c>
      <c r="AH65" s="97">
        <f>IFERROR(IF($AB65=0,"",$AB65*AI65),"")</f>
        <v>11.277331523999216</v>
      </c>
      <c r="AI65" s="98">
        <v>0.05</v>
      </c>
      <c r="AJ65" s="97">
        <f>IFERROR(IF($AB65=0,"",$AB65*AK65),"")</f>
        <v>117.28424784959184</v>
      </c>
      <c r="AK65" s="126">
        <v>0.52</v>
      </c>
      <c r="AL65" s="198"/>
      <c r="AM65" s="169"/>
      <c r="AN65" s="170"/>
      <c r="AO65" s="66"/>
    </row>
    <row r="66" spans="1:41" s="31" customFormat="1" ht="15.75" x14ac:dyDescent="0.25">
      <c r="A66" s="311"/>
      <c r="B66" s="57" t="s">
        <v>41</v>
      </c>
      <c r="C66" s="245" t="str">
        <f>IF(OR(TOTAL!C66="",TOTAL!C66=0),"",TOTAL!C66/TOTAL!$C$6*'Vîrsta 1-2 ani'!$C$6)</f>
        <v/>
      </c>
      <c r="D66" s="245" t="str">
        <f>IF(OR(TOTAL!D66="",TOTAL!D66=0),"",TOTAL!D66/TOTAL!$C$6*'Vîrsta 1-2 ani'!$C$6)</f>
        <v/>
      </c>
      <c r="E66" s="245">
        <f>IF(OR(TOTAL!E66="",TOTAL!E66=0),"",TOTAL!E66/TOTAL!$C$6*'Vîrsta 1-2 ani'!$C$6)</f>
        <v>6.557377049180328</v>
      </c>
      <c r="F66" s="245" t="str">
        <f>IF(OR(TOTAL!F66="",TOTAL!F66=0),"",TOTAL!F66/TOTAL!$C$6*'Vîrsta 1-2 ani'!$C$6)</f>
        <v/>
      </c>
      <c r="G66" s="245">
        <f>IF(OR(TOTAL!G66="",TOTAL!G66=0),"",TOTAL!G66/TOTAL!$C$6*'Vîrsta 1-2 ani'!$C$6)</f>
        <v>6.9672131147540988</v>
      </c>
      <c r="H66" s="245" t="str">
        <f>IF(OR(TOTAL!H66="",TOTAL!H66=0),"",TOTAL!H66/TOTAL!$C$6*'Vîrsta 1-2 ani'!$C$6)</f>
        <v/>
      </c>
      <c r="I66" s="245" t="str">
        <f>IF(OR(TOTAL!I66="",TOTAL!I66=0),"",TOTAL!I66/TOTAL!$C$6*'Vîrsta 1-2 ani'!$C$6)</f>
        <v/>
      </c>
      <c r="J66" s="245">
        <f>IF(OR(TOTAL!J66="",TOTAL!J66=0),"",TOTAL!J66/TOTAL!$C$6*'Vîrsta 1-2 ani'!$C$6)</f>
        <v>6.8032786885245899</v>
      </c>
      <c r="K66" s="245" t="str">
        <f>IF(OR(TOTAL!K66="",TOTAL!K66=0),"",TOTAL!K66/TOTAL!$C$6*'Vîrsta 1-2 ani'!$C$6)</f>
        <v/>
      </c>
      <c r="L66" s="245" t="str">
        <f>IF(OR(TOTAL!L66="",TOTAL!L66=0),"",TOTAL!L66/TOTAL!$C$6*'Vîrsta 1-2 ani'!$C$6)</f>
        <v/>
      </c>
      <c r="M66" s="245" t="str">
        <f>IF(OR(TOTAL!M66="",TOTAL!M66=0),"",TOTAL!M66/TOTAL!$C$6*'Vîrsta 1-2 ani'!$C$6)</f>
        <v/>
      </c>
      <c r="N66" s="245">
        <f>IF(OR(TOTAL!N66="",TOTAL!N66=0),"",TOTAL!N66/TOTAL!$C$6*'Vîrsta 1-2 ani'!$C$6)</f>
        <v>7.2131147540983607</v>
      </c>
      <c r="O66" s="245" t="str">
        <f>IF(OR(TOTAL!O66="",TOTAL!O66=0),"",TOTAL!O66/TOTAL!$C$6*'Vîrsta 1-2 ani'!$C$6)</f>
        <v/>
      </c>
      <c r="P66" s="245">
        <f>IF(OR(TOTAL!P66="",TOTAL!P66=0),"",TOTAL!P66/TOTAL!$C$6*'Vîrsta 1-2 ani'!$C$6)</f>
        <v>7.8688524590163933</v>
      </c>
      <c r="Q66" s="245" t="str">
        <f>IF(OR(TOTAL!Q66="",TOTAL!Q66=0),"",TOTAL!Q66/TOTAL!$C$6*'Vîrsta 1-2 ani'!$C$6)</f>
        <v/>
      </c>
      <c r="R66" s="245" t="str">
        <f>IF(OR(TOTAL!R66="",TOTAL!R66=0),"",TOTAL!R66/TOTAL!$C$6*'Vîrsta 1-2 ani'!$C$6)</f>
        <v/>
      </c>
      <c r="S66" s="245">
        <f>IF(OR(TOTAL!S66="",TOTAL!S66=0),"",TOTAL!S66/TOTAL!$C$6*'Vîrsta 1-2 ani'!$C$6)</f>
        <v>6.721311475409836</v>
      </c>
      <c r="T66" s="245" t="str">
        <f>IF(OR(TOTAL!T66="",TOTAL!T66=0),"",TOTAL!T66/TOTAL!$C$6*'Vîrsta 1-2 ani'!$C$6)</f>
        <v/>
      </c>
      <c r="U66" s="245">
        <f>IF(OR(TOTAL!U66="",TOTAL!U66=0),"",TOTAL!U66/TOTAL!$C$6*'Vîrsta 1-2 ani'!$C$6)</f>
        <v>7.0491803278688527</v>
      </c>
      <c r="V66" s="245" t="str">
        <f>IF(OR(TOTAL!V66="",TOTAL!V66=0),"",TOTAL!V66/TOTAL!$C$6*'Vîrsta 1-2 ani'!$C$6)</f>
        <v/>
      </c>
      <c r="W66" s="245" t="str">
        <f>IF(OR(TOTAL!W66="",TOTAL!W66=0),"",TOTAL!W66/TOTAL!$C$6*'Vîrsta 1-2 ani'!$C$6)</f>
        <v/>
      </c>
      <c r="X66" s="245" t="str">
        <f>IF(OR(TOTAL!X66="",TOTAL!X66=0),"",TOTAL!X66/TOTAL!$C$6*'Vîrsta 1-2 ani'!$C$6)</f>
        <v/>
      </c>
      <c r="Y66" s="245" t="str">
        <f>IF(OR(TOTAL!Y66="",TOTAL!Y66=0),"",TOTAL!Y66/TOTAL!$C$6*'Vîrsta 1-2 ani'!$C$6)</f>
        <v/>
      </c>
      <c r="Z66" s="11">
        <f>SUM(C66:Y66)</f>
        <v>49.180327868852459</v>
      </c>
      <c r="AA66" s="11">
        <f t="shared" si="15"/>
        <v>65.66131891702598</v>
      </c>
      <c r="AB66" s="11">
        <f t="shared" si="22"/>
        <v>65.66131891702598</v>
      </c>
      <c r="AC66" s="7">
        <v>0</v>
      </c>
      <c r="AD66" s="97">
        <f t="shared" ref="AD66:AD67" si="23">IFERROR(IF($AB66=0,"",$AB66*AE66),"")</f>
        <v>1.9698395675107794</v>
      </c>
      <c r="AE66" s="98">
        <v>0.03</v>
      </c>
      <c r="AF66" s="97">
        <f t="shared" ref="AF66:AF67" si="24">IFERROR(IF($AB66=0,"",$AB66*AG66),"")</f>
        <v>3.283065945851299E-2</v>
      </c>
      <c r="AG66" s="98">
        <v>5.0000000000000001E-4</v>
      </c>
      <c r="AH66" s="97">
        <f t="shared" ref="AH66:AH67" si="25">IFERROR(IF($AB66=0,"",$AB66*AI66),"")</f>
        <v>1.9698395675107794</v>
      </c>
      <c r="AI66" s="98">
        <v>0.03</v>
      </c>
      <c r="AJ66" s="97">
        <f t="shared" ref="AJ66:AJ67" si="26">IFERROR(IF($AB66=0,"",$AB66*AK66),"")</f>
        <v>30.204206701831954</v>
      </c>
      <c r="AK66" s="126">
        <v>0.46</v>
      </c>
      <c r="AL66" s="171"/>
      <c r="AM66" s="29"/>
      <c r="AN66" s="132"/>
      <c r="AO66" s="66"/>
    </row>
    <row r="67" spans="1:41" s="31" customFormat="1" ht="15.75" x14ac:dyDescent="0.25">
      <c r="A67" s="311"/>
      <c r="B67" s="57" t="s">
        <v>111</v>
      </c>
      <c r="C67" s="245" t="str">
        <f>IF(OR(TOTAL!C67="",TOTAL!C67=0),"",TOTAL!C67/TOTAL!$C$6*'Vîrsta 1-2 ani'!$C$6)</f>
        <v/>
      </c>
      <c r="D67" s="245" t="str">
        <f>IF(OR(TOTAL!D67="",TOTAL!D67=0),"",TOTAL!D67/TOTAL!$C$6*'Vîrsta 1-2 ani'!$C$6)</f>
        <v/>
      </c>
      <c r="E67" s="245" t="str">
        <f>IF(OR(TOTAL!E67="",TOTAL!E67=0),"",TOTAL!E67/TOTAL!$C$6*'Vîrsta 1-2 ani'!$C$6)</f>
        <v/>
      </c>
      <c r="F67" s="245">
        <f>IF(OR(TOTAL!F67="",TOTAL!F67=0),"",TOTAL!F67/TOTAL!$C$6*'Vîrsta 1-2 ani'!$C$6)</f>
        <v>4.2622950819672134</v>
      </c>
      <c r="G67" s="245" t="str">
        <f>IF(OR(TOTAL!G67="",TOTAL!G67=0),"",TOTAL!G67/TOTAL!$C$6*'Vîrsta 1-2 ani'!$C$6)</f>
        <v/>
      </c>
      <c r="H67" s="245" t="str">
        <f>IF(OR(TOTAL!H67="",TOTAL!H67=0),"",TOTAL!H67/TOTAL!$C$6*'Vîrsta 1-2 ani'!$C$6)</f>
        <v/>
      </c>
      <c r="I67" s="245" t="str">
        <f>IF(OR(TOTAL!I67="",TOTAL!I67=0),"",TOTAL!I67/TOTAL!$C$6*'Vîrsta 1-2 ani'!$C$6)</f>
        <v/>
      </c>
      <c r="J67" s="245" t="str">
        <f>IF(OR(TOTAL!J67="",TOTAL!J67=0),"",TOTAL!J67/TOTAL!$C$6*'Vîrsta 1-2 ani'!$C$6)</f>
        <v/>
      </c>
      <c r="K67" s="245">
        <f>IF(OR(TOTAL!K67="",TOTAL!K67=0),"",TOTAL!K67/TOTAL!$C$6*'Vîrsta 1-2 ani'!$C$6)</f>
        <v>4.2622950819672134</v>
      </c>
      <c r="L67" s="245" t="str">
        <f>IF(OR(TOTAL!L67="",TOTAL!L67=0),"",TOTAL!L67/TOTAL!$C$6*'Vîrsta 1-2 ani'!$C$6)</f>
        <v/>
      </c>
      <c r="M67" s="245" t="str">
        <f>IF(OR(TOTAL!M67="",TOTAL!M67=0),"",TOTAL!M67/TOTAL!$C$6*'Vîrsta 1-2 ani'!$C$6)</f>
        <v/>
      </c>
      <c r="N67" s="245" t="str">
        <f>IF(OR(TOTAL!N67="",TOTAL!N67=0),"",TOTAL!N67/TOTAL!$C$6*'Vîrsta 1-2 ani'!$C$6)</f>
        <v/>
      </c>
      <c r="O67" s="245">
        <f>IF(OR(TOTAL!O67="",TOTAL!O67=0),"",TOTAL!O67/TOTAL!$C$6*'Vîrsta 1-2 ani'!$C$6)</f>
        <v>4.6721311475409841</v>
      </c>
      <c r="P67" s="245" t="str">
        <f>IF(OR(TOTAL!P67="",TOTAL!P67=0),"",TOTAL!P67/TOTAL!$C$6*'Vîrsta 1-2 ani'!$C$6)</f>
        <v/>
      </c>
      <c r="Q67" s="245" t="str">
        <f>IF(OR(TOTAL!Q67="",TOTAL!Q67=0),"",TOTAL!Q67/TOTAL!$C$6*'Vîrsta 1-2 ani'!$C$6)</f>
        <v/>
      </c>
      <c r="R67" s="245" t="str">
        <f>IF(OR(TOTAL!R67="",TOTAL!R67=0),"",TOTAL!R67/TOTAL!$C$6*'Vîrsta 1-2 ani'!$C$6)</f>
        <v/>
      </c>
      <c r="S67" s="245" t="str">
        <f>IF(OR(TOTAL!S67="",TOTAL!S67=0),"",TOTAL!S67/TOTAL!$C$6*'Vîrsta 1-2 ani'!$C$6)</f>
        <v/>
      </c>
      <c r="T67" s="245">
        <f>IF(OR(TOTAL!T67="",TOTAL!T67=0),"",TOTAL!T67/TOTAL!$C$6*'Vîrsta 1-2 ani'!$C$6)</f>
        <v>4.4262295081967213</v>
      </c>
      <c r="U67" s="245" t="str">
        <f>IF(OR(TOTAL!U67="",TOTAL!U67=0),"",TOTAL!U67/TOTAL!$C$6*'Vîrsta 1-2 ani'!$C$6)</f>
        <v/>
      </c>
      <c r="V67" s="245" t="str">
        <f>IF(OR(TOTAL!V67="",TOTAL!V67=0),"",TOTAL!V67/TOTAL!$C$6*'Vîrsta 1-2 ani'!$C$6)</f>
        <v/>
      </c>
      <c r="W67" s="245" t="str">
        <f>IF(OR(TOTAL!W67="",TOTAL!W67=0),"",TOTAL!W67/TOTAL!$C$6*'Vîrsta 1-2 ani'!$C$6)</f>
        <v/>
      </c>
      <c r="X67" s="245" t="str">
        <f>IF(OR(TOTAL!X67="",TOTAL!X67=0),"",TOTAL!X67/TOTAL!$C$6*'Vîrsta 1-2 ani'!$C$6)</f>
        <v/>
      </c>
      <c r="Y67" s="245" t="str">
        <f>IF(OR(TOTAL!Y67="",TOTAL!Y67=0),"",TOTAL!Y67/TOTAL!$C$6*'Vîrsta 1-2 ani'!$C$6)</f>
        <v/>
      </c>
      <c r="Z67" s="11">
        <f>SUM(C67:Y67)</f>
        <v>17.622950819672134</v>
      </c>
      <c r="AA67" s="11">
        <f t="shared" si="15"/>
        <v>23.528639278600981</v>
      </c>
      <c r="AB67" s="11">
        <f t="shared" si="22"/>
        <v>23.528639278600981</v>
      </c>
      <c r="AC67" s="7">
        <v>0</v>
      </c>
      <c r="AD67" s="97">
        <f t="shared" si="23"/>
        <v>0.47057278557201965</v>
      </c>
      <c r="AE67" s="98">
        <v>0.02</v>
      </c>
      <c r="AF67" s="97">
        <f t="shared" si="24"/>
        <v>0.70585917835802936</v>
      </c>
      <c r="AG67" s="98">
        <v>0.03</v>
      </c>
      <c r="AH67" s="97">
        <f t="shared" si="25"/>
        <v>0.94114557114403929</v>
      </c>
      <c r="AI67" s="98">
        <v>0.04</v>
      </c>
      <c r="AJ67" s="97">
        <f t="shared" si="26"/>
        <v>11.76431963930049</v>
      </c>
      <c r="AK67" s="126">
        <v>0.5</v>
      </c>
      <c r="AL67" s="199"/>
      <c r="AM67" s="30"/>
      <c r="AN67" s="133"/>
      <c r="AO67" s="66"/>
    </row>
    <row r="68" spans="1:41" s="31" customFormat="1" ht="15.75" x14ac:dyDescent="0.25">
      <c r="A68" s="311"/>
      <c r="B68" s="19" t="s">
        <v>114</v>
      </c>
      <c r="C68" s="211">
        <f>IF(OR(TOTAL!C68="",TOTAL!C68=0),"",((TOTAL!C68-('Vîrsta 3-4 ani'!$C$6*0.008)-('Vîrsta 5-7 ani'!$C$6*0.016))/TOTAL!$C$6)*$C$6)</f>
        <v>-0.19770491803278689</v>
      </c>
      <c r="D68" s="211">
        <f>IF(OR(TOTAL!D68="",TOTAL!D68=0),"",((TOTAL!D68-('Vîrsta 3-4 ani'!$C$6*0.008)-('Vîrsta 5-7 ani'!$C$6*0.016))/TOTAL!$C$6)*$C$6)</f>
        <v>-0.19770491803278689</v>
      </c>
      <c r="E68" s="211">
        <f>IF(OR(TOTAL!E68="",TOTAL!E68=0),"",((TOTAL!E68-('Vîrsta 3-4 ani'!$C$6*0.008)-('Vîrsta 5-7 ani'!$C$6*0.016))/TOTAL!$C$6)*$C$6)</f>
        <v>3.900655737704918</v>
      </c>
      <c r="F68" s="211">
        <f>IF(OR(TOTAL!F68="",TOTAL!F68=0),"",((TOTAL!F68-('Vîrsta 3-4 ani'!$C$6*0.008)-('Vîrsta 5-7 ani'!$C$6*0.016))/TOTAL!$C$6)*$C$6)</f>
        <v>-0.19770491803278689</v>
      </c>
      <c r="G68" s="211">
        <f>IF(OR(TOTAL!G68="",TOTAL!G68=0),"",((TOTAL!G68-('Vîrsta 3-4 ani'!$C$6*0.008)-('Vîrsta 5-7 ani'!$C$6*0.016))/TOTAL!$C$6)*$C$6)</f>
        <v>4.3268852459016394</v>
      </c>
      <c r="H68" s="211">
        <f>IF(OR(TOTAL!H68="",TOTAL!H68=0),"",((TOTAL!H68-('Vîrsta 3-4 ani'!$C$6*0.008)-('Vîrsta 5-7 ani'!$C$6*0.016))/TOTAL!$C$6)*$C$6)</f>
        <v>-0.19770491803278689</v>
      </c>
      <c r="I68" s="211">
        <f>IF(OR(TOTAL!I68="",TOTAL!I68=0),"",((TOTAL!I68-('Vîrsta 3-4 ani'!$C$6*0.008)-('Vîrsta 5-7 ani'!$C$6*0.016))/TOTAL!$C$6)*$C$6)</f>
        <v>-0.19770491803278689</v>
      </c>
      <c r="J68" s="211">
        <f>IF(OR(TOTAL!J68="",TOTAL!J68=0),"",((TOTAL!J68-('Vîrsta 3-4 ani'!$C$6*0.008)-('Vîrsta 5-7 ani'!$C$6*0.016))/TOTAL!$C$6)*$C$6)</f>
        <v>4.064590163934426</v>
      </c>
      <c r="K68" s="211">
        <f>IF(OR(TOTAL!K68="",TOTAL!K68=0),"",((TOTAL!K68-('Vîrsta 3-4 ani'!$C$6*0.008)-('Vîrsta 5-7 ani'!$C$6*0.016))/TOTAL!$C$6)*$C$6)</f>
        <v>7.2131147540983303E-3</v>
      </c>
      <c r="L68" s="211">
        <f>IF(OR(TOTAL!L68="",TOTAL!L68=0),"",((TOTAL!L68-('Vîrsta 3-4 ani'!$C$6*0.008)-('Vîrsta 5-7 ani'!$C$6*0.016))/TOTAL!$C$6)*$C$6)</f>
        <v>-0.19770491803278689</v>
      </c>
      <c r="M68" s="211">
        <f>IF(OR(TOTAL!M68="",TOTAL!M68=0),"",((TOTAL!M68-('Vîrsta 3-4 ani'!$C$6*0.008)-('Vîrsta 5-7 ani'!$C$6*0.016))/TOTAL!$C$6)*$C$6)</f>
        <v>-0.19770491803278689</v>
      </c>
      <c r="N68" s="211">
        <f>IF(OR(TOTAL!N68="",TOTAL!N68=0),"",((TOTAL!N68-('Vîrsta 3-4 ani'!$C$6*0.008)-('Vîrsta 5-7 ani'!$C$6*0.016))/TOTAL!$C$6)*$C$6)</f>
        <v>4.3408196721311478</v>
      </c>
      <c r="O68" s="211">
        <f>IF(OR(TOTAL!O68="",TOTAL!O68=0),"",((TOTAL!O68-('Vîrsta 3-4 ani'!$C$6*0.008)-('Vîrsta 5-7 ani'!$C$6*0.016))/TOTAL!$C$6)*$C$6)</f>
        <v>-0.19770491803278689</v>
      </c>
      <c r="P68" s="211">
        <f>IF(OR(TOTAL!P68="",TOTAL!P68=0),"",((TOTAL!P68-('Vîrsta 3-4 ani'!$C$6*0.008)-('Vîrsta 5-7 ani'!$C$6*0.016))/TOTAL!$C$6)*$C$6)</f>
        <v>4.7093442622950823</v>
      </c>
      <c r="Q68" s="211">
        <f>IF(OR(TOTAL!Q68="",TOTAL!Q68=0),"",((TOTAL!Q68-('Vîrsta 3-4 ani'!$C$6*0.008)-('Vîrsta 5-7 ani'!$C$6*0.016))/TOTAL!$C$6)*$C$6)</f>
        <v>-0.19770491803278689</v>
      </c>
      <c r="R68" s="211">
        <f>IF(OR(TOTAL!R68="",TOTAL!R68=0),"",((TOTAL!R68-('Vîrsta 3-4 ani'!$C$6*0.008)-('Vîrsta 5-7 ani'!$C$6*0.016))/TOTAL!$C$6)*$C$6)</f>
        <v>-0.19770491803278689</v>
      </c>
      <c r="S68" s="211">
        <f>IF(OR(TOTAL!S68="",TOTAL!S68=0),"",((TOTAL!S68-('Vîrsta 3-4 ani'!$C$6*0.008)-('Vîrsta 5-7 ani'!$C$6*0.016))/TOTAL!$C$6)*$C$6)</f>
        <v>3.982622950819672</v>
      </c>
      <c r="T68" s="211">
        <f>IF(OR(TOTAL!T68="",TOTAL!T68=0),"",((TOTAL!T68-('Vîrsta 3-4 ani'!$C$6*0.008)-('Vîrsta 5-7 ani'!$C$6*0.016))/TOTAL!$C$6)*$C$6)</f>
        <v>-0.19770491803278689</v>
      </c>
      <c r="U68" s="211">
        <f>IF(OR(TOTAL!U68="",TOTAL!U68=0),"",((TOTAL!U68-('Vîrsta 3-4 ani'!$C$6*0.008)-('Vîrsta 5-7 ani'!$C$6*0.016))/TOTAL!$C$6)*$C$6)</f>
        <v>4.1711475409836067</v>
      </c>
      <c r="V68" s="211">
        <f>IF(OR(TOTAL!V68="",TOTAL!V68=0),"",((TOTAL!V68-('Vîrsta 3-4 ani'!$C$6*0.008)-('Vîrsta 5-7 ani'!$C$6*0.016))/TOTAL!$C$6)*$C$6)</f>
        <v>-0.19770491803278689</v>
      </c>
      <c r="W68" s="211" t="str">
        <f>IF(OR(TOTAL!W68="",TOTAL!W68=0),"",((TOTAL!W68-('Vîrsta 3-4 ani'!$C$6*0.008)-('Vîrsta 5-7 ani'!$C$6*0.016))/TOTAL!$C$6)*$C$6)</f>
        <v/>
      </c>
      <c r="X68" s="211" t="str">
        <f>IF(OR(TOTAL!X68="",TOTAL!X68=0),"",((TOTAL!X68-('Vîrsta 3-4 ani'!$C$6*0.008)-('Vîrsta 5-7 ani'!$C$6*0.016))/TOTAL!$C$6)*$C$6)</f>
        <v/>
      </c>
      <c r="Y68" s="211" t="str">
        <f>IF(OR(TOTAL!Y68="",TOTAL!Y68=0),"",((TOTAL!Y68-('Vîrsta 3-4 ani'!$C$6*0.008)-('Vîrsta 5-7 ani'!$C$6*0.016))/TOTAL!$C$6)*$C$6)</f>
        <v/>
      </c>
      <c r="Z68" s="20">
        <f t="shared" ref="Z68" si="27">SUM(C68:Y68)</f>
        <v>27.130819672131146</v>
      </c>
      <c r="AA68" s="20">
        <f t="shared" si="15"/>
        <v>36.222723193766548</v>
      </c>
      <c r="AB68" s="20">
        <f t="shared" si="22"/>
        <v>36.222723193766548</v>
      </c>
      <c r="AC68" s="208"/>
      <c r="AD68" s="209">
        <f>IFERROR(IF($AB68=0,"",$AB68*AE68),"")</f>
        <v>5.3971857558712157</v>
      </c>
      <c r="AE68" s="210">
        <v>0.14899999999999999</v>
      </c>
      <c r="AF68" s="209">
        <f>IFERROR(IF($AB68=0,"",$AB68*AG68),"")</f>
        <v>6.157862942940314</v>
      </c>
      <c r="AG68" s="210">
        <v>0.17</v>
      </c>
      <c r="AH68" s="209">
        <f>IFERROR(IF($AB68=0,"",$AB68*AI68),"")</f>
        <v>0.76067718706909759</v>
      </c>
      <c r="AI68" s="210">
        <v>2.1000000000000001E-2</v>
      </c>
      <c r="AJ68" s="209">
        <f>IFERROR(IF($AB68=0,"",$AB68*AK68),"")</f>
        <v>97.185566328875638</v>
      </c>
      <c r="AK68" s="210">
        <v>2.6829999999999998</v>
      </c>
      <c r="AL68" s="212">
        <v>28</v>
      </c>
      <c r="AM68" s="213">
        <f>IFERROR((AB68-AL68),"")</f>
        <v>8.2227231937665479</v>
      </c>
      <c r="AN68" s="214">
        <f>IFERROR((AB68*100/AL68),"")</f>
        <v>129.36686854916624</v>
      </c>
      <c r="AO68" s="66"/>
    </row>
    <row r="69" spans="1:41" s="31" customFormat="1" ht="15.75" x14ac:dyDescent="0.25">
      <c r="A69" s="311"/>
      <c r="B69" s="57" t="s">
        <v>107</v>
      </c>
      <c r="C69" s="245">
        <f>IF(OR(TOTAL!C69="",TOTAL!C69=0),"",TOTAL!C69/TOTAL!$C$6*'Vîrsta 1-2 ani'!$C$6)</f>
        <v>0.20491803278688525</v>
      </c>
      <c r="D69" s="245">
        <f>IF(OR(TOTAL!D69="",TOTAL!D69=0),"",TOTAL!D69/TOTAL!$C$6*'Vîrsta 1-2 ani'!$C$6)</f>
        <v>0.20491803278688525</v>
      </c>
      <c r="E69" s="245">
        <f>IF(OR(TOTAL!E69="",TOTAL!E69=0),"",TOTAL!E69/TOTAL!$C$6*'Vîrsta 1-2 ani'!$C$6)</f>
        <v>0.20491803278688525</v>
      </c>
      <c r="F69" s="245">
        <f>IF(OR(TOTAL!F69="",TOTAL!F69=0),"",TOTAL!F69/TOTAL!$C$6*'Vîrsta 1-2 ani'!$C$6)</f>
        <v>0.20491803278688525</v>
      </c>
      <c r="G69" s="245">
        <f>IF(OR(TOTAL!G69="",TOTAL!G69=0),"",TOTAL!G69/TOTAL!$C$6*'Vîrsta 1-2 ani'!$C$6)</f>
        <v>0.20491803278688525</v>
      </c>
      <c r="H69" s="245">
        <f>IF(OR(TOTAL!H69="",TOTAL!H69=0),"",TOTAL!H69/TOTAL!$C$6*'Vîrsta 1-2 ani'!$C$6)</f>
        <v>0.20491803278688525</v>
      </c>
      <c r="I69" s="245">
        <f>IF(OR(TOTAL!I69="",TOTAL!I69=0),"",TOTAL!I69/TOTAL!$C$6*'Vîrsta 1-2 ani'!$C$6)</f>
        <v>0.20491803278688525</v>
      </c>
      <c r="J69" s="245">
        <f>IF(OR(TOTAL!J69="",TOTAL!J69=0),"",TOTAL!J69/TOTAL!$C$6*'Vîrsta 1-2 ani'!$C$6)</f>
        <v>0.20491803278688525</v>
      </c>
      <c r="K69" s="245">
        <f>IF(OR(TOTAL!K69="",TOTAL!K69=0),"",TOTAL!K69/TOTAL!$C$6*'Vîrsta 1-2 ani'!$C$6)</f>
        <v>0.4098360655737705</v>
      </c>
      <c r="L69" s="245">
        <f>IF(OR(TOTAL!L69="",TOTAL!L69=0),"",TOTAL!L69/TOTAL!$C$6*'Vîrsta 1-2 ani'!$C$6)</f>
        <v>0.20491803278688525</v>
      </c>
      <c r="M69" s="245">
        <f>IF(OR(TOTAL!M69="",TOTAL!M69=0),"",TOTAL!M69/TOTAL!$C$6*'Vîrsta 1-2 ani'!$C$6)</f>
        <v>0.20491803278688525</v>
      </c>
      <c r="N69" s="245">
        <f>IF(OR(TOTAL!N69="",TOTAL!N69=0),"",TOTAL!N69/TOTAL!$C$6*'Vîrsta 1-2 ani'!$C$6)</f>
        <v>0.20491803278688525</v>
      </c>
      <c r="O69" s="245">
        <f>IF(OR(TOTAL!O69="",TOTAL!O69=0),"",TOTAL!O69/TOTAL!$C$6*'Vîrsta 1-2 ani'!$C$6)</f>
        <v>0.20491803278688525</v>
      </c>
      <c r="P69" s="245">
        <f>IF(OR(TOTAL!P69="",TOTAL!P69=0),"",TOTAL!P69/TOTAL!$C$6*'Vîrsta 1-2 ani'!$C$6)</f>
        <v>0.20491803278688525</v>
      </c>
      <c r="Q69" s="245">
        <f>IF(OR(TOTAL!Q69="",TOTAL!Q69=0),"",TOTAL!Q69/TOTAL!$C$6*'Vîrsta 1-2 ani'!$C$6)</f>
        <v>0.20491803278688525</v>
      </c>
      <c r="R69" s="245">
        <f>IF(OR(TOTAL!R69="",TOTAL!R69=0),"",TOTAL!R69/TOTAL!$C$6*'Vîrsta 1-2 ani'!$C$6)</f>
        <v>0.20491803278688525</v>
      </c>
      <c r="S69" s="245">
        <f>IF(OR(TOTAL!S69="",TOTAL!S69=0),"",TOTAL!S69/TOTAL!$C$6*'Vîrsta 1-2 ani'!$C$6)</f>
        <v>0.20491803278688525</v>
      </c>
      <c r="T69" s="245">
        <f>IF(OR(TOTAL!T69="",TOTAL!T69=0),"",TOTAL!T69/TOTAL!$C$6*'Vîrsta 1-2 ani'!$C$6)</f>
        <v>0.20491803278688525</v>
      </c>
      <c r="U69" s="245">
        <f>IF(OR(TOTAL!U69="",TOTAL!U69=0),"",TOTAL!U69/TOTAL!$C$6*'Vîrsta 1-2 ani'!$C$6)</f>
        <v>0.20491803278688525</v>
      </c>
      <c r="V69" s="245">
        <f>IF(OR(TOTAL!V69="",TOTAL!V69=0),"",TOTAL!V69/TOTAL!$C$6*'Vîrsta 1-2 ani'!$C$6)</f>
        <v>0.20491803278688525</v>
      </c>
      <c r="W69" s="245" t="str">
        <f>IF(OR(TOTAL!W69="",TOTAL!W69=0),"",TOTAL!W69/TOTAL!$C$6*'Vîrsta 1-2 ani'!$C$6)</f>
        <v/>
      </c>
      <c r="X69" s="245" t="str">
        <f>IF(OR(TOTAL!X69="",TOTAL!X69=0),"",TOTAL!X69/TOTAL!$C$6*'Vîrsta 1-2 ani'!$C$6)</f>
        <v/>
      </c>
      <c r="Y69" s="245" t="str">
        <f>IF(OR(TOTAL!Y69="",TOTAL!Y69=0),"",TOTAL!Y69/TOTAL!$C$6*'Vîrsta 1-2 ani'!$C$6)</f>
        <v/>
      </c>
      <c r="Z69" s="11">
        <f>SUM(C69:Y69)</f>
        <v>4.3032786885245917</v>
      </c>
      <c r="AA69" s="11">
        <f t="shared" si="15"/>
        <v>5.7453654052397756</v>
      </c>
      <c r="AB69" s="11">
        <f t="shared" si="22"/>
        <v>5.7453654052397756</v>
      </c>
      <c r="AC69" s="7"/>
      <c r="AD69" s="97">
        <f>IFERROR(IF($AB69=0,"",$AB69*AE69),"")</f>
        <v>0.16087023134671372</v>
      </c>
      <c r="AE69" s="98">
        <v>2.8000000000000001E-2</v>
      </c>
      <c r="AF69" s="97">
        <f>IFERROR(IF($AB69=0,"",$AB69*AG69),"")</f>
        <v>0.86180481078596627</v>
      </c>
      <c r="AG69" s="98">
        <v>0.15</v>
      </c>
      <c r="AH69" s="97">
        <f>IFERROR(IF($AB69=0,"",$AB69*AI69),"")</f>
        <v>0.18385169296767281</v>
      </c>
      <c r="AI69" s="98">
        <v>3.2000000000000001E-2</v>
      </c>
      <c r="AJ69" s="97">
        <f>IFERROR(IF($AB69=0,"",$AB69*AK69),"")</f>
        <v>12.409989275317916</v>
      </c>
      <c r="AK69" s="126">
        <v>2.16</v>
      </c>
      <c r="AL69" s="198"/>
      <c r="AM69" s="169"/>
      <c r="AN69" s="170"/>
      <c r="AO69" s="66"/>
    </row>
    <row r="70" spans="1:41" s="31" customFormat="1" ht="15.75" x14ac:dyDescent="0.25">
      <c r="A70" s="311"/>
      <c r="B70" s="57" t="s">
        <v>93</v>
      </c>
      <c r="C70" s="245" t="str">
        <f>IF(OR(TOTAL!C70="",TOTAL!C70=0),"",TOTAL!C70/TOTAL!$C$6*'Vîrsta 1-2 ani'!$C$6)</f>
        <v/>
      </c>
      <c r="D70" s="245" t="str">
        <f>IF(OR(TOTAL!D70="",TOTAL!D70=0),"",TOTAL!D70/TOTAL!$C$6*'Vîrsta 1-2 ani'!$C$6)</f>
        <v/>
      </c>
      <c r="E70" s="245">
        <f>IF(OR(TOTAL!E70="",TOTAL!E70=0),"",TOTAL!E70/TOTAL!$C$6*'Vîrsta 1-2 ani'!$C$6)</f>
        <v>3.7704918032786883</v>
      </c>
      <c r="F70" s="245" t="str">
        <f>IF(OR(TOTAL!F70="",TOTAL!F70=0),"",TOTAL!F70/TOTAL!$C$6*'Vîrsta 1-2 ani'!$C$6)</f>
        <v/>
      </c>
      <c r="G70" s="245">
        <f>IF(OR(TOTAL!G70="",TOTAL!G70=0),"",TOTAL!G70/TOTAL!$C$6*'Vîrsta 1-2 ani'!$C$6)</f>
        <v>4.1803278688524586</v>
      </c>
      <c r="H70" s="245" t="str">
        <f>IF(OR(TOTAL!H70="",TOTAL!H70=0),"",TOTAL!H70/TOTAL!$C$6*'Vîrsta 1-2 ani'!$C$6)</f>
        <v/>
      </c>
      <c r="I70" s="245" t="str">
        <f>IF(OR(TOTAL!I70="",TOTAL!I70=0),"",TOTAL!I70/TOTAL!$C$6*'Vîrsta 1-2 ani'!$C$6)</f>
        <v/>
      </c>
      <c r="J70" s="245">
        <f>IF(OR(TOTAL!J70="",TOTAL!J70=0),"",TOTAL!J70/TOTAL!$C$6*'Vîrsta 1-2 ani'!$C$6)</f>
        <v>3.9344262295081966</v>
      </c>
      <c r="K70" s="245" t="str">
        <f>IF(OR(TOTAL!K70="",TOTAL!K70=0),"",TOTAL!K70/TOTAL!$C$6*'Vîrsta 1-2 ani'!$C$6)</f>
        <v/>
      </c>
      <c r="L70" s="245" t="str">
        <f>IF(OR(TOTAL!L70="",TOTAL!L70=0),"",TOTAL!L70/TOTAL!$C$6*'Vîrsta 1-2 ani'!$C$6)</f>
        <v/>
      </c>
      <c r="M70" s="245" t="str">
        <f>IF(OR(TOTAL!M70="",TOTAL!M70=0),"",TOTAL!M70/TOTAL!$C$6*'Vîrsta 1-2 ani'!$C$6)</f>
        <v/>
      </c>
      <c r="N70" s="245">
        <f>IF(OR(TOTAL!N70="",TOTAL!N70=0),"",TOTAL!N70/TOTAL!$C$6*'Vîrsta 1-2 ani'!$C$6)</f>
        <v>4.1803278688524586</v>
      </c>
      <c r="O70" s="245" t="str">
        <f>IF(OR(TOTAL!O70="",TOTAL!O70=0),"",TOTAL!O70/TOTAL!$C$6*'Vîrsta 1-2 ani'!$C$6)</f>
        <v/>
      </c>
      <c r="P70" s="245">
        <f>IF(OR(TOTAL!P70="",TOTAL!P70=0),"",TOTAL!P70/TOTAL!$C$6*'Vîrsta 1-2 ani'!$C$6)</f>
        <v>4.5081967213114753</v>
      </c>
      <c r="Q70" s="245" t="str">
        <f>IF(OR(TOTAL!Q70="",TOTAL!Q70=0),"",TOTAL!Q70/TOTAL!$C$6*'Vîrsta 1-2 ani'!$C$6)</f>
        <v/>
      </c>
      <c r="R70" s="245" t="str">
        <f>IF(OR(TOTAL!R70="",TOTAL!R70=0),"",TOTAL!R70/TOTAL!$C$6*'Vîrsta 1-2 ani'!$C$6)</f>
        <v/>
      </c>
      <c r="S70" s="245">
        <f>IF(OR(TOTAL!S70="",TOTAL!S70=0),"",TOTAL!S70/TOTAL!$C$6*'Vîrsta 1-2 ani'!$C$6)</f>
        <v>3.8524590163934427</v>
      </c>
      <c r="T70" s="245" t="str">
        <f>IF(OR(TOTAL!T70="",TOTAL!T70=0),"",TOTAL!T70/TOTAL!$C$6*'Vîrsta 1-2 ani'!$C$6)</f>
        <v/>
      </c>
      <c r="U70" s="245">
        <f>IF(OR(TOTAL!U70="",TOTAL!U70=0),"",TOTAL!U70/TOTAL!$C$6*'Vîrsta 1-2 ani'!$C$6)</f>
        <v>4.0163934426229506</v>
      </c>
      <c r="V70" s="245" t="str">
        <f>IF(OR(TOTAL!V70="",TOTAL!V70=0),"",TOTAL!V70/TOTAL!$C$6*'Vîrsta 1-2 ani'!$C$6)</f>
        <v/>
      </c>
      <c r="W70" s="245" t="str">
        <f>IF(OR(TOTAL!W70="",TOTAL!W70=0),"",TOTAL!W70/TOTAL!$C$6*'Vîrsta 1-2 ani'!$C$6)</f>
        <v/>
      </c>
      <c r="X70" s="245" t="str">
        <f>IF(OR(TOTAL!X70="",TOTAL!X70=0),"",TOTAL!X70/TOTAL!$C$6*'Vîrsta 1-2 ani'!$C$6)</f>
        <v/>
      </c>
      <c r="Y70" s="245" t="str">
        <f>IF(OR(TOTAL!Y70="",TOTAL!Y70=0),"",TOTAL!Y70/TOTAL!$C$6*'Vîrsta 1-2 ani'!$C$6)</f>
        <v/>
      </c>
      <c r="Z70" s="11">
        <f>SUM(C70:Y70)</f>
        <v>28.442622950819668</v>
      </c>
      <c r="AA70" s="11">
        <f t="shared" si="15"/>
        <v>37.974129440346687</v>
      </c>
      <c r="AB70" s="11">
        <f t="shared" si="22"/>
        <v>37.974129440346687</v>
      </c>
      <c r="AC70" s="7">
        <v>0</v>
      </c>
      <c r="AD70" s="97">
        <f t="shared" ref="AD70:AD71" si="28">IFERROR(IF($AB70=0,"",$AB70*AE70),"")</f>
        <v>6.07586071045547</v>
      </c>
      <c r="AE70" s="98">
        <v>0.16</v>
      </c>
      <c r="AF70" s="97">
        <f>IFERROR(IF($AB70=0,"",$AB70*AG70),"")</f>
        <v>3.4176716496312016</v>
      </c>
      <c r="AG70" s="98">
        <v>0.09</v>
      </c>
      <c r="AH70" s="97">
        <f t="shared" ref="AH70:AH71" si="29">IFERROR(IF($AB70=0,"",$AB70*AI70),"")</f>
        <v>0.37974129440346688</v>
      </c>
      <c r="AI70" s="98">
        <v>0.01</v>
      </c>
      <c r="AJ70" s="97">
        <f t="shared" ref="AJ70:AJ71" si="30">IFERROR(IF($AB70=0,"",$AB70*AK70),"")</f>
        <v>76.328000175096832</v>
      </c>
      <c r="AK70" s="126">
        <v>2.0099999999999998</v>
      </c>
      <c r="AL70" s="218"/>
      <c r="AM70" s="217"/>
      <c r="AN70" s="219"/>
      <c r="AO70" s="66"/>
    </row>
    <row r="71" spans="1:41" s="31" customFormat="1" ht="15.75" x14ac:dyDescent="0.25">
      <c r="A71" s="312"/>
      <c r="B71" s="57" t="s">
        <v>43</v>
      </c>
      <c r="C71" s="245" t="str">
        <f>IF(OR(TOTAL!C71="",TOTAL!C71=0),"",TOTAL!C71/TOTAL!$C$6*'Vîrsta 1-2 ani'!$C$6)</f>
        <v/>
      </c>
      <c r="D71" s="245" t="str">
        <f>IF(OR(TOTAL!D71="",TOTAL!D71=0),"",TOTAL!D71/TOTAL!$C$6*'Vîrsta 1-2 ani'!$C$6)</f>
        <v/>
      </c>
      <c r="E71" s="245">
        <f>IF(OR(TOTAL!E71="",TOTAL!E71=0),"",TOTAL!E71/TOTAL!$C$6*'Vîrsta 1-2 ani'!$C$6)</f>
        <v>0.32786885245901637</v>
      </c>
      <c r="F71" s="245" t="str">
        <f>IF(OR(TOTAL!F71="",TOTAL!F71=0),"",TOTAL!F71/TOTAL!$C$6*'Vîrsta 1-2 ani'!$C$6)</f>
        <v/>
      </c>
      <c r="G71" s="245">
        <f>IF(OR(TOTAL!G71="",TOTAL!G71=0),"",TOTAL!G71/TOTAL!$C$6*'Vîrsta 1-2 ani'!$C$6)</f>
        <v>0.34426229508196726</v>
      </c>
      <c r="H71" s="245" t="str">
        <f>IF(OR(TOTAL!H71="",TOTAL!H71=0),"",TOTAL!H71/TOTAL!$C$6*'Vîrsta 1-2 ani'!$C$6)</f>
        <v/>
      </c>
      <c r="I71" s="245" t="str">
        <f>IF(OR(TOTAL!I71="",TOTAL!I71=0),"",TOTAL!I71/TOTAL!$C$6*'Vîrsta 1-2 ani'!$C$6)</f>
        <v/>
      </c>
      <c r="J71" s="245">
        <f>IF(OR(TOTAL!J71="",TOTAL!J71=0),"",TOTAL!J71/TOTAL!$C$6*'Vîrsta 1-2 ani'!$C$6)</f>
        <v>0.32786885245901637</v>
      </c>
      <c r="K71" s="245" t="str">
        <f>IF(OR(TOTAL!K71="",TOTAL!K71=0),"",TOTAL!K71/TOTAL!$C$6*'Vîrsta 1-2 ani'!$C$6)</f>
        <v/>
      </c>
      <c r="L71" s="245" t="str">
        <f>IF(OR(TOTAL!L71="",TOTAL!L71=0),"",TOTAL!L71/TOTAL!$C$6*'Vîrsta 1-2 ani'!$C$6)</f>
        <v/>
      </c>
      <c r="M71" s="245" t="str">
        <f>IF(OR(TOTAL!M71="",TOTAL!M71=0),"",TOTAL!M71/TOTAL!$C$6*'Vîrsta 1-2 ani'!$C$6)</f>
        <v/>
      </c>
      <c r="N71" s="245">
        <f>IF(OR(TOTAL!N71="",TOTAL!N71=0),"",TOTAL!N71/TOTAL!$C$6*'Vîrsta 1-2 ani'!$C$6)</f>
        <v>0.3581967213114754</v>
      </c>
      <c r="O71" s="245" t="str">
        <f>IF(OR(TOTAL!O71="",TOTAL!O71=0),"",TOTAL!O71/TOTAL!$C$6*'Vîrsta 1-2 ani'!$C$6)</f>
        <v/>
      </c>
      <c r="P71" s="245">
        <f>IF(OR(TOTAL!P71="",TOTAL!P71=0),"",TOTAL!P71/TOTAL!$C$6*'Vîrsta 1-2 ani'!$C$6)</f>
        <v>0.39885245901639343</v>
      </c>
      <c r="Q71" s="245" t="str">
        <f>IF(OR(TOTAL!Q71="",TOTAL!Q71=0),"",TOTAL!Q71/TOTAL!$C$6*'Vîrsta 1-2 ani'!$C$6)</f>
        <v/>
      </c>
      <c r="R71" s="245" t="str">
        <f>IF(OR(TOTAL!R71="",TOTAL!R71=0),"",TOTAL!R71/TOTAL!$C$6*'Vîrsta 1-2 ani'!$C$6)</f>
        <v/>
      </c>
      <c r="S71" s="245">
        <f>IF(OR(TOTAL!S71="",TOTAL!S71=0),"",TOTAL!S71/TOTAL!$C$6*'Vîrsta 1-2 ani'!$C$6)</f>
        <v>0.32786885245901637</v>
      </c>
      <c r="T71" s="245" t="str">
        <f>IF(OR(TOTAL!T71="",TOTAL!T71=0),"",TOTAL!T71/TOTAL!$C$6*'Vîrsta 1-2 ani'!$C$6)</f>
        <v/>
      </c>
      <c r="U71" s="245">
        <f>IF(OR(TOTAL!U71="",TOTAL!U71=0),"",TOTAL!U71/TOTAL!$C$6*'Vîrsta 1-2 ani'!$C$6)</f>
        <v>0.35245901639344263</v>
      </c>
      <c r="V71" s="245" t="str">
        <f>IF(OR(TOTAL!V71="",TOTAL!V71=0),"",TOTAL!V71/TOTAL!$C$6*'Vîrsta 1-2 ani'!$C$6)</f>
        <v/>
      </c>
      <c r="W71" s="245" t="str">
        <f>IF(OR(TOTAL!W71="",TOTAL!W71=0),"",TOTAL!W71/TOTAL!$C$6*'Vîrsta 1-2 ani'!$C$6)</f>
        <v/>
      </c>
      <c r="X71" s="245" t="str">
        <f>IF(OR(TOTAL!X71="",TOTAL!X71=0),"",TOTAL!X71/TOTAL!$C$6*'Vîrsta 1-2 ani'!$C$6)</f>
        <v/>
      </c>
      <c r="Y71" s="245" t="str">
        <f>IF(OR(TOTAL!Y71="",TOTAL!Y71=0),"",TOTAL!Y71/TOTAL!$C$6*'Vîrsta 1-2 ani'!$C$6)</f>
        <v/>
      </c>
      <c r="Z71" s="11">
        <f>SUM(C71:Y71)</f>
        <v>2.4373770491803279</v>
      </c>
      <c r="AA71" s="11">
        <f t="shared" ref="AA71:AA102" si="31">IFERROR((Z71/$Z$6*1000),"")</f>
        <v>3.2541749655278078</v>
      </c>
      <c r="AB71" s="11">
        <f t="shared" si="22"/>
        <v>3.1240079669066954</v>
      </c>
      <c r="AC71" s="7">
        <v>4</v>
      </c>
      <c r="AD71" s="97">
        <f t="shared" si="28"/>
        <v>0.81224207139574078</v>
      </c>
      <c r="AE71" s="98">
        <v>0.26</v>
      </c>
      <c r="AF71" s="97">
        <f t="shared" ref="AF71" si="32">IFERROR(IF($AB71=0,"",$AB71*AG71),"")</f>
        <v>0.84348215106480784</v>
      </c>
      <c r="AG71" s="98">
        <v>0.27</v>
      </c>
      <c r="AH71" s="97">
        <f t="shared" si="29"/>
        <v>0</v>
      </c>
      <c r="AI71" s="98">
        <v>0</v>
      </c>
      <c r="AJ71" s="97">
        <f t="shared" si="30"/>
        <v>12.121150911597978</v>
      </c>
      <c r="AK71" s="126">
        <v>3.88</v>
      </c>
      <c r="AL71" s="220"/>
      <c r="AM71" s="221"/>
      <c r="AN71" s="222"/>
      <c r="AO71" s="66"/>
    </row>
    <row r="72" spans="1:41" ht="15.75" x14ac:dyDescent="0.25">
      <c r="A72" s="310">
        <v>6</v>
      </c>
      <c r="B72" s="19" t="s">
        <v>6</v>
      </c>
      <c r="C72" s="211">
        <f>IF(OR(TOTAL!C72="",TOTAL!C72=0),"",((TOTAL!C72-('Vîrsta 3-4 ani'!$C$6*0.008)-('Vîrsta 5-7 ani'!$C$6*0.016))/TOTAL!$C$6)*$C$6)</f>
        <v>3.121967213114754</v>
      </c>
      <c r="D72" s="69">
        <f>IF(OR(TOTAL!D72="",TOTAL!D72=0),"",((TOTAL!D72-('Vîrsta 3-4 ani'!$C$6*0.008)-('Vîrsta 5-7 ani'!$C$6*0.016))/TOTAL!$C$6)*$C$6)</f>
        <v>3.5318032786885247</v>
      </c>
      <c r="E72" s="69" t="str">
        <f>IF(OR(TOTAL!E72="",TOTAL!E72=0),"",((TOTAL!E72-('Vîrsta 3-4 ani'!$C$6*0.008)-('Vîrsta 5-7 ani'!$C$6*0.016))/TOTAL!$C$6)*$C$6)</f>
        <v/>
      </c>
      <c r="F72" s="69">
        <f>IF(OR(TOTAL!F72="",TOTAL!F72=0),"",((TOTAL!F72-('Vîrsta 3-4 ani'!$C$6*0.008)-('Vîrsta 5-7 ani'!$C$6*0.016))/TOTAL!$C$6)*$C$6)</f>
        <v>2.881065573770492</v>
      </c>
      <c r="G72" s="69" t="str">
        <f>IF(OR(TOTAL!G72="",TOTAL!G72=0),"",((TOTAL!G72-('Vîrsta 3-4 ani'!$C$6*0.008)-('Vîrsta 5-7 ani'!$C$6*0.016))/TOTAL!$C$6)*$C$6)</f>
        <v/>
      </c>
      <c r="H72" s="69">
        <f>IF(OR(TOTAL!H72="",TOTAL!H72=0),"",((TOTAL!H72-('Vîrsta 3-4 ani'!$C$6*0.008)-('Vîrsta 5-7 ani'!$C$6*0.016))/TOTAL!$C$6)*$C$6)</f>
        <v>3.1055737704918029</v>
      </c>
      <c r="I72" s="69" t="str">
        <f>IF(OR(TOTAL!I72="",TOTAL!I72=0),"",((TOTAL!I72-('Vîrsta 3-4 ani'!$C$6*0.008)-('Vîrsta 5-7 ani'!$C$6*0.016))/TOTAL!$C$6)*$C$6)</f>
        <v/>
      </c>
      <c r="J72" s="69">
        <f>IF(OR(TOTAL!J72="",TOTAL!J72=0),"",((TOTAL!J72-('Vîrsta 3-4 ani'!$C$6*0.008)-('Vîrsta 5-7 ani'!$C$6*0.016))/TOTAL!$C$6)*$C$6)</f>
        <v>3.351803278688525</v>
      </c>
      <c r="K72" s="69" t="str">
        <f>IF(OR(TOTAL!K72="",TOTAL!K72=0),"",((TOTAL!K72-('Vîrsta 3-4 ani'!$C$6*0.008)-('Vîrsta 5-7 ani'!$C$6*0.016))/TOTAL!$C$6)*$C$6)</f>
        <v/>
      </c>
      <c r="L72" s="69">
        <f>IF(OR(TOTAL!L72="",TOTAL!L72=0),"",((TOTAL!L72-('Vîrsta 3-4 ani'!$C$6*0.008)-('Vîrsta 5-7 ani'!$C$6*0.016))/TOTAL!$C$6)*$C$6)</f>
        <v>3.2039344262295084</v>
      </c>
      <c r="M72" s="69">
        <f>IF(OR(TOTAL!M72="",TOTAL!M72=0),"",((TOTAL!M72-('Vîrsta 3-4 ani'!$C$6*0.008)-('Vîrsta 5-7 ani'!$C$6*0.016))/TOTAL!$C$6)*$C$6)</f>
        <v>3.3746721311475407</v>
      </c>
      <c r="N72" s="69" t="str">
        <f>IF(OR(TOTAL!N72="",TOTAL!N72=0),"",((TOTAL!N72-('Vîrsta 3-4 ani'!$C$6*0.008)-('Vîrsta 5-7 ani'!$C$6*0.016))/TOTAL!$C$6)*$C$6)</f>
        <v/>
      </c>
      <c r="O72" s="69">
        <f>IF(OR(TOTAL!O72="",TOTAL!O72=0),"",((TOTAL!O72-('Vîrsta 3-4 ani'!$C$6*0.008)-('Vîrsta 5-7 ani'!$C$6*0.016))/TOTAL!$C$6)*$C$6)</f>
        <v>3.2205737704918036</v>
      </c>
      <c r="P72" s="69" t="str">
        <f>IF(OR(TOTAL!P72="",TOTAL!P72=0),"",((TOTAL!P72-('Vîrsta 3-4 ani'!$C$6*0.008)-('Vîrsta 5-7 ani'!$C$6*0.016))/TOTAL!$C$6)*$C$6)</f>
        <v/>
      </c>
      <c r="Q72" s="69">
        <f>IF(OR(TOTAL!Q72="",TOTAL!Q72=0),"",((TOTAL!Q72-('Vîrsta 3-4 ani'!$C$6*0.008)-('Vîrsta 5-7 ani'!$C$6*0.016))/TOTAL!$C$6)*$C$6)</f>
        <v>4.1055737704918034</v>
      </c>
      <c r="R72" s="69">
        <f>IF(OR(TOTAL!R72="",TOTAL!R72=0),"",((TOTAL!R72-('Vîrsta 3-4 ani'!$C$6*0.008)-('Vîrsta 5-7 ani'!$C$6*0.016))/TOTAL!$C$6)*$C$6)</f>
        <v>3.9554098360655741</v>
      </c>
      <c r="S72" s="69" t="str">
        <f>IF(OR(TOTAL!S72="",TOTAL!S72=0),"",((TOTAL!S72-('Vîrsta 3-4 ani'!$C$6*0.008)-('Vîrsta 5-7 ani'!$C$6*0.016))/TOTAL!$C$6)*$C$6)</f>
        <v/>
      </c>
      <c r="T72" s="69">
        <f>IF(OR(TOTAL!T72="",TOTAL!T72=0),"",((TOTAL!T72-('Vîrsta 3-4 ani'!$C$6*0.008)-('Vîrsta 5-7 ani'!$C$6*0.016))/TOTAL!$C$6)*$C$6)</f>
        <v>3.5370491803278692</v>
      </c>
      <c r="U72" s="69" t="str">
        <f>IF(OR(TOTAL!U72="",TOTAL!U72=0),"",((TOTAL!U72-('Vîrsta 3-4 ani'!$C$6*0.008)-('Vîrsta 5-7 ani'!$C$6*0.016))/TOTAL!$C$6)*$C$6)</f>
        <v/>
      </c>
      <c r="V72" s="69">
        <f>IF(OR(TOTAL!V72="",TOTAL!V72=0),"",((TOTAL!V72-('Vîrsta 3-4 ani'!$C$6*0.008)-('Vîrsta 5-7 ani'!$C$6*0.016))/TOTAL!$C$6)*$C$6)</f>
        <v>3.4088524590163933</v>
      </c>
      <c r="W72" s="69" t="str">
        <f>IF(OR(TOTAL!W72="",TOTAL!W72=0),"",((TOTAL!W72-('Vîrsta 3-4 ani'!$C$6*0.008)-('Vîrsta 5-7 ani'!$C$6*0.016))/TOTAL!$C$6)*$C$6)</f>
        <v/>
      </c>
      <c r="X72" s="69" t="str">
        <f>IF(OR(TOTAL!X72="",TOTAL!X72=0),"",((TOTAL!X72-('Vîrsta 3-4 ani'!$C$6*0.008)-('Vîrsta 5-7 ani'!$C$6*0.016))/TOTAL!$C$6)*$C$6)</f>
        <v/>
      </c>
      <c r="Y72" s="69" t="str">
        <f>IF(OR(TOTAL!Y72="",TOTAL!Y72=0),"",((TOTAL!Y72-('Vîrsta 3-4 ani'!$C$6*0.008)-('Vîrsta 5-7 ani'!$C$6*0.016))/TOTAL!$C$6)*$C$6)</f>
        <v/>
      </c>
      <c r="Z72" s="10">
        <f t="shared" ref="Z72" si="33">SUM(C72:Y72)</f>
        <v>40.798278688524597</v>
      </c>
      <c r="AA72" s="10">
        <f t="shared" si="31"/>
        <v>54.470332027402669</v>
      </c>
      <c r="AB72" s="10">
        <f t="shared" si="22"/>
        <v>37.039825778633812</v>
      </c>
      <c r="AC72" s="4">
        <v>32</v>
      </c>
      <c r="AD72" s="90">
        <f>IFERROR(IF($AB72=0,"",$AB72*AE72),"")</f>
        <v>7.0746067237190582</v>
      </c>
      <c r="AE72" s="91">
        <v>0.191</v>
      </c>
      <c r="AF72" s="90">
        <f>IFERROR(IF($AB72=0,"",$AB72*AG72),"")</f>
        <v>2.3705488498325642</v>
      </c>
      <c r="AG72" s="91">
        <v>6.4000000000000001E-2</v>
      </c>
      <c r="AH72" s="90">
        <f>IFERROR(IF($AB72=0,"",$AB72*AI72),"")</f>
        <v>1.1482345991376481</v>
      </c>
      <c r="AI72" s="91">
        <v>3.1E-2</v>
      </c>
      <c r="AJ72" s="90">
        <f>IFERROR(IF($AB72=0,"",$AB72*AK72),"")</f>
        <v>51.818716264308705</v>
      </c>
      <c r="AK72" s="91">
        <v>1.399</v>
      </c>
      <c r="AL72" s="215">
        <v>36</v>
      </c>
      <c r="AM72" s="216">
        <f>IFERROR((AB72-AL72),"")</f>
        <v>1.0398257786338121</v>
      </c>
      <c r="AN72" s="216">
        <f>IFERROR((AB72*100/AL72),"")</f>
        <v>102.88840494064948</v>
      </c>
      <c r="AO72" s="18"/>
    </row>
    <row r="73" spans="1:41" s="31" customFormat="1" ht="19.5" customHeight="1" x14ac:dyDescent="0.25">
      <c r="A73" s="311"/>
      <c r="B73" s="57" t="s">
        <v>94</v>
      </c>
      <c r="C73" s="245" t="str">
        <f>IF(OR(TOTAL!C73="",TOTAL!C73=0),"",TOTAL!C73/TOTAL!$C$6*'Vîrsta 1-2 ani'!$C$6)</f>
        <v/>
      </c>
      <c r="D73" s="245" t="str">
        <f>IF(OR(TOTAL!D73="",TOTAL!D73=0),"",TOTAL!D73/TOTAL!$C$6*'Vîrsta 1-2 ani'!$C$6)</f>
        <v/>
      </c>
      <c r="E73" s="245" t="str">
        <f>IF(OR(TOTAL!E73="",TOTAL!E73=0),"",TOTAL!E73/TOTAL!$C$6*'Vîrsta 1-2 ani'!$C$6)</f>
        <v/>
      </c>
      <c r="F73" s="245" t="str">
        <f>IF(OR(TOTAL!F73="",TOTAL!F73=0),"",TOTAL!F73/TOTAL!$C$6*'Vîrsta 1-2 ani'!$C$6)</f>
        <v/>
      </c>
      <c r="G73" s="245" t="str">
        <f>IF(OR(TOTAL!G73="",TOTAL!G73=0),"",TOTAL!G73/TOTAL!$C$6*'Vîrsta 1-2 ani'!$C$6)</f>
        <v/>
      </c>
      <c r="H73" s="245" t="str">
        <f>IF(OR(TOTAL!H73="",TOTAL!H73=0),"",TOTAL!H73/TOTAL!$C$6*'Vîrsta 1-2 ani'!$C$6)</f>
        <v/>
      </c>
      <c r="I73" s="245" t="str">
        <f>IF(OR(TOTAL!I73="",TOTAL!I73=0),"",TOTAL!I73/TOTAL!$C$6*'Vîrsta 1-2 ani'!$C$6)</f>
        <v/>
      </c>
      <c r="J73" s="245" t="str">
        <f>IF(OR(TOTAL!J73="",TOTAL!J73=0),"",TOTAL!J73/TOTAL!$C$6*'Vîrsta 1-2 ani'!$C$6)</f>
        <v/>
      </c>
      <c r="K73" s="245" t="str">
        <f>IF(OR(TOTAL!K73="",TOTAL!K73=0),"",TOTAL!K73/TOTAL!$C$6*'Vîrsta 1-2 ani'!$C$6)</f>
        <v/>
      </c>
      <c r="L73" s="245" t="str">
        <f>IF(OR(TOTAL!L73="",TOTAL!L73=0),"",TOTAL!L73/TOTAL!$C$6*'Vîrsta 1-2 ani'!$C$6)</f>
        <v/>
      </c>
      <c r="M73" s="245" t="str">
        <f>IF(OR(TOTAL!M73="",TOTAL!M73=0),"",TOTAL!M73/TOTAL!$C$6*'Vîrsta 1-2 ani'!$C$6)</f>
        <v/>
      </c>
      <c r="N73" s="245" t="str">
        <f>IF(OR(TOTAL!N73="",TOTAL!N73=0),"",TOTAL!N73/TOTAL!$C$6*'Vîrsta 1-2 ani'!$C$6)</f>
        <v/>
      </c>
      <c r="O73" s="245" t="str">
        <f>IF(OR(TOTAL!O73="",TOTAL!O73=0),"",TOTAL!O73/TOTAL!$C$6*'Vîrsta 1-2 ani'!$C$6)</f>
        <v/>
      </c>
      <c r="P73" s="245" t="str">
        <f>IF(OR(TOTAL!P73="",TOTAL!P73=0),"",TOTAL!P73/TOTAL!$C$6*'Vîrsta 1-2 ani'!$C$6)</f>
        <v/>
      </c>
      <c r="Q73" s="245" t="str">
        <f>IF(OR(TOTAL!Q73="",TOTAL!Q73=0),"",TOTAL!Q73/TOTAL!$C$6*'Vîrsta 1-2 ani'!$C$6)</f>
        <v/>
      </c>
      <c r="R73" s="245" t="str">
        <f>IF(OR(TOTAL!R73="",TOTAL!R73=0),"",TOTAL!R73/TOTAL!$C$6*'Vîrsta 1-2 ani'!$C$6)</f>
        <v/>
      </c>
      <c r="S73" s="245" t="str">
        <f>IF(OR(TOTAL!S73="",TOTAL!S73=0),"",TOTAL!S73/TOTAL!$C$6*'Vîrsta 1-2 ani'!$C$6)</f>
        <v/>
      </c>
      <c r="T73" s="245" t="str">
        <f>IF(OR(TOTAL!T73="",TOTAL!T73=0),"",TOTAL!T73/TOTAL!$C$6*'Vîrsta 1-2 ani'!$C$6)</f>
        <v/>
      </c>
      <c r="U73" s="245" t="str">
        <f>IF(OR(TOTAL!U73="",TOTAL!U73=0),"",TOTAL!U73/TOTAL!$C$6*'Vîrsta 1-2 ani'!$C$6)</f>
        <v/>
      </c>
      <c r="V73" s="245" t="str">
        <f>IF(OR(TOTAL!V73="",TOTAL!V73=0),"",TOTAL!V73/TOTAL!$C$6*'Vîrsta 1-2 ani'!$C$6)</f>
        <v/>
      </c>
      <c r="W73" s="245" t="str">
        <f>IF(OR(TOTAL!W73="",TOTAL!W73=0),"",TOTAL!W73/TOTAL!$C$6*'Vîrsta 1-2 ani'!$C$6)</f>
        <v/>
      </c>
      <c r="X73" s="245" t="str">
        <f>IF(OR(TOTAL!X73="",TOTAL!X73=0),"",TOTAL!X73/TOTAL!$C$6*'Vîrsta 1-2 ani'!$C$6)</f>
        <v/>
      </c>
      <c r="Y73" s="245" t="str">
        <f>IF(OR(TOTAL!Y73="",TOTAL!Y73=0),"",TOTAL!Y73/TOTAL!$C$6*'Vîrsta 1-2 ani'!$C$6)</f>
        <v/>
      </c>
      <c r="Z73" s="11">
        <f t="shared" ref="Z73:Z85" si="34">SUM(C73:Y73)</f>
        <v>0</v>
      </c>
      <c r="AA73" s="11">
        <f t="shared" si="31"/>
        <v>0</v>
      </c>
      <c r="AB73" s="11" t="str">
        <f t="shared" si="22"/>
        <v/>
      </c>
      <c r="AC73" s="7">
        <v>51</v>
      </c>
      <c r="AD73" s="97" t="str">
        <f>IFERROR(IF($AB73=0,"",$AB73*AE73),"")</f>
        <v/>
      </c>
      <c r="AE73" s="100">
        <v>0.20799999999999999</v>
      </c>
      <c r="AF73" s="101" t="str">
        <f>IFERROR(IF($AB73=0,"",$AB73*AG73),"")</f>
        <v/>
      </c>
      <c r="AG73" s="100">
        <v>8.7999999999999995E-2</v>
      </c>
      <c r="AH73" s="101" t="str">
        <f>IFERROR(IF($AB73=0,"",$AB73*AI73),"")</f>
        <v/>
      </c>
      <c r="AI73" s="100">
        <v>0.06</v>
      </c>
      <c r="AJ73" s="97" t="str">
        <f>IFERROR(IF($AB73=0,"",$AB73*AK73),"")</f>
        <v/>
      </c>
      <c r="AK73" s="126">
        <v>1.19</v>
      </c>
      <c r="AL73" s="198"/>
      <c r="AM73" s="169"/>
      <c r="AN73" s="170"/>
      <c r="AO73" s="66"/>
    </row>
    <row r="74" spans="1:41" s="31" customFormat="1" ht="15.75" x14ac:dyDescent="0.25">
      <c r="A74" s="311"/>
      <c r="B74" s="60" t="s">
        <v>95</v>
      </c>
      <c r="C74" s="250" t="str">
        <f>IF(OR(TOTAL!C74="",TOTAL!C74=0),"",TOTAL!C74/TOTAL!$C$6*'Vîrsta 1-2 ani'!$C$6)</f>
        <v/>
      </c>
      <c r="D74" s="250">
        <f>IF(OR(TOTAL!D74="",TOTAL!D74=0),"",TOTAL!D74/TOTAL!$C$6*'Vîrsta 1-2 ani'!$C$6)</f>
        <v>3.9344262295081966</v>
      </c>
      <c r="E74" s="250" t="str">
        <f>IF(OR(TOTAL!E74="",TOTAL!E74=0),"",TOTAL!E74/TOTAL!$C$6*'Vîrsta 1-2 ani'!$C$6)</f>
        <v/>
      </c>
      <c r="F74" s="250" t="str">
        <f>IF(OR(TOTAL!F74="",TOTAL!F74=0),"",TOTAL!F74/TOTAL!$C$6*'Vîrsta 1-2 ani'!$C$6)</f>
        <v/>
      </c>
      <c r="G74" s="250" t="str">
        <f>IF(OR(TOTAL!G74="",TOTAL!G74=0),"",TOTAL!G74/TOTAL!$C$6*'Vîrsta 1-2 ani'!$C$6)</f>
        <v/>
      </c>
      <c r="H74" s="250" t="str">
        <f>IF(OR(TOTAL!H74="",TOTAL!H74=0),"",TOTAL!H74/TOTAL!$C$6*'Vîrsta 1-2 ani'!$C$6)</f>
        <v/>
      </c>
      <c r="I74" s="250" t="str">
        <f>IF(OR(TOTAL!I74="",TOTAL!I74=0),"",TOTAL!I74/TOTAL!$C$6*'Vîrsta 1-2 ani'!$C$6)</f>
        <v/>
      </c>
      <c r="J74" s="250" t="str">
        <f>IF(OR(TOTAL!J74="",TOTAL!J74=0),"",TOTAL!J74/TOTAL!$C$6*'Vîrsta 1-2 ani'!$C$6)</f>
        <v/>
      </c>
      <c r="K74" s="250" t="str">
        <f>IF(OR(TOTAL!K74="",TOTAL!K74=0),"",TOTAL!K74/TOTAL!$C$6*'Vîrsta 1-2 ani'!$C$6)</f>
        <v/>
      </c>
      <c r="L74" s="250" t="str">
        <f>IF(OR(TOTAL!L74="",TOTAL!L74=0),"",TOTAL!L74/TOTAL!$C$6*'Vîrsta 1-2 ani'!$C$6)</f>
        <v/>
      </c>
      <c r="M74" s="250">
        <f>IF(OR(TOTAL!M74="",TOTAL!M74=0),"",TOTAL!M74/TOTAL!$C$6*'Vîrsta 1-2 ani'!$C$6)</f>
        <v>3.7772950819672131</v>
      </c>
      <c r="N74" s="250" t="str">
        <f>IF(OR(TOTAL!N74="",TOTAL!N74=0),"",TOTAL!N74/TOTAL!$C$6*'Vîrsta 1-2 ani'!$C$6)</f>
        <v/>
      </c>
      <c r="O74" s="250" t="str">
        <f>IF(OR(TOTAL!O74="",TOTAL!O74=0),"",TOTAL!O74/TOTAL!$C$6*'Vîrsta 1-2 ani'!$C$6)</f>
        <v/>
      </c>
      <c r="P74" s="250" t="str">
        <f>IF(OR(TOTAL!P74="",TOTAL!P74=0),"",TOTAL!P74/TOTAL!$C$6*'Vîrsta 1-2 ani'!$C$6)</f>
        <v/>
      </c>
      <c r="Q74" s="250" t="str">
        <f>IF(OR(TOTAL!Q74="",TOTAL!Q74=0),"",TOTAL!Q74/TOTAL!$C$6*'Vîrsta 1-2 ani'!$C$6)</f>
        <v/>
      </c>
      <c r="R74" s="250" t="str">
        <f>IF(OR(TOTAL!R74="",TOTAL!R74=0),"",TOTAL!R74/TOTAL!$C$6*'Vîrsta 1-2 ani'!$C$6)</f>
        <v/>
      </c>
      <c r="S74" s="250" t="str">
        <f>IF(OR(TOTAL!S74="",TOTAL!S74=0),"",TOTAL!S74/TOTAL!$C$6*'Vîrsta 1-2 ani'!$C$6)</f>
        <v/>
      </c>
      <c r="T74" s="250">
        <f>IF(OR(TOTAL!T74="",TOTAL!T74=0),"",TOTAL!T74/TOTAL!$C$6*'Vîrsta 1-2 ani'!$C$6)</f>
        <v>3.9396721311475411</v>
      </c>
      <c r="U74" s="250" t="str">
        <f>IF(OR(TOTAL!U74="",TOTAL!U74=0),"",TOTAL!U74/TOTAL!$C$6*'Vîrsta 1-2 ani'!$C$6)</f>
        <v/>
      </c>
      <c r="V74" s="250" t="str">
        <f>IF(OR(TOTAL!V74="",TOTAL!V74=0),"",TOTAL!V74/TOTAL!$C$6*'Vîrsta 1-2 ani'!$C$6)</f>
        <v/>
      </c>
      <c r="W74" s="250" t="str">
        <f>IF(OR(TOTAL!W74="",TOTAL!W74=0),"",TOTAL!W74/TOTAL!$C$6*'Vîrsta 1-2 ani'!$C$6)</f>
        <v/>
      </c>
      <c r="X74" s="250" t="str">
        <f>IF(OR(TOTAL!X74="",TOTAL!X74=0),"",TOTAL!X74/TOTAL!$C$6*'Vîrsta 1-2 ani'!$C$6)</f>
        <v/>
      </c>
      <c r="Y74" s="250" t="str">
        <f>IF(OR(TOTAL!Y74="",TOTAL!Y74=0),"",TOTAL!Y74/TOTAL!$C$6*'Vîrsta 1-2 ani'!$C$6)</f>
        <v/>
      </c>
      <c r="Z74" s="11">
        <f t="shared" si="34"/>
        <v>11.65139344262295</v>
      </c>
      <c r="AA74" s="11">
        <f t="shared" si="31"/>
        <v>15.555932500164152</v>
      </c>
      <c r="AB74" s="11">
        <f t="shared" si="22"/>
        <v>10.889152750114906</v>
      </c>
      <c r="AC74" s="7">
        <v>30</v>
      </c>
      <c r="AD74" s="97">
        <f t="shared" ref="AD74:AD83" si="35">IFERROR(IF($AB74=0,"",$AB74*AE74),"")</f>
        <v>2.7222881875287266</v>
      </c>
      <c r="AE74" s="100">
        <v>0.25</v>
      </c>
      <c r="AF74" s="101">
        <f t="shared" ref="AF74:AF85" si="36">IFERROR(IF($AB74=0,"",$AB74*AG74),"")</f>
        <v>0.21778305500229814</v>
      </c>
      <c r="AG74" s="100">
        <v>0.02</v>
      </c>
      <c r="AH74" s="101">
        <f t="shared" ref="AH74:AH85" si="37">IFERROR(IF($AB74=0,"",$AB74*AI74),"")</f>
        <v>0.10889152750114907</v>
      </c>
      <c r="AI74" s="100">
        <v>0.01</v>
      </c>
      <c r="AJ74" s="97">
        <f t="shared" ref="AJ74:AJ85" si="38">IFERROR(IF($AB74=0,"",$AB74*AK74),"")</f>
        <v>12.413634135130993</v>
      </c>
      <c r="AK74" s="126">
        <v>1.1399999999999999</v>
      </c>
      <c r="AL74" s="171"/>
      <c r="AM74" s="29"/>
      <c r="AN74" s="132"/>
      <c r="AO74" s="66"/>
    </row>
    <row r="75" spans="1:41" s="173" customFormat="1" ht="15.75" x14ac:dyDescent="0.25">
      <c r="A75" s="311"/>
      <c r="B75" s="58" t="s">
        <v>66</v>
      </c>
      <c r="C75" s="250">
        <f>IF(OR(TOTAL!C75="",TOTAL!C75=0),"",TOTAL!C75/TOTAL!$C$6*'Vîrsta 1-2 ani'!$C$6)</f>
        <v>3.5245901639344264</v>
      </c>
      <c r="D75" s="251" t="str">
        <f>IF(OR(TOTAL!D75="",TOTAL!D75=0),"",TOTAL!D75/TOTAL!$C$6*'Vîrsta 1-2 ani'!$C$6)</f>
        <v/>
      </c>
      <c r="E75" s="251" t="str">
        <f>IF(OR(TOTAL!E75="",TOTAL!E75=0),"",TOTAL!E75/TOTAL!$C$6*'Vîrsta 1-2 ani'!$C$6)</f>
        <v/>
      </c>
      <c r="F75" s="251" t="str">
        <f>IF(OR(TOTAL!F75="",TOTAL!F75=0),"",TOTAL!F75/TOTAL!$C$6*'Vîrsta 1-2 ani'!$C$6)</f>
        <v/>
      </c>
      <c r="G75" s="251" t="str">
        <f>IF(OR(TOTAL!G75="",TOTAL!G75=0),"",TOTAL!G75/TOTAL!$C$6*'Vîrsta 1-2 ani'!$C$6)</f>
        <v/>
      </c>
      <c r="H75" s="251">
        <f>IF(OR(TOTAL!H75="",TOTAL!H75=0),"",TOTAL!H75/TOTAL!$C$6*'Vîrsta 1-2 ani'!$C$6)</f>
        <v>3.5081967213114753</v>
      </c>
      <c r="I75" s="251" t="str">
        <f>IF(OR(TOTAL!I75="",TOTAL!I75=0),"",TOTAL!I75/TOTAL!$C$6*'Vîrsta 1-2 ani'!$C$6)</f>
        <v/>
      </c>
      <c r="J75" s="251" t="str">
        <f>IF(OR(TOTAL!J75="",TOTAL!J75=0),"",TOTAL!J75/TOTAL!$C$6*'Vîrsta 1-2 ani'!$C$6)</f>
        <v/>
      </c>
      <c r="K75" s="251" t="str">
        <f>IF(OR(TOTAL!K75="",TOTAL!K75=0),"",TOTAL!K75/TOTAL!$C$6*'Vîrsta 1-2 ani'!$C$6)</f>
        <v/>
      </c>
      <c r="L75" s="251">
        <f>IF(OR(TOTAL!L75="",TOTAL!L75=0),"",TOTAL!L75/TOTAL!$C$6*'Vîrsta 1-2 ani'!$C$6)</f>
        <v>3.6065573770491803</v>
      </c>
      <c r="M75" s="251" t="str">
        <f>IF(OR(TOTAL!M75="",TOTAL!M75=0),"",TOTAL!M75/TOTAL!$C$6*'Vîrsta 1-2 ani'!$C$6)</f>
        <v/>
      </c>
      <c r="N75" s="251" t="str">
        <f>IF(OR(TOTAL!N75="",TOTAL!N75=0),"",TOTAL!N75/TOTAL!$C$6*'Vîrsta 1-2 ani'!$C$6)</f>
        <v/>
      </c>
      <c r="O75" s="251" t="str">
        <f>IF(OR(TOTAL!O75="",TOTAL!O75=0),"",TOTAL!O75/TOTAL!$C$6*'Vîrsta 1-2 ani'!$C$6)</f>
        <v/>
      </c>
      <c r="P75" s="251" t="str">
        <f>IF(OR(TOTAL!P75="",TOTAL!P75=0),"",TOTAL!P75/TOTAL!$C$6*'Vîrsta 1-2 ani'!$C$6)</f>
        <v/>
      </c>
      <c r="Q75" s="251">
        <f>IF(OR(TOTAL!Q75="",TOTAL!Q75=0),"",TOTAL!Q75/TOTAL!$C$6*'Vîrsta 1-2 ani'!$C$6)</f>
        <v>4.5081967213114753</v>
      </c>
      <c r="R75" s="251" t="str">
        <f>IF(OR(TOTAL!R75="",TOTAL!R75=0),"",TOTAL!R75/TOTAL!$C$6*'Vîrsta 1-2 ani'!$C$6)</f>
        <v/>
      </c>
      <c r="S75" s="251" t="str">
        <f>IF(OR(TOTAL!S75="",TOTAL!S75=0),"",TOTAL!S75/TOTAL!$C$6*'Vîrsta 1-2 ani'!$C$6)</f>
        <v/>
      </c>
      <c r="T75" s="251" t="str">
        <f>IF(OR(TOTAL!T75="",TOTAL!T75=0),"",TOTAL!T75/TOTAL!$C$6*'Vîrsta 1-2 ani'!$C$6)</f>
        <v/>
      </c>
      <c r="U75" s="251" t="str">
        <f>IF(OR(TOTAL!U75="",TOTAL!U75=0),"",TOTAL!U75/TOTAL!$C$6*'Vîrsta 1-2 ani'!$C$6)</f>
        <v/>
      </c>
      <c r="V75" s="251">
        <f>IF(OR(TOTAL!V75="",TOTAL!V75=0),"",TOTAL!V75/TOTAL!$C$6*'Vîrsta 1-2 ani'!$C$6)</f>
        <v>3.8114754098360653</v>
      </c>
      <c r="W75" s="251" t="str">
        <f>IF(OR(TOTAL!W75="",TOTAL!W75=0),"",TOTAL!W75/TOTAL!$C$6*'Vîrsta 1-2 ani'!$C$6)</f>
        <v/>
      </c>
      <c r="X75" s="251" t="str">
        <f>IF(OR(TOTAL!X75="",TOTAL!X75=0),"",TOTAL!X75/TOTAL!$C$6*'Vîrsta 1-2 ani'!$C$6)</f>
        <v/>
      </c>
      <c r="Y75" s="251" t="str">
        <f>IF(OR(TOTAL!Y75="",TOTAL!Y75=0),"",TOTAL!Y75/TOTAL!$C$6*'Vîrsta 1-2 ani'!$C$6)</f>
        <v/>
      </c>
      <c r="Z75" s="24">
        <f t="shared" si="34"/>
        <v>18.959016393442624</v>
      </c>
      <c r="AA75" s="24">
        <f t="shared" si="31"/>
        <v>25.312438442513518</v>
      </c>
      <c r="AB75" s="24">
        <f t="shared" si="22"/>
        <v>17.718706909759462</v>
      </c>
      <c r="AC75" s="8">
        <v>30</v>
      </c>
      <c r="AD75" s="101">
        <f t="shared" si="35"/>
        <v>4.4296767274398654</v>
      </c>
      <c r="AE75" s="100">
        <v>0.25</v>
      </c>
      <c r="AF75" s="101">
        <f t="shared" si="36"/>
        <v>7.0874827639037852E-2</v>
      </c>
      <c r="AG75" s="100">
        <v>4.0000000000000001E-3</v>
      </c>
      <c r="AH75" s="101">
        <f t="shared" si="37"/>
        <v>0</v>
      </c>
      <c r="AI75" s="100"/>
      <c r="AJ75" s="101">
        <f t="shared" si="38"/>
        <v>30.121801746591085</v>
      </c>
      <c r="AK75" s="125">
        <v>1.7</v>
      </c>
      <c r="AL75" s="171"/>
      <c r="AM75" s="28"/>
      <c r="AN75" s="131"/>
      <c r="AO75" s="172"/>
    </row>
    <row r="76" spans="1:41" s="173" customFormat="1" ht="15.75" x14ac:dyDescent="0.25">
      <c r="A76" s="311"/>
      <c r="B76" s="58" t="s">
        <v>118</v>
      </c>
      <c r="C76" s="251" t="str">
        <f>IF(OR(TOTAL!C76="",TOTAL!C76=0),"",TOTAL!C76/TOTAL!$C$6*'Vîrsta 1-2 ani'!$C$6)</f>
        <v/>
      </c>
      <c r="D76" s="251" t="str">
        <f>IF(OR(TOTAL!D76="",TOTAL!D76=0),"",TOTAL!D76/TOTAL!$C$6*'Vîrsta 1-2 ani'!$C$6)</f>
        <v/>
      </c>
      <c r="E76" s="251" t="str">
        <f>IF(OR(TOTAL!E76="",TOTAL!E76=0),"",TOTAL!E76/TOTAL!$C$6*'Vîrsta 1-2 ani'!$C$6)</f>
        <v/>
      </c>
      <c r="F76" s="251" t="str">
        <f>IF(OR(TOTAL!F76="",TOTAL!F76=0),"",TOTAL!F76/TOTAL!$C$6*'Vîrsta 1-2 ani'!$C$6)</f>
        <v/>
      </c>
      <c r="G76" s="251" t="str">
        <f>IF(OR(TOTAL!G76="",TOTAL!G76=0),"",TOTAL!G76/TOTAL!$C$6*'Vîrsta 1-2 ani'!$C$6)</f>
        <v/>
      </c>
      <c r="H76" s="251" t="str">
        <f>IF(OR(TOTAL!H76="",TOTAL!H76=0),"",TOTAL!H76/TOTAL!$C$6*'Vîrsta 1-2 ani'!$C$6)</f>
        <v/>
      </c>
      <c r="I76" s="251" t="str">
        <f>IF(OR(TOTAL!I76="",TOTAL!I76=0),"",TOTAL!I76/TOTAL!$C$6*'Vîrsta 1-2 ani'!$C$6)</f>
        <v/>
      </c>
      <c r="J76" s="251">
        <f>IF(OR(TOTAL!J76="",TOTAL!J76=0),"",TOTAL!J76/TOTAL!$C$6*'Vîrsta 1-2 ani'!$C$6)</f>
        <v>3.7544262295081965</v>
      </c>
      <c r="K76" s="251" t="str">
        <f>IF(OR(TOTAL!K76="",TOTAL!K76=0),"",TOTAL!K76/TOTAL!$C$6*'Vîrsta 1-2 ani'!$C$6)</f>
        <v/>
      </c>
      <c r="L76" s="251" t="str">
        <f>IF(OR(TOTAL!L76="",TOTAL!L76=0),"",TOTAL!L76/TOTAL!$C$6*'Vîrsta 1-2 ani'!$C$6)</f>
        <v/>
      </c>
      <c r="M76" s="251" t="str">
        <f>IF(OR(TOTAL!M76="",TOTAL!M76=0),"",TOTAL!M76/TOTAL!$C$6*'Vîrsta 1-2 ani'!$C$6)</f>
        <v/>
      </c>
      <c r="N76" s="251" t="str">
        <f>IF(OR(TOTAL!N76="",TOTAL!N76=0),"",TOTAL!N76/TOTAL!$C$6*'Vîrsta 1-2 ani'!$C$6)</f>
        <v/>
      </c>
      <c r="O76" s="251" t="str">
        <f>IF(OR(TOTAL!O76="",TOTAL!O76=0),"",TOTAL!O76/TOTAL!$C$6*'Vîrsta 1-2 ani'!$C$6)</f>
        <v/>
      </c>
      <c r="P76" s="251" t="str">
        <f>IF(OR(TOTAL!P76="",TOTAL!P76=0),"",TOTAL!P76/TOTAL!$C$6*'Vîrsta 1-2 ani'!$C$6)</f>
        <v/>
      </c>
      <c r="Q76" s="251" t="str">
        <f>IF(OR(TOTAL!Q76="",TOTAL!Q76=0),"",TOTAL!Q76/TOTAL!$C$6*'Vîrsta 1-2 ani'!$C$6)</f>
        <v/>
      </c>
      <c r="R76" s="251">
        <f>IF(OR(TOTAL!R76="",TOTAL!R76=0),"",TOTAL!R76/TOTAL!$C$6*'Vîrsta 1-2 ani'!$C$6)</f>
        <v>4.3580327868852464</v>
      </c>
      <c r="S76" s="251" t="str">
        <f>IF(OR(TOTAL!S76="",TOTAL!S76=0),"",TOTAL!S76/TOTAL!$C$6*'Vîrsta 1-2 ani'!$C$6)</f>
        <v/>
      </c>
      <c r="T76" s="251" t="str">
        <f>IF(OR(TOTAL!T76="",TOTAL!T76=0),"",TOTAL!T76/TOTAL!$C$6*'Vîrsta 1-2 ani'!$C$6)</f>
        <v/>
      </c>
      <c r="U76" s="251" t="str">
        <f>IF(OR(TOTAL!U76="",TOTAL!U76=0),"",TOTAL!U76/TOTAL!$C$6*'Vîrsta 1-2 ani'!$C$6)</f>
        <v/>
      </c>
      <c r="V76" s="251" t="str">
        <f>IF(OR(TOTAL!V76="",TOTAL!V76=0),"",TOTAL!V76/TOTAL!$C$6*'Vîrsta 1-2 ani'!$C$6)</f>
        <v/>
      </c>
      <c r="W76" s="251" t="str">
        <f>IF(OR(TOTAL!W76="",TOTAL!W76=0),"",TOTAL!W76/TOTAL!$C$6*'Vîrsta 1-2 ani'!$C$6)</f>
        <v/>
      </c>
      <c r="X76" s="251" t="str">
        <f>IF(OR(TOTAL!X76="",TOTAL!X76=0),"",TOTAL!X76/TOTAL!$C$6*'Vîrsta 1-2 ani'!$C$6)</f>
        <v/>
      </c>
      <c r="Y76" s="251" t="str">
        <f>IF(OR(TOTAL!Y76="",TOTAL!Y76=0),"",TOTAL!Y76/TOTAL!$C$6*'Vîrsta 1-2 ani'!$C$6)</f>
        <v/>
      </c>
      <c r="Z76" s="24">
        <f t="shared" si="34"/>
        <v>8.1124590163934425</v>
      </c>
      <c r="AA76" s="24">
        <f t="shared" si="31"/>
        <v>10.831053426426491</v>
      </c>
      <c r="AB76" s="24">
        <f t="shared" si="22"/>
        <v>7.581737398498543</v>
      </c>
      <c r="AC76" s="8">
        <v>30</v>
      </c>
      <c r="AD76" s="101">
        <f t="shared" si="35"/>
        <v>1.3116405699402478</v>
      </c>
      <c r="AE76" s="100">
        <v>0.17299999999999999</v>
      </c>
      <c r="AF76" s="101">
        <f t="shared" si="36"/>
        <v>0.68235636586486881</v>
      </c>
      <c r="AG76" s="100">
        <v>0.09</v>
      </c>
      <c r="AH76" s="101">
        <f t="shared" si="37"/>
        <v>0.14405301057147232</v>
      </c>
      <c r="AI76" s="100">
        <v>1.9E-2</v>
      </c>
      <c r="AJ76" s="101">
        <f t="shared" si="38"/>
        <v>12.28241458556764</v>
      </c>
      <c r="AK76" s="125">
        <v>1.62</v>
      </c>
      <c r="AL76" s="171"/>
      <c r="AM76" s="28"/>
      <c r="AN76" s="131"/>
      <c r="AO76" s="172"/>
    </row>
    <row r="77" spans="1:41" s="31" customFormat="1" ht="15.75" x14ac:dyDescent="0.25">
      <c r="A77" s="311"/>
      <c r="B77" s="58" t="s">
        <v>67</v>
      </c>
      <c r="C77" s="251" t="str">
        <f>IF(OR(TOTAL!C77="",TOTAL!C77=0),"",TOTAL!C77/TOTAL!$C$6*'Vîrsta 1-2 ani'!$C$6)</f>
        <v/>
      </c>
      <c r="D77" s="251" t="str">
        <f>IF(OR(TOTAL!D77="",TOTAL!D77=0),"",TOTAL!D77/TOTAL!$C$6*'Vîrsta 1-2 ani'!$C$6)</f>
        <v/>
      </c>
      <c r="E77" s="251" t="str">
        <f>IF(OR(TOTAL!E77="",TOTAL!E77=0),"",TOTAL!E77/TOTAL!$C$6*'Vîrsta 1-2 ani'!$C$6)</f>
        <v/>
      </c>
      <c r="F77" s="251" t="str">
        <f>IF(OR(TOTAL!F77="",TOTAL!F77=0),"",TOTAL!F77/TOTAL!$C$6*'Vîrsta 1-2 ani'!$C$6)</f>
        <v/>
      </c>
      <c r="G77" s="251" t="str">
        <f>IF(OR(TOTAL!G77="",TOTAL!G77=0),"",TOTAL!G77/TOTAL!$C$6*'Vîrsta 1-2 ani'!$C$6)</f>
        <v/>
      </c>
      <c r="H77" s="251" t="str">
        <f>IF(OR(TOTAL!H77="",TOTAL!H77=0),"",TOTAL!H77/TOTAL!$C$6*'Vîrsta 1-2 ani'!$C$6)</f>
        <v/>
      </c>
      <c r="I77" s="251" t="str">
        <f>IF(OR(TOTAL!I77="",TOTAL!I77=0),"",TOTAL!I77/TOTAL!$C$6*'Vîrsta 1-2 ani'!$C$6)</f>
        <v/>
      </c>
      <c r="J77" s="251" t="str">
        <f>IF(OR(TOTAL!J77="",TOTAL!J77=0),"",TOTAL!J77/TOTAL!$C$6*'Vîrsta 1-2 ani'!$C$6)</f>
        <v/>
      </c>
      <c r="K77" s="251" t="str">
        <f>IF(OR(TOTAL!K77="",TOTAL!K77=0),"",TOTAL!K77/TOTAL!$C$6*'Vîrsta 1-2 ani'!$C$6)</f>
        <v/>
      </c>
      <c r="L77" s="251" t="str">
        <f>IF(OR(TOTAL!L77="",TOTAL!L77=0),"",TOTAL!L77/TOTAL!$C$6*'Vîrsta 1-2 ani'!$C$6)</f>
        <v/>
      </c>
      <c r="M77" s="251" t="str">
        <f>IF(OR(TOTAL!M77="",TOTAL!M77=0),"",TOTAL!M77/TOTAL!$C$6*'Vîrsta 1-2 ani'!$C$6)</f>
        <v/>
      </c>
      <c r="N77" s="251" t="str">
        <f>IF(OR(TOTAL!N77="",TOTAL!N77=0),"",TOTAL!N77/TOTAL!$C$6*'Vîrsta 1-2 ani'!$C$6)</f>
        <v/>
      </c>
      <c r="O77" s="251" t="str">
        <f>IF(OR(TOTAL!O77="",TOTAL!O77=0),"",TOTAL!O77/TOTAL!$C$6*'Vîrsta 1-2 ani'!$C$6)</f>
        <v/>
      </c>
      <c r="P77" s="251" t="str">
        <f>IF(OR(TOTAL!P77="",TOTAL!P77=0),"",TOTAL!P77/TOTAL!$C$6*'Vîrsta 1-2 ani'!$C$6)</f>
        <v/>
      </c>
      <c r="Q77" s="251" t="str">
        <f>IF(OR(TOTAL!Q77="",TOTAL!Q77=0),"",TOTAL!Q77/TOTAL!$C$6*'Vîrsta 1-2 ani'!$C$6)</f>
        <v/>
      </c>
      <c r="R77" s="251" t="str">
        <f>IF(OR(TOTAL!R77="",TOTAL!R77=0),"",TOTAL!R77/TOTAL!$C$6*'Vîrsta 1-2 ani'!$C$6)</f>
        <v/>
      </c>
      <c r="S77" s="251" t="str">
        <f>IF(OR(TOTAL!S77="",TOTAL!S77=0),"",TOTAL!S77/TOTAL!$C$6*'Vîrsta 1-2 ani'!$C$6)</f>
        <v/>
      </c>
      <c r="T77" s="251" t="str">
        <f>IF(OR(TOTAL!T77="",TOTAL!T77=0),"",TOTAL!T77/TOTAL!$C$6*'Vîrsta 1-2 ani'!$C$6)</f>
        <v/>
      </c>
      <c r="U77" s="251" t="str">
        <f>IF(OR(TOTAL!U77="",TOTAL!U77=0),"",TOTAL!U77/TOTAL!$C$6*'Vîrsta 1-2 ani'!$C$6)</f>
        <v/>
      </c>
      <c r="V77" s="251" t="str">
        <f>IF(OR(TOTAL!V77="",TOTAL!V77=0),"",TOTAL!V77/TOTAL!$C$6*'Vîrsta 1-2 ani'!$C$6)</f>
        <v/>
      </c>
      <c r="W77" s="251" t="str">
        <f>IF(OR(TOTAL!W77="",TOTAL!W77=0),"",TOTAL!W77/TOTAL!$C$6*'Vîrsta 1-2 ani'!$C$6)</f>
        <v/>
      </c>
      <c r="X77" s="251" t="str">
        <f>IF(OR(TOTAL!X77="",TOTAL!X77=0),"",TOTAL!X77/TOTAL!$C$6*'Vîrsta 1-2 ani'!$C$6)</f>
        <v/>
      </c>
      <c r="Y77" s="251" t="str">
        <f>IF(OR(TOTAL!Y77="",TOTAL!Y77=0),"",TOTAL!Y77/TOTAL!$C$6*'Vîrsta 1-2 ani'!$C$6)</f>
        <v/>
      </c>
      <c r="Z77" s="11">
        <f t="shared" si="34"/>
        <v>0</v>
      </c>
      <c r="AA77" s="11">
        <f t="shared" si="31"/>
        <v>0</v>
      </c>
      <c r="AB77" s="11" t="str">
        <f t="shared" si="22"/>
        <v/>
      </c>
      <c r="AC77" s="7">
        <v>30</v>
      </c>
      <c r="AD77" s="97" t="str">
        <f t="shared" si="35"/>
        <v/>
      </c>
      <c r="AE77" s="100">
        <v>0.15</v>
      </c>
      <c r="AF77" s="101" t="str">
        <f t="shared" si="36"/>
        <v/>
      </c>
      <c r="AG77" s="100">
        <v>5.3999999999999999E-2</v>
      </c>
      <c r="AH77" s="101" t="str">
        <f t="shared" si="37"/>
        <v/>
      </c>
      <c r="AI77" s="100"/>
      <c r="AJ77" s="101" t="str">
        <f t="shared" si="38"/>
        <v/>
      </c>
      <c r="AK77" s="125">
        <v>1.1200000000000001</v>
      </c>
      <c r="AL77" s="171"/>
      <c r="AM77" s="29"/>
      <c r="AN77" s="132"/>
      <c r="AO77" s="66"/>
    </row>
    <row r="78" spans="1:41" s="175" customFormat="1" ht="15.75" x14ac:dyDescent="0.25">
      <c r="A78" s="311"/>
      <c r="B78" s="61" t="s">
        <v>96</v>
      </c>
      <c r="C78" s="252" t="str">
        <f>IF(OR(TOTAL!C78="",TOTAL!C78=0),"",TOTAL!C78/TOTAL!$C$6*'Vîrsta 1-2 ani'!$C$6)</f>
        <v/>
      </c>
      <c r="D78" s="252" t="str">
        <f>IF(OR(TOTAL!D78="",TOTAL!D78=0),"",TOTAL!D78/TOTAL!$C$6*'Vîrsta 1-2 ani'!$C$6)</f>
        <v/>
      </c>
      <c r="E78" s="252" t="str">
        <f>IF(OR(TOTAL!E78="",TOTAL!E78=0),"",TOTAL!E78/TOTAL!$C$6*'Vîrsta 1-2 ani'!$C$6)</f>
        <v/>
      </c>
      <c r="F78" s="252" t="str">
        <f>IF(OR(TOTAL!F78="",TOTAL!F78=0),"",TOTAL!F78/TOTAL!$C$6*'Vîrsta 1-2 ani'!$C$6)</f>
        <v/>
      </c>
      <c r="G78" s="252" t="str">
        <f>IF(OR(TOTAL!G78="",TOTAL!G78=0),"",TOTAL!G78/TOTAL!$C$6*'Vîrsta 1-2 ani'!$C$6)</f>
        <v/>
      </c>
      <c r="H78" s="252" t="str">
        <f>IF(OR(TOTAL!H78="",TOTAL!H78=0),"",TOTAL!H78/TOTAL!$C$6*'Vîrsta 1-2 ani'!$C$6)</f>
        <v/>
      </c>
      <c r="I78" s="252" t="str">
        <f>IF(OR(TOTAL!I78="",TOTAL!I78=0),"",TOTAL!I78/TOTAL!$C$6*'Vîrsta 1-2 ani'!$C$6)</f>
        <v/>
      </c>
      <c r="J78" s="252" t="str">
        <f>IF(OR(TOTAL!J78="",TOTAL!J78=0),"",TOTAL!J78/TOTAL!$C$6*'Vîrsta 1-2 ani'!$C$6)</f>
        <v/>
      </c>
      <c r="K78" s="252" t="str">
        <f>IF(OR(TOTAL!K78="",TOTAL!K78=0),"",TOTAL!K78/TOTAL!$C$6*'Vîrsta 1-2 ani'!$C$6)</f>
        <v/>
      </c>
      <c r="L78" s="252" t="str">
        <f>IF(OR(TOTAL!L78="",TOTAL!L78=0),"",TOTAL!L78/TOTAL!$C$6*'Vîrsta 1-2 ani'!$C$6)</f>
        <v/>
      </c>
      <c r="M78" s="252" t="str">
        <f>IF(OR(TOTAL!M78="",TOTAL!M78=0),"",TOTAL!M78/TOTAL!$C$6*'Vîrsta 1-2 ani'!$C$6)</f>
        <v/>
      </c>
      <c r="N78" s="252" t="str">
        <f>IF(OR(TOTAL!N78="",TOTAL!N78=0),"",TOTAL!N78/TOTAL!$C$6*'Vîrsta 1-2 ani'!$C$6)</f>
        <v/>
      </c>
      <c r="O78" s="252" t="str">
        <f>IF(OR(TOTAL!O78="",TOTAL!O78=0),"",TOTAL!O78/TOTAL!$C$6*'Vîrsta 1-2 ani'!$C$6)</f>
        <v/>
      </c>
      <c r="P78" s="252" t="str">
        <f>IF(OR(TOTAL!P78="",TOTAL!P78=0),"",TOTAL!P78/TOTAL!$C$6*'Vîrsta 1-2 ani'!$C$6)</f>
        <v/>
      </c>
      <c r="Q78" s="252" t="str">
        <f>IF(OR(TOTAL!Q78="",TOTAL!Q78=0),"",TOTAL!Q78/TOTAL!$C$6*'Vîrsta 1-2 ani'!$C$6)</f>
        <v/>
      </c>
      <c r="R78" s="252" t="str">
        <f>IF(OR(TOTAL!R78="",TOTAL!R78=0),"",TOTAL!R78/TOTAL!$C$6*'Vîrsta 1-2 ani'!$C$6)</f>
        <v/>
      </c>
      <c r="S78" s="252" t="str">
        <f>IF(OR(TOTAL!S78="",TOTAL!S78=0),"",TOTAL!S78/TOTAL!$C$6*'Vîrsta 1-2 ani'!$C$6)</f>
        <v/>
      </c>
      <c r="T78" s="252" t="str">
        <f>IF(OR(TOTAL!T78="",TOTAL!T78=0),"",TOTAL!T78/TOTAL!$C$6*'Vîrsta 1-2 ani'!$C$6)</f>
        <v/>
      </c>
      <c r="U78" s="252" t="str">
        <f>IF(OR(TOTAL!U78="",TOTAL!U78=0),"",TOTAL!U78/TOTAL!$C$6*'Vîrsta 1-2 ani'!$C$6)</f>
        <v/>
      </c>
      <c r="V78" s="252" t="str">
        <f>IF(OR(TOTAL!V78="",TOTAL!V78=0),"",TOTAL!V78/TOTAL!$C$6*'Vîrsta 1-2 ani'!$C$6)</f>
        <v/>
      </c>
      <c r="W78" s="252" t="str">
        <f>IF(OR(TOTAL!W78="",TOTAL!W78=0),"",TOTAL!W78/TOTAL!$C$6*'Vîrsta 1-2 ani'!$C$6)</f>
        <v/>
      </c>
      <c r="X78" s="252" t="str">
        <f>IF(OR(TOTAL!X78="",TOTAL!X78=0),"",TOTAL!X78/TOTAL!$C$6*'Vîrsta 1-2 ani'!$C$6)</f>
        <v/>
      </c>
      <c r="Y78" s="252" t="str">
        <f>IF(OR(TOTAL!Y78="",TOTAL!Y78=0),"",TOTAL!Y78/TOTAL!$C$6*'Vîrsta 1-2 ani'!$C$6)</f>
        <v/>
      </c>
      <c r="Z78" s="34">
        <f t="shared" si="34"/>
        <v>0</v>
      </c>
      <c r="AA78" s="34">
        <f t="shared" si="31"/>
        <v>0</v>
      </c>
      <c r="AB78" s="34" t="str">
        <f t="shared" si="22"/>
        <v/>
      </c>
      <c r="AC78" s="8">
        <v>36</v>
      </c>
      <c r="AD78" s="104" t="str">
        <f t="shared" si="35"/>
        <v/>
      </c>
      <c r="AE78" s="105">
        <v>0.02</v>
      </c>
      <c r="AF78" s="104" t="str">
        <f t="shared" si="36"/>
        <v/>
      </c>
      <c r="AG78" s="105">
        <v>0.14699999999999999</v>
      </c>
      <c r="AH78" s="104" t="str">
        <f t="shared" si="37"/>
        <v/>
      </c>
      <c r="AI78" s="105">
        <v>8.5000000000000006E-2</v>
      </c>
      <c r="AJ78" s="104" t="str">
        <f t="shared" si="38"/>
        <v/>
      </c>
      <c r="AK78" s="153">
        <v>1.2</v>
      </c>
      <c r="AL78" s="171"/>
      <c r="AM78" s="28"/>
      <c r="AN78" s="131"/>
      <c r="AO78" s="174"/>
    </row>
    <row r="79" spans="1:41" s="31" customFormat="1" ht="15.75" x14ac:dyDescent="0.25">
      <c r="A79" s="311"/>
      <c r="B79" s="58" t="s">
        <v>68</v>
      </c>
      <c r="C79" s="251" t="str">
        <f>IF(OR(TOTAL!C79="",TOTAL!C79=0),"",TOTAL!C79/TOTAL!$C$6*'Vîrsta 1-2 ani'!$C$6)</f>
        <v/>
      </c>
      <c r="D79" s="251" t="str">
        <f>IF(OR(TOTAL!D79="",TOTAL!D79=0),"",TOTAL!D79/TOTAL!$C$6*'Vîrsta 1-2 ani'!$C$6)</f>
        <v/>
      </c>
      <c r="E79" s="251" t="str">
        <f>IF(OR(TOTAL!E79="",TOTAL!E79=0),"",TOTAL!E79/TOTAL!$C$6*'Vîrsta 1-2 ani'!$C$6)</f>
        <v/>
      </c>
      <c r="F79" s="251" t="str">
        <f>IF(OR(TOTAL!F79="",TOTAL!F79=0),"",TOTAL!F79/TOTAL!$C$6*'Vîrsta 1-2 ani'!$C$6)</f>
        <v/>
      </c>
      <c r="G79" s="251" t="str">
        <f>IF(OR(TOTAL!G79="",TOTAL!G79=0),"",TOTAL!G79/TOTAL!$C$6*'Vîrsta 1-2 ani'!$C$6)</f>
        <v/>
      </c>
      <c r="H79" s="251" t="str">
        <f>IF(OR(TOTAL!H79="",TOTAL!H79=0),"",TOTAL!H79/TOTAL!$C$6*'Vîrsta 1-2 ani'!$C$6)</f>
        <v/>
      </c>
      <c r="I79" s="251" t="str">
        <f>IF(OR(TOTAL!I79="",TOTAL!I79=0),"",TOTAL!I79/TOTAL!$C$6*'Vîrsta 1-2 ani'!$C$6)</f>
        <v/>
      </c>
      <c r="J79" s="251" t="str">
        <f>IF(OR(TOTAL!J79="",TOTAL!J79=0),"",TOTAL!J79/TOTAL!$C$6*'Vîrsta 1-2 ani'!$C$6)</f>
        <v/>
      </c>
      <c r="K79" s="251" t="str">
        <f>IF(OR(TOTAL!K79="",TOTAL!K79=0),"",TOTAL!K79/TOTAL!$C$6*'Vîrsta 1-2 ani'!$C$6)</f>
        <v/>
      </c>
      <c r="L79" s="251" t="str">
        <f>IF(OR(TOTAL!L79="",TOTAL!L79=0),"",TOTAL!L79/TOTAL!$C$6*'Vîrsta 1-2 ani'!$C$6)</f>
        <v/>
      </c>
      <c r="M79" s="251" t="str">
        <f>IF(OR(TOTAL!M79="",TOTAL!M79=0),"",TOTAL!M79/TOTAL!$C$6*'Vîrsta 1-2 ani'!$C$6)</f>
        <v/>
      </c>
      <c r="N79" s="251" t="str">
        <f>IF(OR(TOTAL!N79="",TOTAL!N79=0),"",TOTAL!N79/TOTAL!$C$6*'Vîrsta 1-2 ani'!$C$6)</f>
        <v/>
      </c>
      <c r="O79" s="251" t="str">
        <f>IF(OR(TOTAL!O79="",TOTAL!O79=0),"",TOTAL!O79/TOTAL!$C$6*'Vîrsta 1-2 ani'!$C$6)</f>
        <v/>
      </c>
      <c r="P79" s="251" t="str">
        <f>IF(OR(TOTAL!P79="",TOTAL!P79=0),"",TOTAL!P79/TOTAL!$C$6*'Vîrsta 1-2 ani'!$C$6)</f>
        <v/>
      </c>
      <c r="Q79" s="251" t="str">
        <f>IF(OR(TOTAL!Q79="",TOTAL!Q79=0),"",TOTAL!Q79/TOTAL!$C$6*'Vîrsta 1-2 ani'!$C$6)</f>
        <v/>
      </c>
      <c r="R79" s="251" t="str">
        <f>IF(OR(TOTAL!R79="",TOTAL!R79=0),"",TOTAL!R79/TOTAL!$C$6*'Vîrsta 1-2 ani'!$C$6)</f>
        <v/>
      </c>
      <c r="S79" s="251" t="str">
        <f>IF(OR(TOTAL!S79="",TOTAL!S79=0),"",TOTAL!S79/TOTAL!$C$6*'Vîrsta 1-2 ani'!$C$6)</f>
        <v/>
      </c>
      <c r="T79" s="251" t="str">
        <f>IF(OR(TOTAL!T79="",TOTAL!T79=0),"",TOTAL!T79/TOTAL!$C$6*'Vîrsta 1-2 ani'!$C$6)</f>
        <v/>
      </c>
      <c r="U79" s="251" t="str">
        <f>IF(OR(TOTAL!U79="",TOTAL!U79=0),"",TOTAL!U79/TOTAL!$C$6*'Vîrsta 1-2 ani'!$C$6)</f>
        <v/>
      </c>
      <c r="V79" s="251" t="str">
        <f>IF(OR(TOTAL!V79="",TOTAL!V79=0),"",TOTAL!V79/TOTAL!$C$6*'Vîrsta 1-2 ani'!$C$6)</f>
        <v/>
      </c>
      <c r="W79" s="251" t="str">
        <f>IF(OR(TOTAL!W79="",TOTAL!W79=0),"",TOTAL!W79/TOTAL!$C$6*'Vîrsta 1-2 ani'!$C$6)</f>
        <v/>
      </c>
      <c r="X79" s="251" t="str">
        <f>IF(OR(TOTAL!X79="",TOTAL!X79=0),"",TOTAL!X79/TOTAL!$C$6*'Vîrsta 1-2 ani'!$C$6)</f>
        <v/>
      </c>
      <c r="Y79" s="251" t="str">
        <f>IF(OR(TOTAL!Y79="",TOTAL!Y79=0),"",TOTAL!Y79/TOTAL!$C$6*'Vîrsta 1-2 ani'!$C$6)</f>
        <v/>
      </c>
      <c r="Z79" s="11">
        <f t="shared" si="34"/>
        <v>0</v>
      </c>
      <c r="AA79" s="11">
        <f t="shared" si="31"/>
        <v>0</v>
      </c>
      <c r="AB79" s="11" t="str">
        <f t="shared" si="22"/>
        <v/>
      </c>
      <c r="AC79" s="7">
        <v>30</v>
      </c>
      <c r="AD79" s="97" t="str">
        <f t="shared" si="35"/>
        <v/>
      </c>
      <c r="AE79" s="100">
        <v>0.21</v>
      </c>
      <c r="AF79" s="101" t="str">
        <f t="shared" si="36"/>
        <v/>
      </c>
      <c r="AG79" s="100">
        <v>0.08</v>
      </c>
      <c r="AH79" s="101" t="str">
        <f t="shared" si="37"/>
        <v/>
      </c>
      <c r="AI79" s="100">
        <v>4.0000000000000001E-3</v>
      </c>
      <c r="AJ79" s="101" t="str">
        <f t="shared" si="38"/>
        <v/>
      </c>
      <c r="AK79" s="126">
        <v>1.62</v>
      </c>
      <c r="AL79" s="171"/>
      <c r="AM79" s="29"/>
      <c r="AN79" s="132"/>
      <c r="AO79" s="66"/>
    </row>
    <row r="80" spans="1:41" s="31" customFormat="1" ht="15.75" x14ac:dyDescent="0.25">
      <c r="A80" s="311"/>
      <c r="B80" s="57" t="s">
        <v>97</v>
      </c>
      <c r="C80" s="245" t="str">
        <f>IF(OR(TOTAL!C80="",TOTAL!C80=0),"",TOTAL!C80/TOTAL!$C$6*'Vîrsta 1-2 ani'!$C$6)</f>
        <v/>
      </c>
      <c r="D80" s="245" t="str">
        <f>IF(OR(TOTAL!D80="",TOTAL!D80=0),"",TOTAL!D80/TOTAL!$C$6*'Vîrsta 1-2 ani'!$C$6)</f>
        <v/>
      </c>
      <c r="E80" s="245" t="str">
        <f>IF(OR(TOTAL!E80="",TOTAL!E80=0),"",TOTAL!E80/TOTAL!$C$6*'Vîrsta 1-2 ani'!$C$6)</f>
        <v/>
      </c>
      <c r="F80" s="245">
        <f>IF(OR(TOTAL!F80="",TOTAL!F80=0),"",TOTAL!F80/TOTAL!$C$6*'Vîrsta 1-2 ani'!$C$6)</f>
        <v>3.2836885245901639</v>
      </c>
      <c r="G80" s="245" t="str">
        <f>IF(OR(TOTAL!G80="",TOTAL!G80=0),"",TOTAL!G80/TOTAL!$C$6*'Vîrsta 1-2 ani'!$C$6)</f>
        <v/>
      </c>
      <c r="H80" s="245" t="str">
        <f>IF(OR(TOTAL!H80="",TOTAL!H80=0),"",TOTAL!H80/TOTAL!$C$6*'Vîrsta 1-2 ani'!$C$6)</f>
        <v/>
      </c>
      <c r="I80" s="245" t="str">
        <f>IF(OR(TOTAL!I80="",TOTAL!I80=0),"",TOTAL!I80/TOTAL!$C$6*'Vîrsta 1-2 ani'!$C$6)</f>
        <v/>
      </c>
      <c r="J80" s="245" t="str">
        <f>IF(OR(TOTAL!J80="",TOTAL!J80=0),"",TOTAL!J80/TOTAL!$C$6*'Vîrsta 1-2 ani'!$C$6)</f>
        <v/>
      </c>
      <c r="K80" s="245" t="str">
        <f>IF(OR(TOTAL!K80="",TOTAL!K80=0),"",TOTAL!K80/TOTAL!$C$6*'Vîrsta 1-2 ani'!$C$6)</f>
        <v/>
      </c>
      <c r="L80" s="245" t="str">
        <f>IF(OR(TOTAL!L80="",TOTAL!L80=0),"",TOTAL!L80/TOTAL!$C$6*'Vîrsta 1-2 ani'!$C$6)</f>
        <v/>
      </c>
      <c r="M80" s="245" t="str">
        <f>IF(OR(TOTAL!M80="",TOTAL!M80=0),"",TOTAL!M80/TOTAL!$C$6*'Vîrsta 1-2 ani'!$C$6)</f>
        <v/>
      </c>
      <c r="N80" s="245" t="str">
        <f>IF(OR(TOTAL!N80="",TOTAL!N80=0),"",TOTAL!N80/TOTAL!$C$6*'Vîrsta 1-2 ani'!$C$6)</f>
        <v/>
      </c>
      <c r="O80" s="245">
        <f>IF(OR(TOTAL!O80="",TOTAL!O80=0),"",TOTAL!O80/TOTAL!$C$6*'Vîrsta 1-2 ani'!$C$6)</f>
        <v>3.6231967213114755</v>
      </c>
      <c r="P80" s="245" t="str">
        <f>IF(OR(TOTAL!P80="",TOTAL!P80=0),"",TOTAL!P80/TOTAL!$C$6*'Vîrsta 1-2 ani'!$C$6)</f>
        <v/>
      </c>
      <c r="Q80" s="245" t="str">
        <f>IF(OR(TOTAL!Q80="",TOTAL!Q80=0),"",TOTAL!Q80/TOTAL!$C$6*'Vîrsta 1-2 ani'!$C$6)</f>
        <v/>
      </c>
      <c r="R80" s="245" t="str">
        <f>IF(OR(TOTAL!R80="",TOTAL!R80=0),"",TOTAL!R80/TOTAL!$C$6*'Vîrsta 1-2 ani'!$C$6)</f>
        <v/>
      </c>
      <c r="S80" s="245" t="str">
        <f>IF(OR(TOTAL!S80="",TOTAL!S80=0),"",TOTAL!S80/TOTAL!$C$6*'Vîrsta 1-2 ani'!$C$6)</f>
        <v/>
      </c>
      <c r="T80" s="245" t="str">
        <f>IF(OR(TOTAL!T80="",TOTAL!T80=0),"",TOTAL!T80/TOTAL!$C$6*'Vîrsta 1-2 ani'!$C$6)</f>
        <v/>
      </c>
      <c r="U80" s="245" t="str">
        <f>IF(OR(TOTAL!U80="",TOTAL!U80=0),"",TOTAL!U80/TOTAL!$C$6*'Vîrsta 1-2 ani'!$C$6)</f>
        <v/>
      </c>
      <c r="V80" s="245" t="str">
        <f>IF(OR(TOTAL!V80="",TOTAL!V80=0),"",TOTAL!V80/TOTAL!$C$6*'Vîrsta 1-2 ani'!$C$6)</f>
        <v/>
      </c>
      <c r="W80" s="245" t="str">
        <f>IF(OR(TOTAL!W80="",TOTAL!W80=0),"",TOTAL!W80/TOTAL!$C$6*'Vîrsta 1-2 ani'!$C$6)</f>
        <v/>
      </c>
      <c r="X80" s="245" t="str">
        <f>IF(OR(TOTAL!X80="",TOTAL!X80=0),"",TOTAL!X80/TOTAL!$C$6*'Vîrsta 1-2 ani'!$C$6)</f>
        <v/>
      </c>
      <c r="Y80" s="245" t="str">
        <f>IF(OR(TOTAL!Y80="",TOTAL!Y80=0),"",TOTAL!Y80/TOTAL!$C$6*'Vîrsta 1-2 ani'!$C$6)</f>
        <v/>
      </c>
      <c r="Z80" s="11">
        <f t="shared" si="34"/>
        <v>6.9068852459016394</v>
      </c>
      <c r="AA80" s="11">
        <f t="shared" si="31"/>
        <v>9.2214756287071289</v>
      </c>
      <c r="AB80" s="11">
        <f t="shared" si="22"/>
        <v>5.532885377224277</v>
      </c>
      <c r="AC80" s="7">
        <v>40</v>
      </c>
      <c r="AD80" s="97">
        <f t="shared" si="35"/>
        <v>1.117642846199304</v>
      </c>
      <c r="AE80" s="100">
        <v>0.20200000000000001</v>
      </c>
      <c r="AF80" s="101">
        <f t="shared" si="36"/>
        <v>0.38730197640569941</v>
      </c>
      <c r="AG80" s="100">
        <v>7.0000000000000007E-2</v>
      </c>
      <c r="AH80" s="101">
        <f t="shared" si="37"/>
        <v>0</v>
      </c>
      <c r="AI80" s="100">
        <v>0</v>
      </c>
      <c r="AJ80" s="97">
        <f t="shared" si="38"/>
        <v>8.2993280658364164</v>
      </c>
      <c r="AK80" s="126">
        <v>1.5</v>
      </c>
      <c r="AL80" s="171"/>
      <c r="AM80" s="29"/>
      <c r="AN80" s="132"/>
      <c r="AO80" s="66"/>
    </row>
    <row r="81" spans="1:41" s="173" customFormat="1" ht="15.75" x14ac:dyDescent="0.25">
      <c r="A81" s="311"/>
      <c r="B81" s="60" t="s">
        <v>98</v>
      </c>
      <c r="C81" s="250" t="str">
        <f>IF(OR(TOTAL!C81="",TOTAL!C81=0),"",TOTAL!C81/TOTAL!$C$6*'Vîrsta 1-2 ani'!$C$6)</f>
        <v/>
      </c>
      <c r="D81" s="250" t="str">
        <f>IF(OR(TOTAL!D81="",TOTAL!D81=0),"",TOTAL!D81/TOTAL!$C$6*'Vîrsta 1-2 ani'!$C$6)</f>
        <v/>
      </c>
      <c r="E81" s="250" t="str">
        <f>IF(OR(TOTAL!E81="",TOTAL!E81=0),"",TOTAL!E81/TOTAL!$C$6*'Vîrsta 1-2 ani'!$C$6)</f>
        <v/>
      </c>
      <c r="F81" s="250" t="str">
        <f>IF(OR(TOTAL!F81="",TOTAL!F81=0),"",TOTAL!F81/TOTAL!$C$6*'Vîrsta 1-2 ani'!$C$6)</f>
        <v/>
      </c>
      <c r="G81" s="250" t="str">
        <f>IF(OR(TOTAL!G81="",TOTAL!G81=0),"",TOTAL!G81/TOTAL!$C$6*'Vîrsta 1-2 ani'!$C$6)</f>
        <v/>
      </c>
      <c r="H81" s="250" t="str">
        <f>IF(OR(TOTAL!H81="",TOTAL!H81=0),"",TOTAL!H81/TOTAL!$C$6*'Vîrsta 1-2 ani'!$C$6)</f>
        <v/>
      </c>
      <c r="I81" s="250" t="str">
        <f>IF(OR(TOTAL!I81="",TOTAL!I81=0),"",TOTAL!I81/TOTAL!$C$6*'Vîrsta 1-2 ani'!$C$6)</f>
        <v/>
      </c>
      <c r="J81" s="250" t="str">
        <f>IF(OR(TOTAL!J81="",TOTAL!J81=0),"",TOTAL!J81/TOTAL!$C$6*'Vîrsta 1-2 ani'!$C$6)</f>
        <v/>
      </c>
      <c r="K81" s="250" t="str">
        <f>IF(OR(TOTAL!K81="",TOTAL!K81=0),"",TOTAL!K81/TOTAL!$C$6*'Vîrsta 1-2 ani'!$C$6)</f>
        <v/>
      </c>
      <c r="L81" s="250" t="str">
        <f>IF(OR(TOTAL!L81="",TOTAL!L81=0),"",TOTAL!L81/TOTAL!$C$6*'Vîrsta 1-2 ani'!$C$6)</f>
        <v/>
      </c>
      <c r="M81" s="250" t="str">
        <f>IF(OR(TOTAL!M81="",TOTAL!M81=0),"",TOTAL!M81/TOTAL!$C$6*'Vîrsta 1-2 ani'!$C$6)</f>
        <v/>
      </c>
      <c r="N81" s="250" t="str">
        <f>IF(OR(TOTAL!N81="",TOTAL!N81=0),"",TOTAL!N81/TOTAL!$C$6*'Vîrsta 1-2 ani'!$C$6)</f>
        <v/>
      </c>
      <c r="O81" s="250" t="str">
        <f>IF(OR(TOTAL!O81="",TOTAL!O81=0),"",TOTAL!O81/TOTAL!$C$6*'Vîrsta 1-2 ani'!$C$6)</f>
        <v/>
      </c>
      <c r="P81" s="250" t="str">
        <f>IF(OR(TOTAL!P81="",TOTAL!P81=0),"",TOTAL!P81/TOTAL!$C$6*'Vîrsta 1-2 ani'!$C$6)</f>
        <v/>
      </c>
      <c r="Q81" s="250" t="str">
        <f>IF(OR(TOTAL!Q81="",TOTAL!Q81=0),"",TOTAL!Q81/TOTAL!$C$6*'Vîrsta 1-2 ani'!$C$6)</f>
        <v/>
      </c>
      <c r="R81" s="250" t="str">
        <f>IF(OR(TOTAL!R81="",TOTAL!R81=0),"",TOTAL!R81/TOTAL!$C$6*'Vîrsta 1-2 ani'!$C$6)</f>
        <v/>
      </c>
      <c r="S81" s="250" t="str">
        <f>IF(OR(TOTAL!S81="",TOTAL!S81=0),"",TOTAL!S81/TOTAL!$C$6*'Vîrsta 1-2 ani'!$C$6)</f>
        <v/>
      </c>
      <c r="T81" s="250" t="str">
        <f>IF(OR(TOTAL!T81="",TOTAL!T81=0),"",TOTAL!T81/TOTAL!$C$6*'Vîrsta 1-2 ani'!$C$6)</f>
        <v/>
      </c>
      <c r="U81" s="250" t="str">
        <f>IF(OR(TOTAL!U81="",TOTAL!U81=0),"",TOTAL!U81/TOTAL!$C$6*'Vîrsta 1-2 ani'!$C$6)</f>
        <v/>
      </c>
      <c r="V81" s="250" t="str">
        <f>IF(OR(TOTAL!V81="",TOTAL!V81=0),"",TOTAL!V81/TOTAL!$C$6*'Vîrsta 1-2 ani'!$C$6)</f>
        <v/>
      </c>
      <c r="W81" s="250" t="str">
        <f>IF(OR(TOTAL!W81="",TOTAL!W81=0),"",TOTAL!W81/TOTAL!$C$6*'Vîrsta 1-2 ani'!$C$6)</f>
        <v/>
      </c>
      <c r="X81" s="250" t="str">
        <f>IF(OR(TOTAL!X81="",TOTAL!X81=0),"",TOTAL!X81/TOTAL!$C$6*'Vîrsta 1-2 ani'!$C$6)</f>
        <v/>
      </c>
      <c r="Y81" s="250" t="str">
        <f>IF(OR(TOTAL!Y81="",TOTAL!Y81=0),"",TOTAL!Y81/TOTAL!$C$6*'Vîrsta 1-2 ani'!$C$6)</f>
        <v/>
      </c>
      <c r="Z81" s="24">
        <f t="shared" si="34"/>
        <v>0</v>
      </c>
      <c r="AA81" s="24">
        <f t="shared" si="31"/>
        <v>0</v>
      </c>
      <c r="AB81" s="24" t="str">
        <f t="shared" si="22"/>
        <v/>
      </c>
      <c r="AC81" s="8">
        <v>25</v>
      </c>
      <c r="AD81" s="101" t="str">
        <f t="shared" si="35"/>
        <v/>
      </c>
      <c r="AE81" s="100">
        <v>0.16900000000000001</v>
      </c>
      <c r="AF81" s="101" t="str">
        <f t="shared" si="36"/>
        <v/>
      </c>
      <c r="AG81" s="100">
        <v>4.8000000000000001E-2</v>
      </c>
      <c r="AH81" s="101" t="str">
        <f t="shared" si="37"/>
        <v/>
      </c>
      <c r="AI81" s="100"/>
      <c r="AJ81" s="101" t="str">
        <f t="shared" si="38"/>
        <v/>
      </c>
      <c r="AK81" s="125">
        <v>1.1599999999999999</v>
      </c>
      <c r="AL81" s="171"/>
      <c r="AM81" s="28"/>
      <c r="AN81" s="131"/>
      <c r="AO81" s="172"/>
    </row>
    <row r="82" spans="1:41" s="31" customFormat="1" ht="15.75" x14ac:dyDescent="0.25">
      <c r="A82" s="311"/>
      <c r="B82" s="57" t="s">
        <v>99</v>
      </c>
      <c r="C82" s="245" t="str">
        <f>IF(OR(TOTAL!C82="",TOTAL!C82=0),"",TOTAL!C82/TOTAL!$C$6*'Vîrsta 1-2 ani'!$C$6)</f>
        <v/>
      </c>
      <c r="D82" s="245" t="str">
        <f>IF(OR(TOTAL!D82="",TOTAL!D82=0),"",TOTAL!D82/TOTAL!$C$6*'Vîrsta 1-2 ani'!$C$6)</f>
        <v/>
      </c>
      <c r="E82" s="245" t="str">
        <f>IF(OR(TOTAL!E82="",TOTAL!E82=0),"",TOTAL!E82/TOTAL!$C$6*'Vîrsta 1-2 ani'!$C$6)</f>
        <v/>
      </c>
      <c r="F82" s="245" t="str">
        <f>IF(OR(TOTAL!F82="",TOTAL!F82=0),"",TOTAL!F82/TOTAL!$C$6*'Vîrsta 1-2 ani'!$C$6)</f>
        <v/>
      </c>
      <c r="G82" s="245" t="str">
        <f>IF(OR(TOTAL!G82="",TOTAL!G82=0),"",TOTAL!G82/TOTAL!$C$6*'Vîrsta 1-2 ani'!$C$6)</f>
        <v/>
      </c>
      <c r="H82" s="245" t="str">
        <f>IF(OR(TOTAL!H82="",TOTAL!H82=0),"",TOTAL!H82/TOTAL!$C$6*'Vîrsta 1-2 ani'!$C$6)</f>
        <v/>
      </c>
      <c r="I82" s="245" t="str">
        <f>IF(OR(TOTAL!I82="",TOTAL!I82=0),"",TOTAL!I82/TOTAL!$C$6*'Vîrsta 1-2 ani'!$C$6)</f>
        <v/>
      </c>
      <c r="J82" s="245" t="str">
        <f>IF(OR(TOTAL!J82="",TOTAL!J82=0),"",TOTAL!J82/TOTAL!$C$6*'Vîrsta 1-2 ani'!$C$6)</f>
        <v/>
      </c>
      <c r="K82" s="245" t="str">
        <f>IF(OR(TOTAL!K82="",TOTAL!K82=0),"",TOTAL!K82/TOTAL!$C$6*'Vîrsta 1-2 ani'!$C$6)</f>
        <v/>
      </c>
      <c r="L82" s="245" t="str">
        <f>IF(OR(TOTAL!L82="",TOTAL!L82=0),"",TOTAL!L82/TOTAL!$C$6*'Vîrsta 1-2 ani'!$C$6)</f>
        <v/>
      </c>
      <c r="M82" s="245" t="str">
        <f>IF(OR(TOTAL!M82="",TOTAL!M82=0),"",TOTAL!M82/TOTAL!$C$6*'Vîrsta 1-2 ani'!$C$6)</f>
        <v/>
      </c>
      <c r="N82" s="245" t="str">
        <f>IF(OR(TOTAL!N82="",TOTAL!N82=0),"",TOTAL!N82/TOTAL!$C$6*'Vîrsta 1-2 ani'!$C$6)</f>
        <v/>
      </c>
      <c r="O82" s="245" t="str">
        <f>IF(OR(TOTAL!O82="",TOTAL!O82=0),"",TOTAL!O82/TOTAL!$C$6*'Vîrsta 1-2 ani'!$C$6)</f>
        <v/>
      </c>
      <c r="P82" s="245" t="str">
        <f>IF(OR(TOTAL!P82="",TOTAL!P82=0),"",TOTAL!P82/TOTAL!$C$6*'Vîrsta 1-2 ani'!$C$6)</f>
        <v/>
      </c>
      <c r="Q82" s="245" t="str">
        <f>IF(OR(TOTAL!Q82="",TOTAL!Q82=0),"",TOTAL!Q82/TOTAL!$C$6*'Vîrsta 1-2 ani'!$C$6)</f>
        <v/>
      </c>
      <c r="R82" s="245" t="str">
        <f>IF(OR(TOTAL!R82="",TOTAL!R82=0),"",TOTAL!R82/TOTAL!$C$6*'Vîrsta 1-2 ani'!$C$6)</f>
        <v/>
      </c>
      <c r="S82" s="245" t="str">
        <f>IF(OR(TOTAL!S82="",TOTAL!S82=0),"",TOTAL!S82/TOTAL!$C$6*'Vîrsta 1-2 ani'!$C$6)</f>
        <v/>
      </c>
      <c r="T82" s="245" t="str">
        <f>IF(OR(TOTAL!T82="",TOTAL!T82=0),"",TOTAL!T82/TOTAL!$C$6*'Vîrsta 1-2 ani'!$C$6)</f>
        <v/>
      </c>
      <c r="U82" s="245" t="str">
        <f>IF(OR(TOTAL!U82="",TOTAL!U82=0),"",TOTAL!U82/TOTAL!$C$6*'Vîrsta 1-2 ani'!$C$6)</f>
        <v/>
      </c>
      <c r="V82" s="245" t="str">
        <f>IF(OR(TOTAL!V82="",TOTAL!V82=0),"",TOTAL!V82/TOTAL!$C$6*'Vîrsta 1-2 ani'!$C$6)</f>
        <v/>
      </c>
      <c r="W82" s="245" t="str">
        <f>IF(OR(TOTAL!W82="",TOTAL!W82=0),"",TOTAL!W82/TOTAL!$C$6*'Vîrsta 1-2 ani'!$C$6)</f>
        <v/>
      </c>
      <c r="X82" s="245" t="str">
        <f>IF(OR(TOTAL!X82="",TOTAL!X82=0),"",TOTAL!X82/TOTAL!$C$6*'Vîrsta 1-2 ani'!$C$6)</f>
        <v/>
      </c>
      <c r="Y82" s="245" t="str">
        <f>IF(OR(TOTAL!Y82="",TOTAL!Y82=0),"",TOTAL!Y82/TOTAL!$C$6*'Vîrsta 1-2 ani'!$C$6)</f>
        <v/>
      </c>
      <c r="Z82" s="11">
        <f t="shared" si="34"/>
        <v>0</v>
      </c>
      <c r="AA82" s="11">
        <f t="shared" si="31"/>
        <v>0</v>
      </c>
      <c r="AB82" s="11" t="str">
        <f t="shared" si="22"/>
        <v/>
      </c>
      <c r="AC82" s="7">
        <v>25</v>
      </c>
      <c r="AD82" s="97" t="str">
        <f t="shared" si="35"/>
        <v/>
      </c>
      <c r="AE82" s="100">
        <v>0.27</v>
      </c>
      <c r="AF82" s="101" t="str">
        <f t="shared" si="36"/>
        <v/>
      </c>
      <c r="AG82" s="100">
        <v>0.05</v>
      </c>
      <c r="AH82" s="97" t="str">
        <f t="shared" si="37"/>
        <v/>
      </c>
      <c r="AI82" s="98">
        <v>0.05</v>
      </c>
      <c r="AJ82" s="97" t="str">
        <f t="shared" si="38"/>
        <v/>
      </c>
      <c r="AK82" s="126">
        <v>1.75</v>
      </c>
      <c r="AL82" s="171"/>
      <c r="AM82" s="29"/>
      <c r="AN82" s="132"/>
      <c r="AO82" s="66"/>
    </row>
    <row r="83" spans="1:41" s="31" customFormat="1" ht="15.75" x14ac:dyDescent="0.25">
      <c r="A83" s="312"/>
      <c r="B83" s="57" t="s">
        <v>100</v>
      </c>
      <c r="C83" s="245" t="str">
        <f>IF(OR(TOTAL!C83="",TOTAL!C83=0),"",TOTAL!C83/TOTAL!$C$6*'Vîrsta 1-2 ani'!$C$6)</f>
        <v/>
      </c>
      <c r="D83" s="245" t="str">
        <f>IF(OR(TOTAL!D83="",TOTAL!D83=0),"",TOTAL!D83/TOTAL!$C$6*'Vîrsta 1-2 ani'!$C$6)</f>
        <v/>
      </c>
      <c r="E83" s="245" t="str">
        <f>IF(OR(TOTAL!E83="",TOTAL!E83=0),"",TOTAL!E83/TOTAL!$C$6*'Vîrsta 1-2 ani'!$C$6)</f>
        <v/>
      </c>
      <c r="F83" s="245" t="str">
        <f>IF(OR(TOTAL!F83="",TOTAL!F83=0),"",TOTAL!F83/TOTAL!$C$6*'Vîrsta 1-2 ani'!$C$6)</f>
        <v/>
      </c>
      <c r="G83" s="245" t="str">
        <f>IF(OR(TOTAL!G83="",TOTAL!G83=0),"",TOTAL!G83/TOTAL!$C$6*'Vîrsta 1-2 ani'!$C$6)</f>
        <v/>
      </c>
      <c r="H83" s="245" t="str">
        <f>IF(OR(TOTAL!H83="",TOTAL!H83=0),"",TOTAL!H83/TOTAL!$C$6*'Vîrsta 1-2 ani'!$C$6)</f>
        <v/>
      </c>
      <c r="I83" s="245" t="str">
        <f>IF(OR(TOTAL!I83="",TOTAL!I83=0),"",TOTAL!I83/TOTAL!$C$6*'Vîrsta 1-2 ani'!$C$6)</f>
        <v/>
      </c>
      <c r="J83" s="245" t="str">
        <f>IF(OR(TOTAL!J83="",TOTAL!J83=0),"",TOTAL!J83/TOTAL!$C$6*'Vîrsta 1-2 ani'!$C$6)</f>
        <v/>
      </c>
      <c r="K83" s="245" t="str">
        <f>IF(OR(TOTAL!K83="",TOTAL!K83=0),"",TOTAL!K83/TOTAL!$C$6*'Vîrsta 1-2 ani'!$C$6)</f>
        <v/>
      </c>
      <c r="L83" s="245" t="str">
        <f>IF(OR(TOTAL!L83="",TOTAL!L83=0),"",TOTAL!L83/TOTAL!$C$6*'Vîrsta 1-2 ani'!$C$6)</f>
        <v/>
      </c>
      <c r="M83" s="245" t="str">
        <f>IF(OR(TOTAL!M83="",TOTAL!M83=0),"",TOTAL!M83/TOTAL!$C$6*'Vîrsta 1-2 ani'!$C$6)</f>
        <v/>
      </c>
      <c r="N83" s="245" t="str">
        <f>IF(OR(TOTAL!N83="",TOTAL!N83=0),"",TOTAL!N83/TOTAL!$C$6*'Vîrsta 1-2 ani'!$C$6)</f>
        <v/>
      </c>
      <c r="O83" s="245" t="str">
        <f>IF(OR(TOTAL!O83="",TOTAL!O83=0),"",TOTAL!O83/TOTAL!$C$6*'Vîrsta 1-2 ani'!$C$6)</f>
        <v/>
      </c>
      <c r="P83" s="245" t="str">
        <f>IF(OR(TOTAL!P83="",TOTAL!P83=0),"",TOTAL!P83/TOTAL!$C$6*'Vîrsta 1-2 ani'!$C$6)</f>
        <v/>
      </c>
      <c r="Q83" s="245" t="str">
        <f>IF(OR(TOTAL!Q83="",TOTAL!Q83=0),"",TOTAL!Q83/TOTAL!$C$6*'Vîrsta 1-2 ani'!$C$6)</f>
        <v/>
      </c>
      <c r="R83" s="245" t="str">
        <f>IF(OR(TOTAL!R83="",TOTAL!R83=0),"",TOTAL!R83/TOTAL!$C$6*'Vîrsta 1-2 ani'!$C$6)</f>
        <v/>
      </c>
      <c r="S83" s="245" t="str">
        <f>IF(OR(TOTAL!S83="",TOTAL!S83=0),"",TOTAL!S83/TOTAL!$C$6*'Vîrsta 1-2 ani'!$C$6)</f>
        <v/>
      </c>
      <c r="T83" s="245" t="str">
        <f>IF(OR(TOTAL!T83="",TOTAL!T83=0),"",TOTAL!T83/TOTAL!$C$6*'Vîrsta 1-2 ani'!$C$6)</f>
        <v/>
      </c>
      <c r="U83" s="245" t="str">
        <f>IF(OR(TOTAL!U83="",TOTAL!U83=0),"",TOTAL!U83/TOTAL!$C$6*'Vîrsta 1-2 ani'!$C$6)</f>
        <v/>
      </c>
      <c r="V83" s="245" t="str">
        <f>IF(OR(TOTAL!V83="",TOTAL!V83=0),"",TOTAL!V83/TOTAL!$C$6*'Vîrsta 1-2 ani'!$C$6)</f>
        <v/>
      </c>
      <c r="W83" s="245" t="str">
        <f>IF(OR(TOTAL!W83="",TOTAL!W83=0),"",TOTAL!W83/TOTAL!$C$6*'Vîrsta 1-2 ani'!$C$6)</f>
        <v/>
      </c>
      <c r="X83" s="245" t="str">
        <f>IF(OR(TOTAL!X83="",TOTAL!X83=0),"",TOTAL!X83/TOTAL!$C$6*'Vîrsta 1-2 ani'!$C$6)</f>
        <v/>
      </c>
      <c r="Y83" s="245" t="str">
        <f>IF(OR(TOTAL!Y83="",TOTAL!Y83=0),"",TOTAL!Y83/TOTAL!$C$6*'Vîrsta 1-2 ani'!$C$6)</f>
        <v/>
      </c>
      <c r="Z83" s="11">
        <f t="shared" si="34"/>
        <v>0</v>
      </c>
      <c r="AA83" s="11">
        <f t="shared" si="31"/>
        <v>0</v>
      </c>
      <c r="AB83" s="11" t="str">
        <f t="shared" si="22"/>
        <v/>
      </c>
      <c r="AC83" s="7">
        <v>25</v>
      </c>
      <c r="AD83" s="97" t="str">
        <f t="shared" si="35"/>
        <v/>
      </c>
      <c r="AE83" s="100">
        <v>0.19500000000000001</v>
      </c>
      <c r="AF83" s="101" t="str">
        <f t="shared" si="36"/>
        <v/>
      </c>
      <c r="AG83" s="100">
        <v>5.2999999999999999E-2</v>
      </c>
      <c r="AH83" s="97" t="str">
        <f t="shared" si="37"/>
        <v/>
      </c>
      <c r="AI83" s="98">
        <v>2.1000000000000001E-2</v>
      </c>
      <c r="AJ83" s="97" t="str">
        <f t="shared" si="38"/>
        <v/>
      </c>
      <c r="AK83" s="126">
        <v>1.39</v>
      </c>
      <c r="AL83" s="199"/>
      <c r="AM83" s="30"/>
      <c r="AN83" s="133"/>
      <c r="AO83" s="66"/>
    </row>
    <row r="84" spans="1:41" ht="15.75" x14ac:dyDescent="0.25">
      <c r="A84" s="72">
        <v>7</v>
      </c>
      <c r="B84" s="19" t="s">
        <v>7</v>
      </c>
      <c r="C84" s="69" t="str">
        <f>IF(OR(TOTAL!C84="",TOTAL!C84=0),"",((TOTAL!C84-('Vîrsta 3-4 ani'!$C$6*0.0016)-('Vîrsta 5-7 ani'!$C$6*0.004))/TOTAL!$C$6)*$C$6)</f>
        <v/>
      </c>
      <c r="D84" s="69" t="str">
        <f>IF(OR(TOTAL!D84="",TOTAL!D84=0),"",((TOTAL!D84-('Vîrsta 3-4 ani'!$C$6*0.0016)-('Vîrsta 5-7 ani'!$C$6*0.004))/TOTAL!$C$6)*$C$6)</f>
        <v/>
      </c>
      <c r="E84" s="69">
        <f>IF(OR(TOTAL!E84="",TOTAL!E84=0),"",((TOTAL!E84-('Vîrsta 3-4 ani'!$C$6*0.0016)-('Vîrsta 5-7 ani'!$C$6*0.004))/TOTAL!$C$6)*$C$6)</f>
        <v>3.6754098360655743</v>
      </c>
      <c r="F84" s="69" t="str">
        <f>IF(OR(TOTAL!F84="",TOTAL!F84=0),"",((TOTAL!F84-('Vîrsta 3-4 ani'!$C$6*0.0016)-('Vîrsta 5-7 ani'!$C$6*0.004))/TOTAL!$C$6)*$C$6)</f>
        <v/>
      </c>
      <c r="G84" s="69">
        <f>IF(OR(TOTAL!G84="",TOTAL!G84=0),"",((TOTAL!G84-('Vîrsta 3-4 ani'!$C$6*0.0016)-('Vîrsta 5-7 ani'!$C$6*0.004))/TOTAL!$C$6)*$C$6)</f>
        <v>3.7983606557377052</v>
      </c>
      <c r="H84" s="69" t="str">
        <f>IF(OR(TOTAL!H84="",TOTAL!H84=0),"",((TOTAL!H84-('Vîrsta 3-4 ani'!$C$6*0.0016)-('Vîrsta 5-7 ani'!$C$6*0.004))/TOTAL!$C$6)*$C$6)</f>
        <v/>
      </c>
      <c r="I84" s="69">
        <f>IF(OR(TOTAL!I84="",TOTAL!I84=0),"",((TOTAL!I84-('Vîrsta 3-4 ani'!$C$6*0.0016)-('Vîrsta 5-7 ani'!$C$6*0.004))/TOTAL!$C$6)*$C$6)</f>
        <v>3.5114754098360659</v>
      </c>
      <c r="J84" s="69" t="str">
        <f>IF(OR(TOTAL!J84="",TOTAL!J84=0),"",((TOTAL!J84-('Vîrsta 3-4 ani'!$C$6*0.0016)-('Vîrsta 5-7 ani'!$C$6*0.004))/TOTAL!$C$6)*$C$6)</f>
        <v/>
      </c>
      <c r="K84" s="69" t="str">
        <f>IF(OR(TOTAL!K84="",TOTAL!K84=0),"",((TOTAL!K84-('Vîrsta 3-4 ani'!$C$6*0.0016)-('Vîrsta 5-7 ani'!$C$6*0.004))/TOTAL!$C$6)*$C$6)</f>
        <v/>
      </c>
      <c r="L84" s="69" t="str">
        <f>IF(OR(TOTAL!L84="",TOTAL!L84=0),"",((TOTAL!L84-('Vîrsta 3-4 ani'!$C$6*0.0016)-('Vîrsta 5-7 ani'!$C$6*0.004))/TOTAL!$C$6)*$C$6)</f>
        <v/>
      </c>
      <c r="M84" s="69" t="str">
        <f>IF(OR(TOTAL!M84="",TOTAL!M84=0),"",((TOTAL!M84-('Vîrsta 3-4 ani'!$C$6*0.0016)-('Vîrsta 5-7 ani'!$C$6*0.004))/TOTAL!$C$6)*$C$6)</f>
        <v/>
      </c>
      <c r="N84" s="69">
        <f>IF(OR(TOTAL!N84="",TOTAL!N84=0),"",((TOTAL!N84-('Vîrsta 3-4 ani'!$C$6*0.0016)-('Vîrsta 5-7 ani'!$C$6*0.004))/TOTAL!$C$6)*$C$6)</f>
        <v>3.6344262295081968</v>
      </c>
      <c r="O84" s="69" t="str">
        <f>IF(OR(TOTAL!O84="",TOTAL!O84=0),"",((TOTAL!O84-('Vîrsta 3-4 ani'!$C$6*0.0016)-('Vîrsta 5-7 ani'!$C$6*0.004))/TOTAL!$C$6)*$C$6)</f>
        <v/>
      </c>
      <c r="P84" s="69">
        <f>IF(OR(TOTAL!P84="",TOTAL!P84=0),"",((TOTAL!P84-('Vîrsta 3-4 ani'!$C$6*0.0016)-('Vîrsta 5-7 ani'!$C$6*0.004))/TOTAL!$C$6)*$C$6)</f>
        <v>4.2081967213114755</v>
      </c>
      <c r="Q84" s="69" t="str">
        <f>IF(OR(TOTAL!Q84="",TOTAL!Q84=0),"",((TOTAL!Q84-('Vîrsta 3-4 ani'!$C$6*0.0016)-('Vîrsta 5-7 ani'!$C$6*0.004))/TOTAL!$C$6)*$C$6)</f>
        <v/>
      </c>
      <c r="R84" s="69" t="str">
        <f>IF(OR(TOTAL!R84="",TOTAL!R84=0),"",((TOTAL!R84-('Vîrsta 3-4 ani'!$C$6*0.0016)-('Vîrsta 5-7 ani'!$C$6*0.004))/TOTAL!$C$6)*$C$6)</f>
        <v/>
      </c>
      <c r="S84" s="69">
        <f>IF(OR(TOTAL!S84="",TOTAL!S84=0),"",((TOTAL!S84-('Vîrsta 3-4 ani'!$C$6*0.0016)-('Vîrsta 5-7 ani'!$C$6*0.004))/TOTAL!$C$6)*$C$6)</f>
        <v>4.1262295081967215</v>
      </c>
      <c r="T84" s="69" t="str">
        <f>IF(OR(TOTAL!T84="",TOTAL!T84=0),"",((TOTAL!T84-('Vîrsta 3-4 ani'!$C$6*0.0016)-('Vîrsta 5-7 ani'!$C$6*0.004))/TOTAL!$C$6)*$C$6)</f>
        <v/>
      </c>
      <c r="U84" s="69">
        <f>IF(OR(TOTAL!U84="",TOTAL!U84=0),"",((TOTAL!U84-('Vîrsta 3-4 ani'!$C$6*0.0016)-('Vîrsta 5-7 ani'!$C$6*0.004))/TOTAL!$C$6)*$C$6)</f>
        <v>3.7983606557377052</v>
      </c>
      <c r="V84" s="69" t="str">
        <f>IF(OR(TOTAL!V84="",TOTAL!V84=0),"",((TOTAL!V84-('Vîrsta 3-4 ani'!$C$6*0.0016)-('Vîrsta 5-7 ani'!$C$6*0.004))/TOTAL!$C$6)*$C$6)</f>
        <v/>
      </c>
      <c r="W84" s="69" t="str">
        <f>IF(OR(TOTAL!W84="",TOTAL!W84=0),"",((TOTAL!W84-('Vîrsta 3-4 ani'!$C$6*0.0016)-('Vîrsta 5-7 ani'!$C$6*0.004))/TOTAL!$C$6)*$C$6)</f>
        <v/>
      </c>
      <c r="X84" s="69" t="str">
        <f>IF(OR(TOTAL!X84="",TOTAL!X84=0),"",((TOTAL!X84-('Vîrsta 3-4 ani'!$C$6*0.0016)-('Vîrsta 5-7 ani'!$C$6*0.004))/TOTAL!$C$6)*$C$6)</f>
        <v/>
      </c>
      <c r="Y84" s="69" t="str">
        <f>IF(OR(TOTAL!Y84="",TOTAL!Y84=0),"",((TOTAL!Y84-('Vîrsta 3-4 ani'!$C$6*0.0016)-('Vîrsta 5-7 ani'!$C$6*0.004))/TOTAL!$C$6)*$C$6)</f>
        <v/>
      </c>
      <c r="Z84" s="10">
        <f t="shared" si="34"/>
        <v>26.752459016393448</v>
      </c>
      <c r="AA84" s="10">
        <f t="shared" si="31"/>
        <v>35.717568780231574</v>
      </c>
      <c r="AB84" s="20">
        <f t="shared" si="22"/>
        <v>21.430541268138946</v>
      </c>
      <c r="AC84" s="4">
        <v>40</v>
      </c>
      <c r="AD84" s="90">
        <f>IFERROR(IF($AB84=0,"",$AB84*AE84),"")</f>
        <v>3.643192015583621</v>
      </c>
      <c r="AE84" s="91">
        <v>0.17</v>
      </c>
      <c r="AF84" s="90">
        <f t="shared" si="36"/>
        <v>0.36431920155836212</v>
      </c>
      <c r="AG84" s="91">
        <v>1.7000000000000001E-2</v>
      </c>
      <c r="AH84" s="90">
        <f t="shared" si="37"/>
        <v>0</v>
      </c>
      <c r="AI84" s="91">
        <v>0</v>
      </c>
      <c r="AJ84" s="90">
        <f t="shared" si="38"/>
        <v>16.930127601829767</v>
      </c>
      <c r="AK84" s="91">
        <v>0.79</v>
      </c>
      <c r="AL84" s="200">
        <v>16</v>
      </c>
      <c r="AM84" s="129">
        <f>IFERROR((AB84-AL84),"")</f>
        <v>5.4305412681389456</v>
      </c>
      <c r="AN84" s="129">
        <f>IFERROR((AB84*100/AL84),"")</f>
        <v>133.94088292586841</v>
      </c>
      <c r="AO84" s="18"/>
    </row>
    <row r="85" spans="1:41" ht="15.75" x14ac:dyDescent="0.25">
      <c r="A85" s="72">
        <v>8</v>
      </c>
      <c r="B85" s="19" t="s">
        <v>5</v>
      </c>
      <c r="C85" s="69">
        <f>IF(OR(TOTAL!C85="",TOTAL!C85=0),"",((TOTAL!C85-('Vîrsta 3-4 ani'!$C$6*0.004)-('Vîrsta 5-7 ani'!$C$6*0.008))/TOTAL!$C$6)*$C$6)</f>
        <v>1.8986885245901641</v>
      </c>
      <c r="D85" s="69">
        <f>IF(OR(TOTAL!D85="",TOTAL!D85=0),"",((TOTAL!D85-('Vîrsta 3-4 ani'!$C$6*0.004)-('Vîrsta 5-7 ani'!$C$6*0.008))/TOTAL!$C$6)*$C$6)</f>
        <v>2.4544262295081967</v>
      </c>
      <c r="E85" s="69">
        <f>IF(OR(TOTAL!E85="",TOTAL!E85=0),"",((TOTAL!E85-('Vîrsta 3-4 ani'!$C$6*0.004)-('Vîrsta 5-7 ani'!$C$6*0.008))/TOTAL!$C$6)*$C$6)</f>
        <v>0.12327868852459015</v>
      </c>
      <c r="F85" s="69">
        <f>IF(OR(TOTAL!F85="",TOTAL!F85=0),"",((TOTAL!F85-('Vîrsta 3-4 ani'!$C$6*0.004)-('Vîrsta 5-7 ani'!$C$6*0.008))/TOTAL!$C$6)*$C$6)</f>
        <v>0.31508196721311477</v>
      </c>
      <c r="G85" s="69">
        <f>IF(OR(TOTAL!G85="",TOTAL!G85=0),"",((TOTAL!G85-('Vîrsta 3-4 ani'!$C$6*0.004)-('Vîrsta 5-7 ani'!$C$6*0.008))/TOTAL!$C$6)*$C$6)</f>
        <v>0.4872131147540984</v>
      </c>
      <c r="H85" s="69">
        <f>IF(OR(TOTAL!H85="",TOTAL!H85=0),"",((TOTAL!H85-('Vîrsta 3-4 ani'!$C$6*0.004)-('Vîrsta 5-7 ani'!$C$6*0.008))/TOTAL!$C$6)*$C$6)</f>
        <v>1.839672131147541</v>
      </c>
      <c r="I85" s="69">
        <f>IF(OR(TOTAL!I85="",TOTAL!I85=0),"",((TOTAL!I85-('Vîrsta 3-4 ani'!$C$6*0.004)-('Vîrsta 5-7 ani'!$C$6*0.008))/TOTAL!$C$6)*$C$6)</f>
        <v>2.7249180327868854</v>
      </c>
      <c r="J85" s="69">
        <f>IF(OR(TOTAL!J85="",TOTAL!J85=0),"",((TOTAL!J85-('Vîrsta 3-4 ani'!$C$6*0.004)-('Vîrsta 5-7 ani'!$C$6*0.008))/TOTAL!$C$6)*$C$6)</f>
        <v>0.13311475409836065</v>
      </c>
      <c r="K85" s="69">
        <f>IF(OR(TOTAL!K85="",TOTAL!K85=0),"",((TOTAL!K85-('Vîrsta 3-4 ani'!$C$6*0.004)-('Vîrsta 5-7 ani'!$C$6*0.008))/TOTAL!$C$6)*$C$6)</f>
        <v>0.32983606557377054</v>
      </c>
      <c r="L85" s="69">
        <f>IF(OR(TOTAL!L85="",TOTAL!L85=0),"",((TOTAL!L85-('Vîrsta 3-4 ani'!$C$6*0.004)-('Vîrsta 5-7 ani'!$C$6*0.008))/TOTAL!$C$6)*$C$6)</f>
        <v>1.7757377049180327</v>
      </c>
      <c r="M85" s="69">
        <f>IF(OR(TOTAL!M85="",TOTAL!M85=0),"",((TOTAL!M85-('Vîrsta 3-4 ani'!$C$6*0.004)-('Vîrsta 5-7 ani'!$C$6*0.008))/TOTAL!$C$6)*$C$6)</f>
        <v>2.7495081967213113</v>
      </c>
      <c r="N85" s="69">
        <f>IF(OR(TOTAL!N85="",TOTAL!N85=0),"",((TOTAL!N85-('Vîrsta 3-4 ani'!$C$6*0.004)-('Vîrsta 5-7 ani'!$C$6*0.008))/TOTAL!$C$6)*$C$6)</f>
        <v>0.41344262295081974</v>
      </c>
      <c r="O85" s="69">
        <f>IF(OR(TOTAL!O85="",TOTAL!O85=0),"",((TOTAL!O85-('Vîrsta 3-4 ani'!$C$6*0.004)-('Vîrsta 5-7 ani'!$C$6*0.008))/TOTAL!$C$6)*$C$6)</f>
        <v>0.35934426229508198</v>
      </c>
      <c r="P85" s="69">
        <f>IF(OR(TOTAL!P85="",TOTAL!P85=0),"",((TOTAL!P85-('Vîrsta 3-4 ani'!$C$6*0.004)-('Vîrsta 5-7 ani'!$C$6*0.008))/TOTAL!$C$6)*$C$6)</f>
        <v>0.18721311475409844</v>
      </c>
      <c r="Q85" s="69">
        <f>IF(OR(TOTAL!Q85="",TOTAL!Q85=0),"",((TOTAL!Q85-('Vîrsta 3-4 ani'!$C$6*0.004)-('Vîrsta 5-7 ani'!$C$6*0.008))/TOTAL!$C$6)*$C$6)</f>
        <v>2.1642622950819672</v>
      </c>
      <c r="R85" s="69">
        <f>IF(OR(TOTAL!R85="",TOTAL!R85=0),"",((TOTAL!R85-('Vîrsta 3-4 ani'!$C$6*0.004)-('Vîrsta 5-7 ani'!$C$6*0.008))/TOTAL!$C$6)*$C$6)</f>
        <v>1.9822950819672134</v>
      </c>
      <c r="S85" s="69">
        <f>IF(OR(TOTAL!S85="",TOTAL!S85=0),"",((TOTAL!S85-('Vîrsta 3-4 ani'!$C$6*0.004)-('Vîrsta 5-7 ani'!$C$6*0.008))/TOTAL!$C$6)*$C$6)</f>
        <v>0.46754098360655744</v>
      </c>
      <c r="T85" s="69">
        <f>IF(OR(TOTAL!T85="",TOTAL!T85=0),"",((TOTAL!T85-('Vîrsta 3-4 ani'!$C$6*0.004)-('Vîrsta 5-7 ani'!$C$6*0.008))/TOTAL!$C$6)*$C$6)</f>
        <v>0.30524590163934429</v>
      </c>
      <c r="U85" s="69">
        <f>IF(OR(TOTAL!U85="",TOTAL!U85=0),"",((TOTAL!U85-('Vîrsta 3-4 ani'!$C$6*0.004)-('Vîrsta 5-7 ani'!$C$6*0.008))/TOTAL!$C$6)*$C$6)</f>
        <v>0.14786885245901638</v>
      </c>
      <c r="V85" s="69">
        <f>IF(OR(TOTAL!V85="",TOTAL!V85=0),"",((TOTAL!V85-('Vîrsta 3-4 ani'!$C$6*0.004)-('Vîrsta 5-7 ani'!$C$6*0.008))/TOTAL!$C$6)*$C$6)</f>
        <v>1.8495081967213114</v>
      </c>
      <c r="W85" s="69" t="str">
        <f>IF(OR(TOTAL!W85="",TOTAL!W85=0),"",((TOTAL!W85-('Vîrsta 3-4 ani'!$C$6*0.004)-('Vîrsta 5-7 ani'!$C$6*0.008))/TOTAL!$C$6)*$C$6)</f>
        <v/>
      </c>
      <c r="X85" s="69" t="str">
        <f>IF(OR(TOTAL!X85="",TOTAL!X85=0),"",((TOTAL!X85-('Vîrsta 3-4 ani'!$C$6*0.004)-('Vîrsta 5-7 ani'!$C$6*0.008))/TOTAL!$C$6)*$C$6)</f>
        <v/>
      </c>
      <c r="Y85" s="69" t="str">
        <f>IF(OR(TOTAL!Y85="",TOTAL!Y85=0),"",((TOTAL!Y85-('Vîrsta 3-4 ani'!$C$6*0.004)-('Vîrsta 5-7 ani'!$C$6*0.008))/TOTAL!$C$6)*$C$6)</f>
        <v/>
      </c>
      <c r="Z85" s="10">
        <f t="shared" si="34"/>
        <v>22.708196721311474</v>
      </c>
      <c r="AA85" s="10">
        <f t="shared" si="31"/>
        <v>30.318019654621459</v>
      </c>
      <c r="AB85" s="20">
        <f t="shared" si="22"/>
        <v>26.37667709952067</v>
      </c>
      <c r="AC85" s="4">
        <v>13</v>
      </c>
      <c r="AD85" s="90">
        <f>IFERROR(IF($AB85=0,"",$AB85*AE85),"")</f>
        <v>3.4289680229376871</v>
      </c>
      <c r="AE85" s="91">
        <v>0.13</v>
      </c>
      <c r="AF85" s="90">
        <f t="shared" si="36"/>
        <v>2.6376677099520673</v>
      </c>
      <c r="AG85" s="91">
        <v>0.1</v>
      </c>
      <c r="AH85" s="90">
        <f t="shared" si="37"/>
        <v>0.26376677099520668</v>
      </c>
      <c r="AI85" s="91">
        <v>0.01</v>
      </c>
      <c r="AJ85" s="90">
        <f t="shared" si="38"/>
        <v>37.718648252314559</v>
      </c>
      <c r="AK85" s="91">
        <v>1.43</v>
      </c>
      <c r="AL85" s="193">
        <v>24</v>
      </c>
      <c r="AM85" s="96">
        <f>IFERROR((AB85-AL85),"")</f>
        <v>2.3766770995206699</v>
      </c>
      <c r="AN85" s="96">
        <f>IFERROR((AB85*100/AL85),"")</f>
        <v>109.90282124800279</v>
      </c>
      <c r="AO85" s="18"/>
    </row>
    <row r="86" spans="1:41" ht="47.25" x14ac:dyDescent="0.25">
      <c r="A86" s="310">
        <v>9</v>
      </c>
      <c r="B86" s="67" t="s">
        <v>1</v>
      </c>
      <c r="C86" s="69" t="str">
        <f>IF(OR(TOTAL!C86="",TOTAL!C86=0),"",((TOTAL!C86-('Vîrsta 3-4 ani'!$C$6*0)-('Vîrsta 5-7 ani'!$C$6*0.0008))/TOTAL!$C$6)*$C$6)</f>
        <v/>
      </c>
      <c r="D86" s="69" t="str">
        <f>IF(OR(TOTAL!D86="",TOTAL!D86=0),"",((TOTAL!D86-('Vîrsta 3-4 ani'!$C$6*0)-('Vîrsta 5-7 ani'!$C$6*0.0008))/TOTAL!$C$6)*$C$6)</f>
        <v/>
      </c>
      <c r="E86" s="69">
        <f>IF(OR(TOTAL!E86="",TOTAL!E86=0),"",((TOTAL!E86-('Vîrsta 3-4 ani'!$C$6*0)-('Vîrsta 5-7 ani'!$C$6*0.0008))/TOTAL!$C$6)*$C$6)</f>
        <v>1.2805245901639344</v>
      </c>
      <c r="F86" s="69" t="str">
        <f>IF(OR(TOTAL!F86="",TOTAL!F86=0),"",((TOTAL!F86-('Vîrsta 3-4 ani'!$C$6*0)-('Vîrsta 5-7 ani'!$C$6*0.0008))/TOTAL!$C$6)*$C$6)</f>
        <v/>
      </c>
      <c r="G86" s="69" t="str">
        <f>IF(OR(TOTAL!G86="",TOTAL!G86=0),"",((TOTAL!G86-('Vîrsta 3-4 ani'!$C$6*0)-('Vîrsta 5-7 ani'!$C$6*0.0008))/TOTAL!$C$6)*$C$6)</f>
        <v/>
      </c>
      <c r="H86" s="69" t="str">
        <f>IF(OR(TOTAL!H86="",TOTAL!H86=0),"",((TOTAL!H86-('Vîrsta 3-4 ani'!$C$6*0)-('Vîrsta 5-7 ani'!$C$6*0.0008))/TOTAL!$C$6)*$C$6)</f>
        <v/>
      </c>
      <c r="I86" s="69" t="str">
        <f>IF(OR(TOTAL!I86="",TOTAL!I86=0),"",((TOTAL!I86-('Vîrsta 3-4 ani'!$C$6*0)-('Vîrsta 5-7 ani'!$C$6*0.0008))/TOTAL!$C$6)*$C$6)</f>
        <v/>
      </c>
      <c r="J86" s="69" t="str">
        <f>IF(OR(TOTAL!J86="",TOTAL!J86=0),"",((TOTAL!J86-('Vîrsta 3-4 ani'!$C$6*0)-('Vîrsta 5-7 ani'!$C$6*0.0008))/TOTAL!$C$6)*$C$6)</f>
        <v/>
      </c>
      <c r="K86" s="69" t="str">
        <f>IF(OR(TOTAL!K86="",TOTAL!K86=0),"",((TOTAL!K86-('Vîrsta 3-4 ani'!$C$6*0)-('Vîrsta 5-7 ani'!$C$6*0.0008))/TOTAL!$C$6)*$C$6)</f>
        <v/>
      </c>
      <c r="L86" s="69" t="str">
        <f>IF(OR(TOTAL!L86="",TOTAL!L86=0),"",((TOTAL!L86-('Vîrsta 3-4 ani'!$C$6*0)-('Vîrsta 5-7 ani'!$C$6*0.0008))/TOTAL!$C$6)*$C$6)</f>
        <v/>
      </c>
      <c r="M86" s="69" t="str">
        <f>IF(OR(TOTAL!M86="",TOTAL!M86=0),"",((TOTAL!M86-('Vîrsta 3-4 ani'!$C$6*0)-('Vîrsta 5-7 ani'!$C$6*0.0008))/TOTAL!$C$6)*$C$6)</f>
        <v/>
      </c>
      <c r="N86" s="69">
        <f>IF(OR(TOTAL!N86="",TOTAL!N86=0),"",((TOTAL!N86-('Vîrsta 3-4 ani'!$C$6*0)-('Vîrsta 5-7 ani'!$C$6*0.0008))/TOTAL!$C$6)*$C$6)</f>
        <v>1.4198688524590162</v>
      </c>
      <c r="O86" s="69" t="str">
        <f>IF(OR(TOTAL!O86="",TOTAL!O86=0),"",((TOTAL!O86-('Vîrsta 3-4 ani'!$C$6*0)-('Vîrsta 5-7 ani'!$C$6*0.0008))/TOTAL!$C$6)*$C$6)</f>
        <v/>
      </c>
      <c r="P86" s="69" t="str">
        <f>IF(OR(TOTAL!P86="",TOTAL!P86=0),"",((TOTAL!P86-('Vîrsta 3-4 ani'!$C$6*0)-('Vîrsta 5-7 ani'!$C$6*0.0008))/TOTAL!$C$6)*$C$6)</f>
        <v/>
      </c>
      <c r="Q86" s="69" t="str">
        <f>IF(OR(TOTAL!Q86="",TOTAL!Q86=0),"",((TOTAL!Q86-('Vîrsta 3-4 ani'!$C$6*0)-('Vîrsta 5-7 ani'!$C$6*0.0008))/TOTAL!$C$6)*$C$6)</f>
        <v/>
      </c>
      <c r="R86" s="69">
        <f>IF(OR(TOTAL!R86="",TOTAL!R86=0),"",((TOTAL!R86-('Vîrsta 3-4 ani'!$C$6*0)-('Vîrsta 5-7 ani'!$C$6*0.0008))/TOTAL!$C$6)*$C$6)</f>
        <v>0.3542950819672131</v>
      </c>
      <c r="S86" s="69" t="str">
        <f>IF(OR(TOTAL!S86="",TOTAL!S86=0),"",((TOTAL!S86-('Vîrsta 3-4 ani'!$C$6*0)-('Vîrsta 5-7 ani'!$C$6*0.0008))/TOTAL!$C$6)*$C$6)</f>
        <v/>
      </c>
      <c r="T86" s="69">
        <f>IF(OR(TOTAL!T86="",TOTAL!T86=0),"",((TOTAL!T86-('Vîrsta 3-4 ani'!$C$6*0)-('Vîrsta 5-7 ani'!$C$6*0.0008))/TOTAL!$C$6)*$C$6)</f>
        <v>0.31331147540983606</v>
      </c>
      <c r="U86" s="69" t="str">
        <f>IF(OR(TOTAL!U86="",TOTAL!U86=0),"",((TOTAL!U86-('Vîrsta 3-4 ani'!$C$6*0)-('Vîrsta 5-7 ani'!$C$6*0.0008))/TOTAL!$C$6)*$C$6)</f>
        <v/>
      </c>
      <c r="V86" s="69" t="str">
        <f>IF(OR(TOTAL!V86="",TOTAL!V86=0),"",((TOTAL!V86-('Vîrsta 3-4 ani'!$C$6*0)-('Vîrsta 5-7 ani'!$C$6*0.0008))/TOTAL!$C$6)*$C$6)</f>
        <v/>
      </c>
      <c r="W86" s="69" t="str">
        <f>IF(OR(TOTAL!W86="",TOTAL!W86=0),"",((TOTAL!W86-('Vîrsta 3-4 ani'!$C$6*0)-('Vîrsta 5-7 ani'!$C$6*0.0008))/TOTAL!$C$6)*$C$6)</f>
        <v/>
      </c>
      <c r="X86" s="69" t="str">
        <f>IF(OR(TOTAL!X86="",TOTAL!X86=0),"",((TOTAL!X86-('Vîrsta 3-4 ani'!$C$6*0)-('Vîrsta 5-7 ani'!$C$6*0.0008))/TOTAL!$C$6)*$C$6)</f>
        <v/>
      </c>
      <c r="Y86" s="69" t="str">
        <f>IF(OR(TOTAL!Y86="",TOTAL!Y86=0),"",((TOTAL!Y86-('Vîrsta 3-4 ani'!$C$6*0)-('Vîrsta 5-7 ani'!$C$6*0.0008))/TOTAL!$C$6)*$C$6)</f>
        <v/>
      </c>
      <c r="Z86" s="10">
        <f t="shared" ref="Z86:Z92" si="39">SUM(C86:Y86)</f>
        <v>3.3679999999999999</v>
      </c>
      <c r="AA86" s="10">
        <f t="shared" si="31"/>
        <v>4.4966622162883843</v>
      </c>
      <c r="AB86" s="10">
        <f t="shared" si="22"/>
        <v>4.4561922563417884</v>
      </c>
      <c r="AC86" s="4">
        <v>0.9</v>
      </c>
      <c r="AD86" s="90">
        <f>IFERROR(IF($AB86=0,"",$AB86*AE86),"")</f>
        <v>0.69962218424566081</v>
      </c>
      <c r="AE86" s="91">
        <v>0.157</v>
      </c>
      <c r="AF86" s="90">
        <f>IFERROR(IF($AB86=0,"",$AB86*AG86),"")</f>
        <v>7.5755268357810407E-2</v>
      </c>
      <c r="AG86" s="91">
        <v>1.7000000000000001E-2</v>
      </c>
      <c r="AH86" s="90">
        <f>IFERROR(IF($AB86=0,"",$AB86*AI86),"")</f>
        <v>1.791389287049399</v>
      </c>
      <c r="AI86" s="91">
        <v>0.40200000000000002</v>
      </c>
      <c r="AJ86" s="90">
        <f>IFERROR(IF($AB86=0,"",$AB86*AK86),"")</f>
        <v>10.133381190921227</v>
      </c>
      <c r="AK86" s="91">
        <v>2.274</v>
      </c>
      <c r="AL86" s="197">
        <v>4</v>
      </c>
      <c r="AM86" s="108">
        <f>IFERROR((AB86-AL86),"")</f>
        <v>0.45619225634178839</v>
      </c>
      <c r="AN86" s="108">
        <f>IFERROR((AB86*100/AL86),"")</f>
        <v>111.40480640854472</v>
      </c>
      <c r="AO86" s="18"/>
    </row>
    <row r="87" spans="1:41" s="31" customFormat="1" ht="15.75" x14ac:dyDescent="0.25">
      <c r="A87" s="311"/>
      <c r="B87" s="57" t="s">
        <v>25</v>
      </c>
      <c r="C87" s="245" t="str">
        <f>IF(OR(TOTAL!C87="",TOTAL!C87=0),"",TOTAL!C87/TOTAL!$C$6*'Vîrsta 1-2 ani'!$C$6)</f>
        <v/>
      </c>
      <c r="D87" s="245" t="str">
        <f>IF(OR(TOTAL!D87="",TOTAL!D87=0),"",TOTAL!D87/TOTAL!$C$6*'Vîrsta 1-2 ani'!$C$6)</f>
        <v/>
      </c>
      <c r="E87" s="245" t="str">
        <f>IF(OR(TOTAL!E87="",TOTAL!E87=0),"",TOTAL!E87/TOTAL!$C$6*'Vîrsta 1-2 ani'!$C$6)</f>
        <v/>
      </c>
      <c r="F87" s="245" t="str">
        <f>IF(OR(TOTAL!F87="",TOTAL!F87=0),"",TOTAL!F87/TOTAL!$C$6*'Vîrsta 1-2 ani'!$C$6)</f>
        <v/>
      </c>
      <c r="G87" s="245" t="str">
        <f>IF(OR(TOTAL!G87="",TOTAL!G87=0),"",TOTAL!G87/TOTAL!$C$6*'Vîrsta 1-2 ani'!$C$6)</f>
        <v/>
      </c>
      <c r="H87" s="245" t="str">
        <f>IF(OR(TOTAL!H87="",TOTAL!H87=0),"",TOTAL!H87/TOTAL!$C$6*'Vîrsta 1-2 ani'!$C$6)</f>
        <v/>
      </c>
      <c r="I87" s="245" t="str">
        <f>IF(OR(TOTAL!I87="",TOTAL!I87=0),"",TOTAL!I87/TOTAL!$C$6*'Vîrsta 1-2 ani'!$C$6)</f>
        <v/>
      </c>
      <c r="J87" s="245" t="str">
        <f>IF(OR(TOTAL!J87="",TOTAL!J87=0),"",TOTAL!J87/TOTAL!$C$6*'Vîrsta 1-2 ani'!$C$6)</f>
        <v/>
      </c>
      <c r="K87" s="245" t="str">
        <f>IF(OR(TOTAL!K87="",TOTAL!K87=0),"",TOTAL!K87/TOTAL!$C$6*'Vîrsta 1-2 ani'!$C$6)</f>
        <v/>
      </c>
      <c r="L87" s="245" t="str">
        <f>IF(OR(TOTAL!L87="",TOTAL!L87=0),"",TOTAL!L87/TOTAL!$C$6*'Vîrsta 1-2 ani'!$C$6)</f>
        <v/>
      </c>
      <c r="M87" s="245" t="str">
        <f>IF(OR(TOTAL!M87="",TOTAL!M87=0),"",TOTAL!M87/TOTAL!$C$6*'Vîrsta 1-2 ani'!$C$6)</f>
        <v/>
      </c>
      <c r="N87" s="245">
        <f>IF(OR(TOTAL!N87="",TOTAL!N87=0),"",TOTAL!N87/TOTAL!$C$6*'Vîrsta 1-2 ani'!$C$6)</f>
        <v>1.4344262295081966</v>
      </c>
      <c r="O87" s="245" t="str">
        <f>IF(OR(TOTAL!O87="",TOTAL!O87=0),"",TOTAL!O87/TOTAL!$C$6*'Vîrsta 1-2 ani'!$C$6)</f>
        <v/>
      </c>
      <c r="P87" s="245" t="str">
        <f>IF(OR(TOTAL!P87="",TOTAL!P87=0),"",TOTAL!P87/TOTAL!$C$6*'Vîrsta 1-2 ani'!$C$6)</f>
        <v/>
      </c>
      <c r="Q87" s="245" t="str">
        <f>IF(OR(TOTAL!Q87="",TOTAL!Q87=0),"",TOTAL!Q87/TOTAL!$C$6*'Vîrsta 1-2 ani'!$C$6)</f>
        <v/>
      </c>
      <c r="R87" s="245" t="str">
        <f>IF(OR(TOTAL!R87="",TOTAL!R87=0),"",TOTAL!R87/TOTAL!$C$6*'Vîrsta 1-2 ani'!$C$6)</f>
        <v/>
      </c>
      <c r="S87" s="245" t="str">
        <f>IF(OR(TOTAL!S87="",TOTAL!S87=0),"",TOTAL!S87/TOTAL!$C$6*'Vîrsta 1-2 ani'!$C$6)</f>
        <v/>
      </c>
      <c r="T87" s="245">
        <f>IF(OR(TOTAL!T87="",TOTAL!T87=0),"",TOTAL!T87/TOTAL!$C$6*'Vîrsta 1-2 ani'!$C$6)</f>
        <v>0.32786885245901637</v>
      </c>
      <c r="U87" s="245" t="str">
        <f>IF(OR(TOTAL!U87="",TOTAL!U87=0),"",TOTAL!U87/TOTAL!$C$6*'Vîrsta 1-2 ani'!$C$6)</f>
        <v/>
      </c>
      <c r="V87" s="245" t="str">
        <f>IF(OR(TOTAL!V87="",TOTAL!V87=0),"",TOTAL!V87/TOTAL!$C$6*'Vîrsta 1-2 ani'!$C$6)</f>
        <v/>
      </c>
      <c r="W87" s="245" t="str">
        <f>IF(OR(TOTAL!W87="",TOTAL!W87=0),"",TOTAL!W87/TOTAL!$C$6*'Vîrsta 1-2 ani'!$C$6)</f>
        <v/>
      </c>
      <c r="X87" s="245" t="str">
        <f>IF(OR(TOTAL!X87="",TOTAL!X87=0),"",TOTAL!X87/TOTAL!$C$6*'Vîrsta 1-2 ani'!$C$6)</f>
        <v/>
      </c>
      <c r="Y87" s="245" t="str">
        <f>IF(OR(TOTAL!Y87="",TOTAL!Y87=0),"",TOTAL!Y87/TOTAL!$C$6*'Vîrsta 1-2 ani'!$C$6)</f>
        <v/>
      </c>
      <c r="Z87" s="11">
        <f t="shared" si="39"/>
        <v>1.762295081967213</v>
      </c>
      <c r="AA87" s="11">
        <f t="shared" si="31"/>
        <v>2.3528639278600973</v>
      </c>
      <c r="AB87" s="11">
        <f t="shared" si="22"/>
        <v>2.3410996082207967</v>
      </c>
      <c r="AC87" s="7">
        <v>0.5</v>
      </c>
      <c r="AD87" s="97">
        <f>IFERROR(IF($AB87=0,"",$AB87*AE87),"")</f>
        <v>0.5384529098907832</v>
      </c>
      <c r="AE87" s="98">
        <v>0.23</v>
      </c>
      <c r="AF87" s="97">
        <f>IFERROR(IF($AB87=0,"",$AB87*AG87),"")</f>
        <v>2.3410996082207966E-2</v>
      </c>
      <c r="AG87" s="98">
        <v>0.01</v>
      </c>
      <c r="AH87" s="97">
        <f>IFERROR(IF($AB87=0,"",$AB87*AI87),"")</f>
        <v>1.2407827923570223</v>
      </c>
      <c r="AI87" s="98">
        <v>0.53</v>
      </c>
      <c r="AJ87" s="97">
        <f>IFERROR(IF($AB87=0,"",$AB87*AK87),"")</f>
        <v>7.3510527698133021</v>
      </c>
      <c r="AK87" s="126">
        <v>3.14</v>
      </c>
      <c r="AL87" s="201"/>
      <c r="AM87" s="148"/>
      <c r="AN87" s="149"/>
      <c r="AO87" s="66"/>
    </row>
    <row r="88" spans="1:41" s="31" customFormat="1" ht="15.75" x14ac:dyDescent="0.25">
      <c r="A88" s="311"/>
      <c r="B88" s="57" t="s">
        <v>26</v>
      </c>
      <c r="C88" s="245" t="str">
        <f>IF(OR(TOTAL!C88="",TOTAL!C88=0),"",TOTAL!C88/TOTAL!$C$6*'Vîrsta 1-2 ani'!$C$6)</f>
        <v/>
      </c>
      <c r="D88" s="245" t="str">
        <f>IF(OR(TOTAL!D88="",TOTAL!D88=0),"",TOTAL!D88/TOTAL!$C$6*'Vîrsta 1-2 ani'!$C$6)</f>
        <v/>
      </c>
      <c r="E88" s="245" t="str">
        <f>IF(OR(TOTAL!E88="",TOTAL!E88=0),"",TOTAL!E88/TOTAL!$C$6*'Vîrsta 1-2 ani'!$C$6)</f>
        <v/>
      </c>
      <c r="F88" s="245" t="str">
        <f>IF(OR(TOTAL!F88="",TOTAL!F88=0),"",TOTAL!F88/TOTAL!$C$6*'Vîrsta 1-2 ani'!$C$6)</f>
        <v/>
      </c>
      <c r="G88" s="245" t="str">
        <f>IF(OR(TOTAL!G88="",TOTAL!G88=0),"",TOTAL!G88/TOTAL!$C$6*'Vîrsta 1-2 ani'!$C$6)</f>
        <v/>
      </c>
      <c r="H88" s="245" t="str">
        <f>IF(OR(TOTAL!H88="",TOTAL!H88=0),"",TOTAL!H88/TOTAL!$C$6*'Vîrsta 1-2 ani'!$C$6)</f>
        <v/>
      </c>
      <c r="I88" s="245" t="str">
        <f>IF(OR(TOTAL!I88="",TOTAL!I88=0),"",TOTAL!I88/TOTAL!$C$6*'Vîrsta 1-2 ani'!$C$6)</f>
        <v/>
      </c>
      <c r="J88" s="245" t="str">
        <f>IF(OR(TOTAL!J88="",TOTAL!J88=0),"",TOTAL!J88/TOTAL!$C$6*'Vîrsta 1-2 ani'!$C$6)</f>
        <v/>
      </c>
      <c r="K88" s="245" t="str">
        <f>IF(OR(TOTAL!K88="",TOTAL!K88=0),"",TOTAL!K88/TOTAL!$C$6*'Vîrsta 1-2 ani'!$C$6)</f>
        <v/>
      </c>
      <c r="L88" s="245" t="str">
        <f>IF(OR(TOTAL!L88="",TOTAL!L88=0),"",TOTAL!L88/TOTAL!$C$6*'Vîrsta 1-2 ani'!$C$6)</f>
        <v/>
      </c>
      <c r="M88" s="245" t="str">
        <f>IF(OR(TOTAL!M88="",TOTAL!M88=0),"",TOTAL!M88/TOTAL!$C$6*'Vîrsta 1-2 ani'!$C$6)</f>
        <v/>
      </c>
      <c r="N88" s="245" t="str">
        <f>IF(OR(TOTAL!N88="",TOTAL!N88=0),"",TOTAL!N88/TOTAL!$C$6*'Vîrsta 1-2 ani'!$C$6)</f>
        <v/>
      </c>
      <c r="O88" s="245" t="str">
        <f>IF(OR(TOTAL!O88="",TOTAL!O88=0),"",TOTAL!O88/TOTAL!$C$6*'Vîrsta 1-2 ani'!$C$6)</f>
        <v/>
      </c>
      <c r="P88" s="245" t="str">
        <f>IF(OR(TOTAL!P88="",TOTAL!P88=0),"",TOTAL!P88/TOTAL!$C$6*'Vîrsta 1-2 ani'!$C$6)</f>
        <v/>
      </c>
      <c r="Q88" s="245" t="str">
        <f>IF(OR(TOTAL!Q88="",TOTAL!Q88=0),"",TOTAL!Q88/TOTAL!$C$6*'Vîrsta 1-2 ani'!$C$6)</f>
        <v/>
      </c>
      <c r="R88" s="245">
        <f>IF(OR(TOTAL!R88="",TOTAL!R88=0),"",TOTAL!R88/TOTAL!$C$6*'Vîrsta 1-2 ani'!$C$6)</f>
        <v>0.36885245901639341</v>
      </c>
      <c r="S88" s="245" t="str">
        <f>IF(OR(TOTAL!S88="",TOTAL!S88=0),"",TOTAL!S88/TOTAL!$C$6*'Vîrsta 1-2 ani'!$C$6)</f>
        <v/>
      </c>
      <c r="T88" s="245" t="str">
        <f>IF(OR(TOTAL!T88="",TOTAL!T88=0),"",TOTAL!T88/TOTAL!$C$6*'Vîrsta 1-2 ani'!$C$6)</f>
        <v/>
      </c>
      <c r="U88" s="245" t="str">
        <f>IF(OR(TOTAL!U88="",TOTAL!U88=0),"",TOTAL!U88/TOTAL!$C$6*'Vîrsta 1-2 ani'!$C$6)</f>
        <v/>
      </c>
      <c r="V88" s="245" t="str">
        <f>IF(OR(TOTAL!V88="",TOTAL!V88=0),"",TOTAL!V88/TOTAL!$C$6*'Vîrsta 1-2 ani'!$C$6)</f>
        <v/>
      </c>
      <c r="W88" s="245" t="str">
        <f>IF(OR(TOTAL!W88="",TOTAL!W88=0),"",TOTAL!W88/TOTAL!$C$6*'Vîrsta 1-2 ani'!$C$6)</f>
        <v/>
      </c>
      <c r="X88" s="245" t="str">
        <f>IF(OR(TOTAL!X88="",TOTAL!X88=0),"",TOTAL!X88/TOTAL!$C$6*'Vîrsta 1-2 ani'!$C$6)</f>
        <v/>
      </c>
      <c r="Y88" s="245" t="str">
        <f>IF(OR(TOTAL!Y88="",TOTAL!Y88=0),"",TOTAL!Y88/TOTAL!$C$6*'Vîrsta 1-2 ani'!$C$6)</f>
        <v/>
      </c>
      <c r="Z88" s="11">
        <f t="shared" si="39"/>
        <v>0.36885245901639341</v>
      </c>
      <c r="AA88" s="11">
        <f t="shared" si="31"/>
        <v>0.49245989187769484</v>
      </c>
      <c r="AB88" s="11">
        <f t="shared" si="22"/>
        <v>0.48999759241830637</v>
      </c>
      <c r="AC88" s="7">
        <v>0.5</v>
      </c>
      <c r="AD88" s="97">
        <f t="shared" ref="AD88:AD91" si="40">IFERROR(IF($AB88=0,"",$AB88*AE88),"")</f>
        <v>0.1077994703320274</v>
      </c>
      <c r="AE88" s="98">
        <v>0.22</v>
      </c>
      <c r="AF88" s="97">
        <f t="shared" ref="AF88:AF91" si="41">IFERROR(IF($AB88=0,"",$AB88*AG88),"")</f>
        <v>4.8999759241830634E-3</v>
      </c>
      <c r="AG88" s="98">
        <v>0.01</v>
      </c>
      <c r="AH88" s="97">
        <f t="shared" ref="AH88:AH91" si="42">IFERROR(IF($AB88=0,"",$AB88*AI88),"")</f>
        <v>0.26459869990588547</v>
      </c>
      <c r="AI88" s="98">
        <v>0.54</v>
      </c>
      <c r="AJ88" s="97">
        <f t="shared" ref="AJ88:AJ104" si="43">IFERROR(IF($AB88=0,"",$AB88*AK88),"")</f>
        <v>1.4846927050274683</v>
      </c>
      <c r="AK88" s="126">
        <v>3.03</v>
      </c>
      <c r="AL88" s="202"/>
      <c r="AM88" s="80"/>
      <c r="AN88" s="150"/>
      <c r="AO88" s="66"/>
    </row>
    <row r="89" spans="1:41" s="31" customFormat="1" ht="15.75" x14ac:dyDescent="0.25">
      <c r="A89" s="311"/>
      <c r="B89" s="60" t="s">
        <v>59</v>
      </c>
      <c r="C89" s="245" t="str">
        <f>IF(OR(TOTAL!C89="",TOTAL!C89=0),"",TOTAL!C89/TOTAL!$C$6*'Vîrsta 1-2 ani'!$C$6)</f>
        <v/>
      </c>
      <c r="D89" s="245" t="str">
        <f>IF(OR(TOTAL!D89="",TOTAL!D89=0),"",TOTAL!D89/TOTAL!$C$6*'Vîrsta 1-2 ani'!$C$6)</f>
        <v/>
      </c>
      <c r="E89" s="245">
        <f>IF(OR(TOTAL!E89="",TOTAL!E89=0),"",TOTAL!E89/TOTAL!$C$6*'Vîrsta 1-2 ani'!$C$6)</f>
        <v>1.2950819672131149</v>
      </c>
      <c r="F89" s="245" t="str">
        <f>IF(OR(TOTAL!F89="",TOTAL!F89=0),"",TOTAL!F89/TOTAL!$C$6*'Vîrsta 1-2 ani'!$C$6)</f>
        <v/>
      </c>
      <c r="G89" s="245" t="str">
        <f>IF(OR(TOTAL!G89="",TOTAL!G89=0),"",TOTAL!G89/TOTAL!$C$6*'Vîrsta 1-2 ani'!$C$6)</f>
        <v/>
      </c>
      <c r="H89" s="245" t="str">
        <f>IF(OR(TOTAL!H89="",TOTAL!H89=0),"",TOTAL!H89/TOTAL!$C$6*'Vîrsta 1-2 ani'!$C$6)</f>
        <v/>
      </c>
      <c r="I89" s="245" t="str">
        <f>IF(OR(TOTAL!I89="",TOTAL!I89=0),"",TOTAL!I89/TOTAL!$C$6*'Vîrsta 1-2 ani'!$C$6)</f>
        <v/>
      </c>
      <c r="J89" s="245" t="str">
        <f>IF(OR(TOTAL!J89="",TOTAL!J89=0),"",TOTAL!J89/TOTAL!$C$6*'Vîrsta 1-2 ani'!$C$6)</f>
        <v/>
      </c>
      <c r="K89" s="245" t="str">
        <f>IF(OR(TOTAL!K89="",TOTAL!K89=0),"",TOTAL!K89/TOTAL!$C$6*'Vîrsta 1-2 ani'!$C$6)</f>
        <v/>
      </c>
      <c r="L89" s="245" t="str">
        <f>IF(OR(TOTAL!L89="",TOTAL!L89=0),"",TOTAL!L89/TOTAL!$C$6*'Vîrsta 1-2 ani'!$C$6)</f>
        <v/>
      </c>
      <c r="M89" s="245" t="str">
        <f>IF(OR(TOTAL!M89="",TOTAL!M89=0),"",TOTAL!M89/TOTAL!$C$6*'Vîrsta 1-2 ani'!$C$6)</f>
        <v/>
      </c>
      <c r="N89" s="245" t="str">
        <f>IF(OR(TOTAL!N89="",TOTAL!N89=0),"",TOTAL!N89/TOTAL!$C$6*'Vîrsta 1-2 ani'!$C$6)</f>
        <v/>
      </c>
      <c r="O89" s="245" t="str">
        <f>IF(OR(TOTAL!O89="",TOTAL!O89=0),"",TOTAL!O89/TOTAL!$C$6*'Vîrsta 1-2 ani'!$C$6)</f>
        <v/>
      </c>
      <c r="P89" s="245" t="str">
        <f>IF(OR(TOTAL!P89="",TOTAL!P89=0),"",TOTAL!P89/TOTAL!$C$6*'Vîrsta 1-2 ani'!$C$6)</f>
        <v/>
      </c>
      <c r="Q89" s="245" t="str">
        <f>IF(OR(TOTAL!Q89="",TOTAL!Q89=0),"",TOTAL!Q89/TOTAL!$C$6*'Vîrsta 1-2 ani'!$C$6)</f>
        <v/>
      </c>
      <c r="R89" s="245" t="str">
        <f>IF(OR(TOTAL!R89="",TOTAL!R89=0),"",TOTAL!R89/TOTAL!$C$6*'Vîrsta 1-2 ani'!$C$6)</f>
        <v/>
      </c>
      <c r="S89" s="245" t="str">
        <f>IF(OR(TOTAL!S89="",TOTAL!S89=0),"",TOTAL!S89/TOTAL!$C$6*'Vîrsta 1-2 ani'!$C$6)</f>
        <v/>
      </c>
      <c r="T89" s="245" t="str">
        <f>IF(OR(TOTAL!T89="",TOTAL!T89=0),"",TOTAL!T89/TOTAL!$C$6*'Vîrsta 1-2 ani'!$C$6)</f>
        <v/>
      </c>
      <c r="U89" s="245" t="str">
        <f>IF(OR(TOTAL!U89="",TOTAL!U89=0),"",TOTAL!U89/TOTAL!$C$6*'Vîrsta 1-2 ani'!$C$6)</f>
        <v/>
      </c>
      <c r="V89" s="245" t="str">
        <f>IF(OR(TOTAL!V89="",TOTAL!V89=0),"",TOTAL!V89/TOTAL!$C$6*'Vîrsta 1-2 ani'!$C$6)</f>
        <v/>
      </c>
      <c r="W89" s="245" t="str">
        <f>IF(OR(TOTAL!W89="",TOTAL!W89=0),"",TOTAL!W89/TOTAL!$C$6*'Vîrsta 1-2 ani'!$C$6)</f>
        <v/>
      </c>
      <c r="X89" s="245" t="str">
        <f>IF(OR(TOTAL!X89="",TOTAL!X89=0),"",TOTAL!X89/TOTAL!$C$6*'Vîrsta 1-2 ani'!$C$6)</f>
        <v/>
      </c>
      <c r="Y89" s="245" t="str">
        <f>IF(OR(TOTAL!Y89="",TOTAL!Y89=0),"",TOTAL!Y89/TOTAL!$C$6*'Vîrsta 1-2 ani'!$C$6)</f>
        <v/>
      </c>
      <c r="Z89" s="11">
        <f t="shared" si="39"/>
        <v>1.2950819672131149</v>
      </c>
      <c r="AA89" s="11">
        <f t="shared" si="31"/>
        <v>1.729081398148351</v>
      </c>
      <c r="AB89" s="11">
        <f t="shared" si="22"/>
        <v>1.7066033399724225</v>
      </c>
      <c r="AC89" s="7">
        <v>1.3</v>
      </c>
      <c r="AD89" s="97">
        <f t="shared" si="40"/>
        <v>0.15359430059751802</v>
      </c>
      <c r="AE89" s="98">
        <v>0.09</v>
      </c>
      <c r="AF89" s="97">
        <f t="shared" si="41"/>
        <v>6.82641335988969E-3</v>
      </c>
      <c r="AG89" s="98">
        <v>4.0000000000000001E-3</v>
      </c>
      <c r="AH89" s="97">
        <f t="shared" si="42"/>
        <v>0.34302727133445693</v>
      </c>
      <c r="AI89" s="98">
        <v>0.20100000000000001</v>
      </c>
      <c r="AJ89" s="97">
        <f t="shared" si="43"/>
        <v>1.9796598743680101</v>
      </c>
      <c r="AK89" s="126">
        <v>1.1599999999999999</v>
      </c>
      <c r="AL89" s="202"/>
      <c r="AM89" s="80"/>
      <c r="AN89" s="150"/>
      <c r="AO89" s="66"/>
    </row>
    <row r="90" spans="1:41" s="31" customFormat="1" ht="15.75" x14ac:dyDescent="0.25">
      <c r="A90" s="311"/>
      <c r="B90" s="60" t="s">
        <v>101</v>
      </c>
      <c r="C90" s="245" t="str">
        <f>IF(OR(TOTAL!C90="",TOTAL!C90=0),"",TOTAL!C90/TOTAL!$C$6*'Vîrsta 1-2 ani'!$C$6)</f>
        <v/>
      </c>
      <c r="D90" s="245" t="str">
        <f>IF(OR(TOTAL!D90="",TOTAL!D90=0),"",TOTAL!D90/TOTAL!$C$6*'Vîrsta 1-2 ani'!$C$6)</f>
        <v/>
      </c>
      <c r="E90" s="245" t="str">
        <f>IF(OR(TOTAL!E90="",TOTAL!E90=0),"",TOTAL!E90/TOTAL!$C$6*'Vîrsta 1-2 ani'!$C$6)</f>
        <v/>
      </c>
      <c r="F90" s="245" t="str">
        <f>IF(OR(TOTAL!F90="",TOTAL!F90=0),"",TOTAL!F90/TOTAL!$C$6*'Vîrsta 1-2 ani'!$C$6)</f>
        <v/>
      </c>
      <c r="G90" s="245" t="str">
        <f>IF(OR(TOTAL!G90="",TOTAL!G90=0),"",TOTAL!G90/TOTAL!$C$6*'Vîrsta 1-2 ani'!$C$6)</f>
        <v/>
      </c>
      <c r="H90" s="245" t="str">
        <f>IF(OR(TOTAL!H90="",TOTAL!H90=0),"",TOTAL!H90/TOTAL!$C$6*'Vîrsta 1-2 ani'!$C$6)</f>
        <v/>
      </c>
      <c r="I90" s="245" t="str">
        <f>IF(OR(TOTAL!I90="",TOTAL!I90=0),"",TOTAL!I90/TOTAL!$C$6*'Vîrsta 1-2 ani'!$C$6)</f>
        <v/>
      </c>
      <c r="J90" s="245" t="str">
        <f>IF(OR(TOTAL!J90="",TOTAL!J90=0),"",TOTAL!J90/TOTAL!$C$6*'Vîrsta 1-2 ani'!$C$6)</f>
        <v/>
      </c>
      <c r="K90" s="245" t="str">
        <f>IF(OR(TOTAL!K90="",TOTAL!K90=0),"",TOTAL!K90/TOTAL!$C$6*'Vîrsta 1-2 ani'!$C$6)</f>
        <v/>
      </c>
      <c r="L90" s="245" t="str">
        <f>IF(OR(TOTAL!L90="",TOTAL!L90=0),"",TOTAL!L90/TOTAL!$C$6*'Vîrsta 1-2 ani'!$C$6)</f>
        <v/>
      </c>
      <c r="M90" s="245" t="str">
        <f>IF(OR(TOTAL!M90="",TOTAL!M90=0),"",TOTAL!M90/TOTAL!$C$6*'Vîrsta 1-2 ani'!$C$6)</f>
        <v/>
      </c>
      <c r="N90" s="245" t="str">
        <f>IF(OR(TOTAL!N90="",TOTAL!N90=0),"",TOTAL!N90/TOTAL!$C$6*'Vîrsta 1-2 ani'!$C$6)</f>
        <v/>
      </c>
      <c r="O90" s="245" t="str">
        <f>IF(OR(TOTAL!O90="",TOTAL!O90=0),"",TOTAL!O90/TOTAL!$C$6*'Vîrsta 1-2 ani'!$C$6)</f>
        <v/>
      </c>
      <c r="P90" s="245" t="str">
        <f>IF(OR(TOTAL!P90="",TOTAL!P90=0),"",TOTAL!P90/TOTAL!$C$6*'Vîrsta 1-2 ani'!$C$6)</f>
        <v/>
      </c>
      <c r="Q90" s="245" t="str">
        <f>IF(OR(TOTAL!Q90="",TOTAL!Q90=0),"",TOTAL!Q90/TOTAL!$C$6*'Vîrsta 1-2 ani'!$C$6)</f>
        <v/>
      </c>
      <c r="R90" s="245" t="str">
        <f>IF(OR(TOTAL!R90="",TOTAL!R90=0),"",TOTAL!R90/TOTAL!$C$6*'Vîrsta 1-2 ani'!$C$6)</f>
        <v/>
      </c>
      <c r="S90" s="245" t="str">
        <f>IF(OR(TOTAL!S90="",TOTAL!S90=0),"",TOTAL!S90/TOTAL!$C$6*'Vîrsta 1-2 ani'!$C$6)</f>
        <v/>
      </c>
      <c r="T90" s="245" t="str">
        <f>IF(OR(TOTAL!T90="",TOTAL!T90=0),"",TOTAL!T90/TOTAL!$C$6*'Vîrsta 1-2 ani'!$C$6)</f>
        <v/>
      </c>
      <c r="U90" s="245" t="str">
        <f>IF(OR(TOTAL!U90="",TOTAL!U90=0),"",TOTAL!U90/TOTAL!$C$6*'Vîrsta 1-2 ani'!$C$6)</f>
        <v/>
      </c>
      <c r="V90" s="245" t="str">
        <f>IF(OR(TOTAL!V90="",TOTAL!V90=0),"",TOTAL!V90/TOTAL!$C$6*'Vîrsta 1-2 ani'!$C$6)</f>
        <v/>
      </c>
      <c r="W90" s="245" t="str">
        <f>IF(OR(TOTAL!W90="",TOTAL!W90=0),"",TOTAL!W90/TOTAL!$C$6*'Vîrsta 1-2 ani'!$C$6)</f>
        <v/>
      </c>
      <c r="X90" s="245" t="str">
        <f>IF(OR(TOTAL!X90="",TOTAL!X90=0),"",TOTAL!X90/TOTAL!$C$6*'Vîrsta 1-2 ani'!$C$6)</f>
        <v/>
      </c>
      <c r="Y90" s="245" t="str">
        <f>IF(OR(TOTAL!Y90="",TOTAL!Y90=0),"",TOTAL!Y90/TOTAL!$C$6*'Vîrsta 1-2 ani'!$C$6)</f>
        <v/>
      </c>
      <c r="Z90" s="11">
        <f t="shared" si="39"/>
        <v>0</v>
      </c>
      <c r="AA90" s="11">
        <f t="shared" si="31"/>
        <v>0</v>
      </c>
      <c r="AB90" s="11" t="str">
        <f t="shared" si="22"/>
        <v/>
      </c>
      <c r="AC90" s="7">
        <v>1.3</v>
      </c>
      <c r="AD90" s="97" t="str">
        <f t="shared" si="40"/>
        <v/>
      </c>
      <c r="AE90" s="98">
        <v>0.193</v>
      </c>
      <c r="AF90" s="97" t="str">
        <f t="shared" si="41"/>
        <v/>
      </c>
      <c r="AG90" s="98">
        <v>6.0400000000000002E-2</v>
      </c>
      <c r="AH90" s="97" t="str">
        <f t="shared" si="42"/>
        <v/>
      </c>
      <c r="AI90" s="98">
        <v>0.60650000000000004</v>
      </c>
      <c r="AJ90" s="97" t="str">
        <f t="shared" si="43"/>
        <v/>
      </c>
      <c r="AK90" s="126">
        <v>3.64</v>
      </c>
      <c r="AL90" s="202"/>
      <c r="AM90" s="80"/>
      <c r="AN90" s="150"/>
      <c r="AO90" s="66"/>
    </row>
    <row r="91" spans="1:41" s="31" customFormat="1" ht="15.75" x14ac:dyDescent="0.25">
      <c r="A91" s="312"/>
      <c r="B91" s="61" t="s">
        <v>46</v>
      </c>
      <c r="C91" s="245" t="str">
        <f>IF(OR(TOTAL!C91="",TOTAL!C91=0),"",TOTAL!C91/TOTAL!$C$6*'Vîrsta 1-2 ani'!$C$6)</f>
        <v/>
      </c>
      <c r="D91" s="245" t="str">
        <f>IF(OR(TOTAL!D91="",TOTAL!D91=0),"",TOTAL!D91/TOTAL!$C$6*'Vîrsta 1-2 ani'!$C$6)</f>
        <v/>
      </c>
      <c r="E91" s="245" t="str">
        <f>IF(OR(TOTAL!E91="",TOTAL!E91=0),"",TOTAL!E91/TOTAL!$C$6*'Vîrsta 1-2 ani'!$C$6)</f>
        <v/>
      </c>
      <c r="F91" s="245" t="str">
        <f>IF(OR(TOTAL!F91="",TOTAL!F91=0),"",TOTAL!F91/TOTAL!$C$6*'Vîrsta 1-2 ani'!$C$6)</f>
        <v/>
      </c>
      <c r="G91" s="245" t="str">
        <f>IF(OR(TOTAL!G91="",TOTAL!G91=0),"",TOTAL!G91/TOTAL!$C$6*'Vîrsta 1-2 ani'!$C$6)</f>
        <v/>
      </c>
      <c r="H91" s="245" t="str">
        <f>IF(OR(TOTAL!H91="",TOTAL!H91=0),"",TOTAL!H91/TOTAL!$C$6*'Vîrsta 1-2 ani'!$C$6)</f>
        <v/>
      </c>
      <c r="I91" s="245" t="str">
        <f>IF(OR(TOTAL!I91="",TOTAL!I91=0),"",TOTAL!I91/TOTAL!$C$6*'Vîrsta 1-2 ani'!$C$6)</f>
        <v/>
      </c>
      <c r="J91" s="245" t="str">
        <f>IF(OR(TOTAL!J91="",TOTAL!J91=0),"",TOTAL!J91/TOTAL!$C$6*'Vîrsta 1-2 ani'!$C$6)</f>
        <v/>
      </c>
      <c r="K91" s="245" t="str">
        <f>IF(OR(TOTAL!K91="",TOTAL!K91=0),"",TOTAL!K91/TOTAL!$C$6*'Vîrsta 1-2 ani'!$C$6)</f>
        <v/>
      </c>
      <c r="L91" s="245" t="str">
        <f>IF(OR(TOTAL!L91="",TOTAL!L91=0),"",TOTAL!L91/TOTAL!$C$6*'Vîrsta 1-2 ani'!$C$6)</f>
        <v/>
      </c>
      <c r="M91" s="245" t="str">
        <f>IF(OR(TOTAL!M91="",TOTAL!M91=0),"",TOTAL!M91/TOTAL!$C$6*'Vîrsta 1-2 ani'!$C$6)</f>
        <v/>
      </c>
      <c r="N91" s="245" t="str">
        <f>IF(OR(TOTAL!N91="",TOTAL!N91=0),"",TOTAL!N91/TOTAL!$C$6*'Vîrsta 1-2 ani'!$C$6)</f>
        <v/>
      </c>
      <c r="O91" s="245" t="str">
        <f>IF(OR(TOTAL!O91="",TOTAL!O91=0),"",TOTAL!O91/TOTAL!$C$6*'Vîrsta 1-2 ani'!$C$6)</f>
        <v/>
      </c>
      <c r="P91" s="245" t="str">
        <f>IF(OR(TOTAL!P91="",TOTAL!P91=0),"",TOTAL!P91/TOTAL!$C$6*'Vîrsta 1-2 ani'!$C$6)</f>
        <v/>
      </c>
      <c r="Q91" s="245" t="str">
        <f>IF(OR(TOTAL!Q91="",TOTAL!Q91=0),"",TOTAL!Q91/TOTAL!$C$6*'Vîrsta 1-2 ani'!$C$6)</f>
        <v/>
      </c>
      <c r="R91" s="245" t="str">
        <f>IF(OR(TOTAL!R91="",TOTAL!R91=0),"",TOTAL!R91/TOTAL!$C$6*'Vîrsta 1-2 ani'!$C$6)</f>
        <v/>
      </c>
      <c r="S91" s="245" t="str">
        <f>IF(OR(TOTAL!S91="",TOTAL!S91=0),"",TOTAL!S91/TOTAL!$C$6*'Vîrsta 1-2 ani'!$C$6)</f>
        <v/>
      </c>
      <c r="T91" s="245" t="str">
        <f>IF(OR(TOTAL!T91="",TOTAL!T91=0),"",TOTAL!T91/TOTAL!$C$6*'Vîrsta 1-2 ani'!$C$6)</f>
        <v/>
      </c>
      <c r="U91" s="245" t="str">
        <f>IF(OR(TOTAL!U91="",TOTAL!U91=0),"",TOTAL!U91/TOTAL!$C$6*'Vîrsta 1-2 ani'!$C$6)</f>
        <v/>
      </c>
      <c r="V91" s="245" t="str">
        <f>IF(OR(TOTAL!V91="",TOTAL!V91=0),"",TOTAL!V91/TOTAL!$C$6*'Vîrsta 1-2 ani'!$C$6)</f>
        <v/>
      </c>
      <c r="W91" s="245" t="str">
        <f>IF(OR(TOTAL!W91="",TOTAL!W91=0),"",TOTAL!W91/TOTAL!$C$6*'Vîrsta 1-2 ani'!$C$6)</f>
        <v/>
      </c>
      <c r="X91" s="245" t="str">
        <f>IF(OR(TOTAL!X91="",TOTAL!X91=0),"",TOTAL!X91/TOTAL!$C$6*'Vîrsta 1-2 ani'!$C$6)</f>
        <v/>
      </c>
      <c r="Y91" s="245" t="str">
        <f>IF(OR(TOTAL!Y91="",TOTAL!Y91=0),"",TOTAL!Y91/TOTAL!$C$6*'Vîrsta 1-2 ani'!$C$6)</f>
        <v/>
      </c>
      <c r="Z91" s="11">
        <f t="shared" si="39"/>
        <v>0</v>
      </c>
      <c r="AA91" s="11">
        <f t="shared" si="31"/>
        <v>0</v>
      </c>
      <c r="AB91" s="11" t="str">
        <f t="shared" si="22"/>
        <v/>
      </c>
      <c r="AC91" s="7"/>
      <c r="AD91" s="97" t="str">
        <f t="shared" si="40"/>
        <v/>
      </c>
      <c r="AE91" s="98">
        <v>0.05</v>
      </c>
      <c r="AF91" s="97" t="str">
        <f t="shared" si="41"/>
        <v/>
      </c>
      <c r="AG91" s="98">
        <v>2E-3</v>
      </c>
      <c r="AH91" s="97" t="str">
        <f t="shared" si="42"/>
        <v/>
      </c>
      <c r="AI91" s="98">
        <v>0.13</v>
      </c>
      <c r="AJ91" s="97" t="str">
        <f t="shared" si="43"/>
        <v/>
      </c>
      <c r="AK91" s="126">
        <v>0.4</v>
      </c>
      <c r="AL91" s="203"/>
      <c r="AM91" s="151"/>
      <c r="AN91" s="152"/>
      <c r="AO91" s="66"/>
    </row>
    <row r="92" spans="1:41" ht="53.25" customHeight="1" x14ac:dyDescent="0.25">
      <c r="A92" s="238">
        <v>10</v>
      </c>
      <c r="B92" s="68" t="s">
        <v>11</v>
      </c>
      <c r="C92" s="69" t="str">
        <f>IF(OR(TOTAL!C92="",TOTAL!C92=0),"",((TOTAL!C92-('Vîrsta 3-4 ani'!$C$6*0)-('Vîrsta 5-7 ani'!$C$6*0.0016))/TOTAL!$C$6)*$C$6)</f>
        <v/>
      </c>
      <c r="D92" s="69">
        <f>IF(OR(TOTAL!D92="",TOTAL!D92=0),"",((TOTAL!D92-('Vîrsta 3-4 ani'!$C$6*0)-('Vîrsta 5-7 ani'!$C$6*0.0016))/TOTAL!$C$6)*$C$6)</f>
        <v>0.13481967213114754</v>
      </c>
      <c r="E92" s="69">
        <f>IF(OR(TOTAL!E92="",TOTAL!E92=0),"",((TOTAL!E92-('Vîrsta 3-4 ani'!$C$6*0)-('Vîrsta 5-7 ani'!$C$6*0.0016))/TOTAL!$C$6)*$C$6)</f>
        <v>0.13481967213114754</v>
      </c>
      <c r="F92" s="69">
        <f>IF(OR(TOTAL!F92="",TOTAL!F92=0),"",((TOTAL!F92-('Vîrsta 3-4 ani'!$C$6*0)-('Vîrsta 5-7 ani'!$C$6*0.0016))/TOTAL!$C$6)*$C$6)</f>
        <v>1.1868852459016392E-2</v>
      </c>
      <c r="G92" s="69" t="str">
        <f>IF(OR(TOTAL!G92="",TOTAL!G92=0),"",((TOTAL!G92-('Vîrsta 3-4 ani'!$C$6*0)-('Vîrsta 5-7 ani'!$C$6*0.0016))/TOTAL!$C$6)*$C$6)</f>
        <v/>
      </c>
      <c r="H92" s="69" t="str">
        <f>IF(OR(TOTAL!H92="",TOTAL!H92=0),"",((TOTAL!H92-('Vîrsta 3-4 ani'!$C$6*0)-('Vîrsta 5-7 ani'!$C$6*0.0016))/TOTAL!$C$6)*$C$6)</f>
        <v/>
      </c>
      <c r="I92" s="69">
        <f>IF(OR(TOTAL!I92="",TOTAL!I92=0),"",((TOTAL!I92-('Vîrsta 3-4 ani'!$C$6*0)-('Vîrsta 5-7 ani'!$C$6*0.0016))/TOTAL!$C$6)*$C$6)</f>
        <v>0.13481967213114754</v>
      </c>
      <c r="J92" s="69">
        <f>IF(OR(TOTAL!J92="",TOTAL!J92=0),"",((TOTAL!J92-('Vîrsta 3-4 ani'!$C$6*0)-('Vîrsta 5-7 ani'!$C$6*0.0016))/TOTAL!$C$6)*$C$6)</f>
        <v>5.285245901639344E-2</v>
      </c>
      <c r="K92" s="69" t="str">
        <f>IF(OR(TOTAL!K92="",TOTAL!K92=0),"",((TOTAL!K92-('Vîrsta 3-4 ani'!$C$6*0)-('Vîrsta 5-7 ani'!$C$6*0.0016))/TOTAL!$C$6)*$C$6)</f>
        <v/>
      </c>
      <c r="L92" s="69" t="str">
        <f>IF(OR(TOTAL!L92="",TOTAL!L92=0),"",((TOTAL!L92-('Vîrsta 3-4 ani'!$C$6*0)-('Vîrsta 5-7 ani'!$C$6*0.0016))/TOTAL!$C$6)*$C$6)</f>
        <v/>
      </c>
      <c r="M92" s="69" t="str">
        <f>IF(OR(TOTAL!M92="",TOTAL!M92=0),"",((TOTAL!M92-('Vîrsta 3-4 ani'!$C$6*0)-('Vîrsta 5-7 ani'!$C$6*0.0016))/TOTAL!$C$6)*$C$6)</f>
        <v/>
      </c>
      <c r="N92" s="69" t="str">
        <f>IF(OR(TOTAL!N92="",TOTAL!N92=0),"",((TOTAL!N92-('Vîrsta 3-4 ani'!$C$6*0)-('Vîrsta 5-7 ani'!$C$6*0.0016))/TOTAL!$C$6)*$C$6)</f>
        <v/>
      </c>
      <c r="O92" s="69" t="str">
        <f>IF(OR(TOTAL!O92="",TOTAL!O92=0),"",((TOTAL!O92-('Vîrsta 3-4 ani'!$C$6*0)-('Vîrsta 5-7 ani'!$C$6*0.0016))/TOTAL!$C$6)*$C$6)</f>
        <v/>
      </c>
      <c r="P92" s="69" t="str">
        <f>IF(OR(TOTAL!P92="",TOTAL!P92=0),"",((TOTAL!P92-('Vîrsta 3-4 ani'!$C$6*0)-('Vîrsta 5-7 ani'!$C$6*0.0016))/TOTAL!$C$6)*$C$6)</f>
        <v/>
      </c>
      <c r="Q92" s="69">
        <f>IF(OR(TOTAL!Q92="",TOTAL!Q92=0),"",((TOTAL!Q92-('Vîrsta 3-4 ani'!$C$6*0)-('Vîrsta 5-7 ani'!$C$6*0.0016))/TOTAL!$C$6)*$C$6)</f>
        <v>0.13481967213114754</v>
      </c>
      <c r="R92" s="69" t="str">
        <f>IF(OR(TOTAL!R92="",TOTAL!R92=0),"",((TOTAL!R92-('Vîrsta 3-4 ani'!$C$6*0)-('Vîrsta 5-7 ani'!$C$6*0.0016))/TOTAL!$C$6)*$C$6)</f>
        <v/>
      </c>
      <c r="S92" s="69" t="str">
        <f>IF(OR(TOTAL!S92="",TOTAL!S92=0),"",((TOTAL!S92-('Vîrsta 3-4 ani'!$C$6*0)-('Vîrsta 5-7 ani'!$C$6*0.0016))/TOTAL!$C$6)*$C$6)</f>
        <v/>
      </c>
      <c r="T92" s="69">
        <f>IF(OR(TOTAL!T92="",TOTAL!T92=0),"",((TOTAL!T92-('Vîrsta 3-4 ani'!$C$6*0)-('Vîrsta 5-7 ani'!$C$6*0.0016))/TOTAL!$C$6)*$C$6)</f>
        <v>6.9245901639344257E-2</v>
      </c>
      <c r="U92" s="69" t="str">
        <f>IF(OR(TOTAL!U92="",TOTAL!U92=0),"",((TOTAL!U92-('Vîrsta 3-4 ani'!$C$6*0)-('Vîrsta 5-7 ani'!$C$6*0.0016))/TOTAL!$C$6)*$C$6)</f>
        <v/>
      </c>
      <c r="V92" s="69" t="str">
        <f>IF(OR(TOTAL!V92="",TOTAL!V92=0),"",((TOTAL!V92-('Vîrsta 3-4 ani'!$C$6*0)-('Vîrsta 5-7 ani'!$C$6*0.0016))/TOTAL!$C$6)*$C$6)</f>
        <v/>
      </c>
      <c r="W92" s="69" t="str">
        <f>IF(OR(TOTAL!W92="",TOTAL!W92=0),"",((TOTAL!W92-('Vîrsta 3-4 ani'!$C$6*0)-('Vîrsta 5-7 ani'!$C$6*0.0016))/TOTAL!$C$6)*$C$6)</f>
        <v/>
      </c>
      <c r="X92" s="69" t="str">
        <f>IF(OR(TOTAL!X92="",TOTAL!X92=0),"",((TOTAL!X92-('Vîrsta 3-4 ani'!$C$6*0)-('Vîrsta 5-7 ani'!$C$6*0.0016))/TOTAL!$C$6)*$C$6)</f>
        <v/>
      </c>
      <c r="Y92" s="69" t="str">
        <f>IF(OR(TOTAL!Y92="",TOTAL!Y92=0),"",((TOTAL!Y92-('Vîrsta 3-4 ani'!$C$6*0)-('Vîrsta 5-7 ani'!$C$6*0.0016))/TOTAL!$C$6)*$C$6)</f>
        <v/>
      </c>
      <c r="Z92" s="10">
        <f t="shared" si="39"/>
        <v>0.67324590163934428</v>
      </c>
      <c r="AA92" s="10">
        <f t="shared" si="31"/>
        <v>0.89885968176147435</v>
      </c>
      <c r="AB92" s="10">
        <f t="shared" si="22"/>
        <v>0.89885968176147435</v>
      </c>
      <c r="AC92" s="4">
        <v>0</v>
      </c>
      <c r="AD92" s="90">
        <f>IFERROR(IF($AB92=0,"",$AB92*AE92),"")</f>
        <v>0.17977193635229488</v>
      </c>
      <c r="AE92" s="91">
        <v>0.2</v>
      </c>
      <c r="AF92" s="90">
        <f>IFERROR(IF($AB92=0,"",$AB92*AG92),"")</f>
        <v>0.62920177723303206</v>
      </c>
      <c r="AG92" s="91">
        <v>0.7</v>
      </c>
      <c r="AH92" s="90">
        <f>IFERROR(IF($AB92=0,"",$AB92*AI92),"")</f>
        <v>0.15460386526297357</v>
      </c>
      <c r="AI92" s="91">
        <v>0.17199999999999999</v>
      </c>
      <c r="AJ92" s="90">
        <f t="shared" si="43"/>
        <v>5.8875309155376572</v>
      </c>
      <c r="AK92" s="91">
        <v>6.55</v>
      </c>
      <c r="AL92" s="200">
        <v>4</v>
      </c>
      <c r="AM92" s="129">
        <f>IFERROR((AB92-AL92),"")</f>
        <v>-3.1011403182385258</v>
      </c>
      <c r="AN92" s="129">
        <f>IFERROR((AB92*100/AL92),"")</f>
        <v>22.471492044036857</v>
      </c>
      <c r="AO92" s="18"/>
    </row>
    <row r="93" spans="1:41" ht="15.75" x14ac:dyDescent="0.25">
      <c r="A93" s="310">
        <v>11</v>
      </c>
      <c r="B93" s="68" t="s">
        <v>102</v>
      </c>
      <c r="C93" s="69">
        <f>IF(OR(TOTAL!C93="",TOTAL!C93=0),"",((TOTAL!C93-('Vîrsta 3-4 ani'!$C$6*0.0016)-('Vîrsta 5-7 ani'!$C$6*0.0056))/TOTAL!$C$6)*$C$6)</f>
        <v>0.53973770491803275</v>
      </c>
      <c r="D93" s="69">
        <f>IF(OR(TOTAL!D93="",TOTAL!D93=0),"",((TOTAL!D93-('Vîrsta 3-4 ani'!$C$6*0.0016)-('Vîrsta 5-7 ani'!$C$6*0.0056))/TOTAL!$C$6)*$C$6)</f>
        <v>0.58891803278688515</v>
      </c>
      <c r="E93" s="69">
        <f>IF(OR(TOTAL!E93="",TOTAL!E93=0),"",((TOTAL!E93-('Vîrsta 3-4 ani'!$C$6*0.0016)-('Vîrsta 5-7 ani'!$C$6*0.0056))/TOTAL!$C$6)*$C$6)</f>
        <v>0.53154098360655733</v>
      </c>
      <c r="F93" s="69">
        <f>IF(OR(TOTAL!F93="",TOTAL!F93=0),"",((TOTAL!F93-('Vîrsta 3-4 ani'!$C$6*0.0016)-('Vîrsta 5-7 ani'!$C$6*0.0056))/TOTAL!$C$6)*$C$6)</f>
        <v>0.564327868852459</v>
      </c>
      <c r="G93" s="69">
        <f>IF(OR(TOTAL!G93="",TOTAL!G93=0),"",((TOTAL!G93-('Vîrsta 3-4 ani'!$C$6*0.0016)-('Vîrsta 5-7 ani'!$C$6*0.0056))/TOTAL!$C$6)*$C$6)</f>
        <v>0.564327868852459</v>
      </c>
      <c r="H93" s="69">
        <f>IF(OR(TOTAL!H93="",TOTAL!H93=0),"",((TOTAL!H93-('Vîrsta 3-4 ani'!$C$6*0.0016)-('Vîrsta 5-7 ani'!$C$6*0.0056))/TOTAL!$C$6)*$C$6)</f>
        <v>0.57252459016393442</v>
      </c>
      <c r="I93" s="69">
        <f>IF(OR(TOTAL!I93="",TOTAL!I93=0),"",((TOTAL!I93-('Vîrsta 3-4 ani'!$C$6*0.0016)-('Vîrsta 5-7 ani'!$C$6*0.0056))/TOTAL!$C$6)*$C$6)</f>
        <v>0.7938360655737704</v>
      </c>
      <c r="J93" s="69">
        <f>IF(OR(TOTAL!J93="",TOTAL!J93=0),"",((TOTAL!J93-('Vîrsta 3-4 ani'!$C$6*0.0016)-('Vîrsta 5-7 ani'!$C$6*0.0056))/TOTAL!$C$6)*$C$6)</f>
        <v>0.49875409836065571</v>
      </c>
      <c r="K93" s="69">
        <f>IF(OR(TOTAL!K93="",TOTAL!K93=0),"",((TOTAL!K93-('Vîrsta 3-4 ani'!$C$6*0.0016)-('Vîrsta 5-7 ani'!$C$6*0.0056))/TOTAL!$C$6)*$C$6)</f>
        <v>0.45777049180327867</v>
      </c>
      <c r="L93" s="69">
        <f>IF(OR(TOTAL!L93="",TOTAL!L93=0),"",((TOTAL!L93-('Vîrsta 3-4 ani'!$C$6*0.0016)-('Vîrsta 5-7 ani'!$C$6*0.0056))/TOTAL!$C$6)*$C$6)</f>
        <v>0.46596721311475409</v>
      </c>
      <c r="M93" s="69">
        <f>IF(OR(TOTAL!M93="",TOTAL!M93=0),"",((TOTAL!M93-('Vîrsta 3-4 ani'!$C$6*0.0016)-('Vîrsta 5-7 ani'!$C$6*0.0056))/TOTAL!$C$6)*$C$6)</f>
        <v>0.66268852459016392</v>
      </c>
      <c r="N93" s="69">
        <f>IF(OR(TOTAL!N93="",TOTAL!N93=0),"",((TOTAL!N93-('Vîrsta 3-4 ani'!$C$6*0.0016)-('Vîrsta 5-7 ani'!$C$6*0.0056))/TOTAL!$C$6)*$C$6)</f>
        <v>0.51678688524590166</v>
      </c>
      <c r="O93" s="69">
        <f>IF(OR(TOTAL!O93="",TOTAL!O93=0),"",((TOTAL!O93-('Vîrsta 3-4 ani'!$C$6*0.0016)-('Vîrsta 5-7 ani'!$C$6*0.0056))/TOTAL!$C$6)*$C$6)</f>
        <v>0.52334426229508202</v>
      </c>
      <c r="P93" s="69">
        <f>IF(OR(TOTAL!P93="",TOTAL!P93=0),"",((TOTAL!P93-('Vîrsta 3-4 ani'!$C$6*0.0016)-('Vîrsta 5-7 ani'!$C$6*0.0056))/TOTAL!$C$6)*$C$6)</f>
        <v>0.54793442622950816</v>
      </c>
      <c r="Q93" s="69">
        <f>IF(OR(TOTAL!Q93="",TOTAL!Q93=0),"",((TOTAL!Q93-('Vîrsta 3-4 ani'!$C$6*0.0016)-('Vîrsta 5-7 ani'!$C$6*0.0056))/TOTAL!$C$6)*$C$6)</f>
        <v>0.75285245901639342</v>
      </c>
      <c r="R93" s="69">
        <f>IF(OR(TOTAL!R93="",TOTAL!R93=0),"",((TOTAL!R93-('Vîrsta 3-4 ani'!$C$6*0.0016)-('Vîrsta 5-7 ani'!$C$6*0.0056))/TOTAL!$C$6)*$C$6)</f>
        <v>0.7856393442622952</v>
      </c>
      <c r="S93" s="69">
        <f>IF(OR(TOTAL!S93="",TOTAL!S93=0),"",((TOTAL!S93-('Vîrsta 3-4 ani'!$C$6*0.0016)-('Vîrsta 5-7 ani'!$C$6*0.0056))/TOTAL!$C$6)*$C$6)</f>
        <v>0.49875409836065571</v>
      </c>
      <c r="T93" s="69">
        <f>IF(OR(TOTAL!T93="",TOTAL!T93=0),"",((TOTAL!T93-('Vîrsta 3-4 ani'!$C$6*0.0016)-('Vîrsta 5-7 ani'!$C$6*0.0056))/TOTAL!$C$6)*$C$6)</f>
        <v>0.43318032786885247</v>
      </c>
      <c r="U93" s="69">
        <f>IF(OR(TOTAL!U93="",TOTAL!U93=0),"",((TOTAL!U93-('Vîrsta 3-4 ani'!$C$6*0.0016)-('Vîrsta 5-7 ani'!$C$6*0.0056))/TOTAL!$C$6)*$C$6)</f>
        <v>0.6053114754098361</v>
      </c>
      <c r="V93" s="69">
        <f>IF(OR(TOTAL!V93="",TOTAL!V93=0),"",((TOTAL!V93-('Vîrsta 3-4 ani'!$C$6*0.0016)-('Vîrsta 5-7 ani'!$C$6*0.0056))/TOTAL!$C$6)*$C$6)</f>
        <v>0.53973770491803275</v>
      </c>
      <c r="W93" s="69" t="str">
        <f>IF(OR(TOTAL!W93="",TOTAL!W93=0),"",((TOTAL!W93-('Vîrsta 3-4 ani'!$C$6*0.0016)-('Vîrsta 5-7 ani'!$C$6*0.0056))/TOTAL!$C$6)*$C$6)</f>
        <v/>
      </c>
      <c r="X93" s="69" t="str">
        <f>IF(OR(TOTAL!X93="",TOTAL!X93=0),"",((TOTAL!X93-('Vîrsta 3-4 ani'!$C$6*0.0016)-('Vîrsta 5-7 ani'!$C$6*0.0056))/TOTAL!$C$6)*$C$6)</f>
        <v/>
      </c>
      <c r="Y93" s="69" t="str">
        <f>IF(OR(TOTAL!Y93="",TOTAL!Y93=0),"",((TOTAL!Y93-('Vîrsta 3-4 ani'!$C$6*0.0016)-('Vîrsta 5-7 ani'!$C$6*0.0056))/TOTAL!$C$6)*$C$6)</f>
        <v/>
      </c>
      <c r="Z93" s="10">
        <f>SUM(Z94:Z95)</f>
        <v>11.443934426229511</v>
      </c>
      <c r="AA93" s="10">
        <f t="shared" si="31"/>
        <v>15.278951169865836</v>
      </c>
      <c r="AB93" s="10">
        <f>SUM(AB94:AB95)</f>
        <v>15.278951169865834</v>
      </c>
      <c r="AC93" s="4"/>
      <c r="AD93" s="90">
        <f>SUM(AD94:AD95)</f>
        <v>7.6039309242925013E-2</v>
      </c>
      <c r="AE93" s="91"/>
      <c r="AF93" s="90">
        <f>SUM(AF94:AF95)</f>
        <v>13.568066711900023</v>
      </c>
      <c r="AG93" s="91"/>
      <c r="AH93" s="90">
        <f>SUM(AH94:AH95)</f>
        <v>0.12356387751975315</v>
      </c>
      <c r="AI93" s="91"/>
      <c r="AJ93" s="90">
        <f>SUM(AJ94:AJ95)</f>
        <v>126.10466414235376</v>
      </c>
      <c r="AK93" s="91"/>
      <c r="AL93" s="193">
        <v>13.6</v>
      </c>
      <c r="AM93" s="96">
        <f>IFERROR((AB93-AL93),"")</f>
        <v>1.6789511698658348</v>
      </c>
      <c r="AN93" s="96">
        <f>IFERROR((AB93*100/AL93),"")</f>
        <v>112.34522919018995</v>
      </c>
      <c r="AO93" s="18"/>
    </row>
    <row r="94" spans="1:41" s="31" customFormat="1" ht="15.75" x14ac:dyDescent="0.25">
      <c r="A94" s="311"/>
      <c r="B94" s="61" t="s">
        <v>4</v>
      </c>
      <c r="C94" s="245">
        <f>IF(OR(TOTAL!C94="",TOTAL!C94=0),"",((TOTAL!C94-('Vîrsta 3-4 ani'!$C$6*0)-('Vîrsta 5-7 ani'!$C$6*0.0024))/TOTAL!$C$6)*$C$6)</f>
        <v>0.37436065573770494</v>
      </c>
      <c r="D94" s="245">
        <f>IF(OR(TOTAL!D94="",TOTAL!D94=0),"",((TOTAL!D94-('Vîrsta 3-4 ani'!$C$6*0)-('Vîrsta 5-7 ani'!$C$6*0.0024))/TOTAL!$C$6)*$C$6)</f>
        <v>0.40714754098360656</v>
      </c>
      <c r="E94" s="245">
        <f>IF(OR(TOTAL!E94="",TOTAL!E94=0),"",((TOTAL!E94-('Vîrsta 3-4 ani'!$C$6*0)-('Vîrsta 5-7 ani'!$C$6*0.0024))/TOTAL!$C$6)*$C$6)</f>
        <v>0.28419672131147539</v>
      </c>
      <c r="F94" s="245">
        <f>IF(OR(TOTAL!F94="",TOTAL!F94=0),"",((TOTAL!F94-('Vîrsta 3-4 ani'!$C$6*0)-('Vîrsta 5-7 ani'!$C$6*0.0024))/TOTAL!$C$6)*$C$6)</f>
        <v>0.30059016393442622</v>
      </c>
      <c r="G94" s="245">
        <f>IF(OR(TOTAL!G94="",TOTAL!G94=0),"",((TOTAL!G94-('Vîrsta 3-4 ani'!$C$6*0)-('Vîrsta 5-7 ani'!$C$6*0.0024))/TOTAL!$C$6)*$C$6)</f>
        <v>0.30059016393442622</v>
      </c>
      <c r="H94" s="245">
        <f>IF(OR(TOTAL!H94="",TOTAL!H94=0),"",((TOTAL!H94-('Vîrsta 3-4 ani'!$C$6*0)-('Vîrsta 5-7 ani'!$C$6*0.0024))/TOTAL!$C$6)*$C$6)</f>
        <v>0.39075409836065572</v>
      </c>
      <c r="I94" s="245">
        <f>IF(OR(TOTAL!I94="",TOTAL!I94=0),"",((TOTAL!I94-('Vîrsta 3-4 ani'!$C$6*0)-('Vîrsta 5-7 ani'!$C$6*0.0024))/TOTAL!$C$6)*$C$6)</f>
        <v>0.48091803278688527</v>
      </c>
      <c r="J94" s="245">
        <f>IF(OR(TOTAL!J94="",TOTAL!J94=0),"",((TOTAL!J94-('Vîrsta 3-4 ani'!$C$6*0)-('Vîrsta 5-7 ani'!$C$6*0.0024))/TOTAL!$C$6)*$C$6)</f>
        <v>0.18583606557377047</v>
      </c>
      <c r="K94" s="245">
        <f>IF(OR(TOTAL!K94="",TOTAL!K94=0),"",((TOTAL!K94-('Vîrsta 3-4 ani'!$C$6*0)-('Vîrsta 5-7 ani'!$C$6*0.0024))/TOTAL!$C$6)*$C$6)</f>
        <v>0.30059016393442622</v>
      </c>
      <c r="L94" s="245">
        <f>IF(OR(TOTAL!L94="",TOTAL!L94=0),"",((TOTAL!L94-('Vîrsta 3-4 ani'!$C$6*0)-('Vîrsta 5-7 ani'!$C$6*0.0024))/TOTAL!$C$6)*$C$6)</f>
        <v>0.34977049180327868</v>
      </c>
      <c r="M94" s="245">
        <f>IF(OR(TOTAL!M94="",TOTAL!M94=0),"",((TOTAL!M94-('Vîrsta 3-4 ani'!$C$6*0)-('Vîrsta 5-7 ani'!$C$6*0.0024))/TOTAL!$C$6)*$C$6)</f>
        <v>0.54649180327868863</v>
      </c>
      <c r="N94" s="245">
        <f>IF(OR(TOTAL!N94="",TOTAL!N94=0),"",((TOTAL!N94-('Vîrsta 3-4 ani'!$C$6*0)-('Vîrsta 5-7 ani'!$C$6*0.0024))/TOTAL!$C$6)*$C$6)</f>
        <v>0.27681967213114755</v>
      </c>
      <c r="O94" s="245">
        <f>IF(OR(TOTAL!O94="",TOTAL!O94=0),"",((TOTAL!O94-('Vîrsta 3-4 ani'!$C$6*0)-('Vîrsta 5-7 ani'!$C$6*0.0024))/TOTAL!$C$6)*$C$6)</f>
        <v>0.31698360655737712</v>
      </c>
      <c r="P94" s="245">
        <f>IF(OR(TOTAL!P94="",TOTAL!P94=0),"",((TOTAL!P94-('Vîrsta 3-4 ani'!$C$6*0)-('Vîrsta 5-7 ani'!$C$6*0.0024))/TOTAL!$C$6)*$C$6)</f>
        <v>0.29239344262295081</v>
      </c>
      <c r="Q94" s="245">
        <f>IF(OR(TOTAL!Q94="",TOTAL!Q94=0),"",((TOTAL!Q94-('Vîrsta 3-4 ani'!$C$6*0)-('Vîrsta 5-7 ani'!$C$6*0.0024))/TOTAL!$C$6)*$C$6)</f>
        <v>0.53009836065573768</v>
      </c>
      <c r="R94" s="245">
        <f>IF(OR(TOTAL!R94="",TOTAL!R94=0),"",((TOTAL!R94-('Vîrsta 3-4 ani'!$C$6*0)-('Vîrsta 5-7 ani'!$C$6*0.0024))/TOTAL!$C$6)*$C$6)</f>
        <v>0.52190163934426237</v>
      </c>
      <c r="S94" s="245">
        <f>IF(OR(TOTAL!S94="",TOTAL!S94=0),"",((TOTAL!S94-('Vîrsta 3-4 ani'!$C$6*0)-('Vîrsta 5-7 ani'!$C$6*0.0024))/TOTAL!$C$6)*$C$6)</f>
        <v>0.25140983606557377</v>
      </c>
      <c r="T94" s="245">
        <f>IF(OR(TOTAL!T94="",TOTAL!T94=0),"",((TOTAL!T94-('Vîrsta 3-4 ani'!$C$6*0)-('Vîrsta 5-7 ani'!$C$6*0.0024))/TOTAL!$C$6)*$C$6)</f>
        <v>0.25140983606557377</v>
      </c>
      <c r="U94" s="245">
        <f>IF(OR(TOTAL!U94="",TOTAL!U94=0),"",((TOTAL!U94-('Vîrsta 3-4 ani'!$C$6*0)-('Vîrsta 5-7 ani'!$C$6*0.0024))/TOTAL!$C$6)*$C$6)</f>
        <v>0.30059016393442622</v>
      </c>
      <c r="V94" s="245">
        <f>IF(OR(TOTAL!V94="",TOTAL!V94=0),"",((TOTAL!V94-('Vîrsta 3-4 ani'!$C$6*0)-('Vîrsta 5-7 ani'!$C$6*0.0024))/TOTAL!$C$6)*$C$6)</f>
        <v>0.45632786885245902</v>
      </c>
      <c r="W94" s="245" t="str">
        <f>IF(OR(TOTAL!W94="",TOTAL!W94=0),"",((TOTAL!W94-('Vîrsta 3-4 ani'!$C$6*0)-('Vîrsta 5-7 ani'!$C$6*0.0024))/TOTAL!$C$6)*$C$6)</f>
        <v/>
      </c>
      <c r="X94" s="245" t="str">
        <f>IF(OR(TOTAL!X94="",TOTAL!X94=0),"",((TOTAL!X94-('Vîrsta 3-4 ani'!$C$6*0)-('Vîrsta 5-7 ani'!$C$6*0.0024))/TOTAL!$C$6)*$C$6)</f>
        <v/>
      </c>
      <c r="Y94" s="245" t="str">
        <f>IF(OR(TOTAL!Y94="",TOTAL!Y94=0),"",((TOTAL!Y94-('Vîrsta 3-4 ani'!$C$6*0)-('Vîrsta 5-7 ani'!$C$6*0.0024))/TOTAL!$C$6)*$C$6)</f>
        <v/>
      </c>
      <c r="Z94" s="11">
        <f>SUM(C94:Y94)</f>
        <v>7.1191803278688539</v>
      </c>
      <c r="AA94" s="11">
        <f t="shared" si="31"/>
        <v>9.5049136553656268</v>
      </c>
      <c r="AB94" s="11">
        <f t="shared" ref="AB94:AB109" si="44">IFERROR(IF($AA94=0,"",$AA94-AC94*AA94/100),"")</f>
        <v>9.5049136553656268</v>
      </c>
      <c r="AC94" s="7"/>
      <c r="AD94" s="97">
        <f>IFERROR(IF($AB94=0,"",$AB94*AE94),"")</f>
        <v>7.6039309242925013E-2</v>
      </c>
      <c r="AE94" s="98">
        <v>8.0000000000000002E-3</v>
      </c>
      <c r="AF94" s="97">
        <f t="shared" ref="AF94:AF104" si="45">IFERROR(IF($AB94=0,"",$AB94*AG94),"")</f>
        <v>7.7940291973998139</v>
      </c>
      <c r="AG94" s="98">
        <v>0.82</v>
      </c>
      <c r="AH94" s="97">
        <f t="shared" ref="AH94:AH104" si="46">IFERROR(IF($AB94=0,"",$AB94*AI94),"")</f>
        <v>0.12356387751975315</v>
      </c>
      <c r="AI94" s="98">
        <v>1.2999999999999999E-2</v>
      </c>
      <c r="AJ94" s="97">
        <f t="shared" si="43"/>
        <v>74.138326511851886</v>
      </c>
      <c r="AK94" s="98">
        <v>7.8</v>
      </c>
      <c r="AL94" s="192">
        <v>7.2</v>
      </c>
      <c r="AM94" s="99">
        <f>IFERROR((AB94-AL94),"")</f>
        <v>2.3049136553656266</v>
      </c>
      <c r="AN94" s="99">
        <f>IFERROR((AB94*100/AL94),"")</f>
        <v>132.01268965785593</v>
      </c>
      <c r="AO94" s="66"/>
    </row>
    <row r="95" spans="1:41" s="31" customFormat="1" ht="15.75" x14ac:dyDescent="0.25">
      <c r="A95" s="312"/>
      <c r="B95" s="61" t="s">
        <v>103</v>
      </c>
      <c r="C95" s="245">
        <f>IF(OR(TOTAL!C95="",TOTAL!C95=0),"",((TOTAL!C95-('Vîrsta 3-4 ani'!$C$6*0.0016)-('Vîrsta 5-7 ani'!$C$6*0.0032))/TOTAL!$C$6)*$C$6)</f>
        <v>0.16537704918032783</v>
      </c>
      <c r="D95" s="245">
        <f>IF(OR(TOTAL!D95="",TOTAL!D95=0),"",((TOTAL!D95-('Vîrsta 3-4 ani'!$C$6*0.0016)-('Vîrsta 5-7 ani'!$C$6*0.0032))/TOTAL!$C$6)*$C$6)</f>
        <v>0.1817704918032787</v>
      </c>
      <c r="E95" s="245">
        <f>IF(OR(TOTAL!E95="",TOTAL!E95=0),"",((TOTAL!E95-('Vîrsta 3-4 ani'!$C$6*0.0016)-('Vîrsta 5-7 ani'!$C$6*0.0032))/TOTAL!$C$6)*$C$6)</f>
        <v>0.24734426229508194</v>
      </c>
      <c r="F95" s="245">
        <f>IF(OR(TOTAL!F95="",TOTAL!F95=0),"",((TOTAL!F95-('Vîrsta 3-4 ani'!$C$6*0.0016)-('Vîrsta 5-7 ani'!$C$6*0.0032))/TOTAL!$C$6)*$C$6)</f>
        <v>0.26373770491803278</v>
      </c>
      <c r="G95" s="245">
        <f>IF(OR(TOTAL!G95="",TOTAL!G95=0),"",((TOTAL!G95-('Vîrsta 3-4 ani'!$C$6*0.0016)-('Vîrsta 5-7 ani'!$C$6*0.0032))/TOTAL!$C$6)*$C$6)</f>
        <v>0.26373770491803278</v>
      </c>
      <c r="H95" s="245">
        <f>IF(OR(TOTAL!H95="",TOTAL!H95=0),"",((TOTAL!H95-('Vîrsta 3-4 ani'!$C$6*0.0016)-('Vîrsta 5-7 ani'!$C$6*0.0032))/TOTAL!$C$6)*$C$6)</f>
        <v>0.1817704918032787</v>
      </c>
      <c r="I95" s="245">
        <f>IF(OR(TOTAL!I95="",TOTAL!I95=0),"",((TOTAL!I95-('Vîrsta 3-4 ani'!$C$6*0.0016)-('Vîrsta 5-7 ani'!$C$6*0.0032))/TOTAL!$C$6)*$C$6)</f>
        <v>0.31291803278688524</v>
      </c>
      <c r="J95" s="245">
        <f>IF(OR(TOTAL!J95="",TOTAL!J95=0),"",((TOTAL!J95-('Vîrsta 3-4 ani'!$C$6*0.0016)-('Vîrsta 5-7 ani'!$C$6*0.0032))/TOTAL!$C$6)*$C$6)</f>
        <v>0.31291803278688524</v>
      </c>
      <c r="K95" s="245">
        <f>IF(OR(TOTAL!K95="",TOTAL!K95=0),"",((TOTAL!K95-('Vîrsta 3-4 ani'!$C$6*0.0016)-('Vîrsta 5-7 ani'!$C$6*0.0032))/TOTAL!$C$6)*$C$6)</f>
        <v>0.15718032786885247</v>
      </c>
      <c r="L95" s="245">
        <f>IF(OR(TOTAL!L95="",TOTAL!L95=0),"",((TOTAL!L95-('Vîrsta 3-4 ani'!$C$6*0.0016)-('Vîrsta 5-7 ani'!$C$6*0.0032))/TOTAL!$C$6)*$C$6)</f>
        <v>0.11619672131147543</v>
      </c>
      <c r="M95" s="245">
        <f>IF(OR(TOTAL!M95="",TOTAL!M95=0),"",((TOTAL!M95-('Vîrsta 3-4 ani'!$C$6*0.0016)-('Vîrsta 5-7 ani'!$C$6*0.0032))/TOTAL!$C$6)*$C$6)</f>
        <v>0.11619672131147543</v>
      </c>
      <c r="N95" s="245">
        <f>IF(OR(TOTAL!N95="",TOTAL!N95=0),"",((TOTAL!N95-('Vîrsta 3-4 ani'!$C$6*0.0016)-('Vîrsta 5-7 ani'!$C$6*0.0032))/TOTAL!$C$6)*$C$6)</f>
        <v>0.23996721311475411</v>
      </c>
      <c r="O95" s="245">
        <f>IF(OR(TOTAL!O95="",TOTAL!O95=0),"",((TOTAL!O95-('Vîrsta 3-4 ani'!$C$6*0.0016)-('Vîrsta 5-7 ani'!$C$6*0.0032))/TOTAL!$C$6)*$C$6)</f>
        <v>0.2063606557377049</v>
      </c>
      <c r="P95" s="245">
        <f>IF(OR(TOTAL!P95="",TOTAL!P95=0),"",((TOTAL!P95-('Vîrsta 3-4 ani'!$C$6*0.0016)-('Vîrsta 5-7 ani'!$C$6*0.0032))/TOTAL!$C$6)*$C$6)</f>
        <v>0.25554098360655736</v>
      </c>
      <c r="Q95" s="245">
        <f>IF(OR(TOTAL!Q95="",TOTAL!Q95=0),"",((TOTAL!Q95-('Vîrsta 3-4 ani'!$C$6*0.0016)-('Vîrsta 5-7 ani'!$C$6*0.0032))/TOTAL!$C$6)*$C$6)</f>
        <v>0.22275409836065574</v>
      </c>
      <c r="R95" s="245">
        <f>IF(OR(TOTAL!R95="",TOTAL!R95=0),"",((TOTAL!R95-('Vîrsta 3-4 ani'!$C$6*0.0016)-('Vîrsta 5-7 ani'!$C$6*0.0032))/TOTAL!$C$6)*$C$6)</f>
        <v>0.26373770491803278</v>
      </c>
      <c r="S95" s="245">
        <f>IF(OR(TOTAL!S95="",TOTAL!S95=0),"",((TOTAL!S95-('Vîrsta 3-4 ani'!$C$6*0.0016)-('Vîrsta 5-7 ani'!$C$6*0.0032))/TOTAL!$C$6)*$C$6)</f>
        <v>0.24734426229508194</v>
      </c>
      <c r="T95" s="245">
        <f>IF(OR(TOTAL!T95="",TOTAL!T95=0),"",((TOTAL!T95-('Vîrsta 3-4 ani'!$C$6*0.0016)-('Vîrsta 5-7 ani'!$C$6*0.0032))/TOTAL!$C$6)*$C$6)</f>
        <v>0.1817704918032787</v>
      </c>
      <c r="U95" s="245">
        <f>IF(OR(TOTAL!U95="",TOTAL!U95=0),"",((TOTAL!U95-('Vîrsta 3-4 ani'!$C$6*0.0016)-('Vîrsta 5-7 ani'!$C$6*0.0032))/TOTAL!$C$6)*$C$6)</f>
        <v>0.30472131147540982</v>
      </c>
      <c r="V95" s="245">
        <f>IF(OR(TOTAL!V95="",TOTAL!V95=0),"",((TOTAL!V95-('Vîrsta 3-4 ani'!$C$6*0.0016)-('Vîrsta 5-7 ani'!$C$6*0.0032))/TOTAL!$C$6)*$C$6)</f>
        <v>8.3409836065573756E-2</v>
      </c>
      <c r="W95" s="245" t="str">
        <f>IF(OR(TOTAL!W95="",TOTAL!W95=0),"",((TOTAL!W95-('Vîrsta 3-4 ani'!$C$6*0.0016)-('Vîrsta 5-7 ani'!$C$6*0.0032))/TOTAL!$C$6)*$C$6)</f>
        <v/>
      </c>
      <c r="X95" s="245" t="str">
        <f>IF(OR(TOTAL!X95="",TOTAL!X95=0),"",((TOTAL!X95-('Vîrsta 3-4 ani'!$C$6*0.0016)-('Vîrsta 5-7 ani'!$C$6*0.0032))/TOTAL!$C$6)*$C$6)</f>
        <v/>
      </c>
      <c r="Y95" s="245" t="str">
        <f>IF(OR(TOTAL!Y95="",TOTAL!Y95=0),"",((TOTAL!Y95-('Vîrsta 3-4 ani'!$C$6*0.0016)-('Vîrsta 5-7 ani'!$C$6*0.0032))/TOTAL!$C$6)*$C$6)</f>
        <v/>
      </c>
      <c r="Z95" s="11">
        <f>SUM(C95:Y95)</f>
        <v>4.3247540983606561</v>
      </c>
      <c r="AA95" s="11">
        <f t="shared" si="31"/>
        <v>5.7740375145002085</v>
      </c>
      <c r="AB95" s="11">
        <f t="shared" si="44"/>
        <v>5.7740375145002085</v>
      </c>
      <c r="AC95" s="7"/>
      <c r="AD95" s="97">
        <f>IFERROR(IF($AB95=0,"",$AB95*AE95),"")</f>
        <v>0</v>
      </c>
      <c r="AE95" s="98"/>
      <c r="AF95" s="97">
        <f t="shared" si="45"/>
        <v>5.7740375145002085</v>
      </c>
      <c r="AG95" s="98">
        <v>1</v>
      </c>
      <c r="AH95" s="97">
        <f t="shared" si="46"/>
        <v>0</v>
      </c>
      <c r="AI95" s="98"/>
      <c r="AJ95" s="97">
        <f t="shared" si="43"/>
        <v>51.966337630501876</v>
      </c>
      <c r="AK95" s="98">
        <v>9</v>
      </c>
      <c r="AL95" s="192">
        <v>6.4</v>
      </c>
      <c r="AM95" s="99">
        <f>IFERROR((AB95-AL95),"")</f>
        <v>-0.62596248549979183</v>
      </c>
      <c r="AN95" s="99">
        <f>IFERROR((AB95*100/AL95),"")</f>
        <v>90.219336164065751</v>
      </c>
      <c r="AO95" s="66"/>
    </row>
    <row r="96" spans="1:41" ht="15.75" x14ac:dyDescent="0.25">
      <c r="A96" s="310">
        <v>12</v>
      </c>
      <c r="B96" s="68" t="s">
        <v>104</v>
      </c>
      <c r="C96" s="69">
        <f>IF(OR(TOTAL!C96="",TOTAL!C96=0),"",((TOTAL!C96-('Vîrsta 3-4 ani'!$C$6*0.0024)-('Vîrsta 5-7 ani'!$C$6*0.0024))/TOTAL!$C$6)*$C$6)</f>
        <v>0.13600000000000001</v>
      </c>
      <c r="D96" s="69">
        <f>IF(OR(TOTAL!D96="",TOTAL!D96=0),"",((TOTAL!D96-('Vîrsta 3-4 ani'!$C$6*0.0024)-('Vîrsta 5-7 ani'!$C$6*0.0024))/TOTAL!$C$6)*$C$6)</f>
        <v>0.24255737704918034</v>
      </c>
      <c r="E96" s="69">
        <f>IF(OR(TOTAL!E96="",TOTAL!E96=0),"",((TOTAL!E96-('Vîrsta 3-4 ani'!$C$6*0.0024)-('Vîrsta 5-7 ani'!$C$6*0.0024))/TOTAL!$C$6)*$C$6)</f>
        <v>0.72616393442622962</v>
      </c>
      <c r="F96" s="69">
        <f>IF(OR(TOTAL!F96="",TOTAL!F96=0),"",((TOTAL!F96-('Vîrsta 3-4 ani'!$C$6*0.0024)-('Vîrsta 5-7 ani'!$C$6*0.0024))/TOTAL!$C$6)*$C$6)</f>
        <v>0.29993442622950811</v>
      </c>
      <c r="G96" s="69">
        <f>IF(OR(TOTAL!G96="",TOTAL!G96=0),"",((TOTAL!G96-('Vîrsta 3-4 ani'!$C$6*0.0024)-('Vîrsta 5-7 ani'!$C$6*0.0024))/TOTAL!$C$6)*$C$6)</f>
        <v>0.78026229508196732</v>
      </c>
      <c r="H96" s="69">
        <f>IF(OR(TOTAL!H96="",TOTAL!H96=0),"",((TOTAL!H96-('Vîrsta 3-4 ani'!$C$6*0.0024)-('Vîrsta 5-7 ani'!$C$6*0.0024))/TOTAL!$C$6)*$C$6)</f>
        <v>0.21796721311475414</v>
      </c>
      <c r="I96" s="69">
        <f>IF(OR(TOTAL!I96="",TOTAL!I96=0),"",((TOTAL!I96-('Vîrsta 3-4 ani'!$C$6*0.0024)-('Vîrsta 5-7 ani'!$C$6*0.0024))/TOTAL!$C$6)*$C$6)</f>
        <v>0.11960655737704919</v>
      </c>
      <c r="J96" s="69">
        <f>IF(OR(TOTAL!J96="",TOTAL!J96=0),"",((TOTAL!J96-('Vîrsta 3-4 ani'!$C$6*0.0024)-('Vîrsta 5-7 ani'!$C$6*0.0024))/TOTAL!$C$6)*$C$6)</f>
        <v>0.72616393442622962</v>
      </c>
      <c r="K96" s="69">
        <f>IF(OR(TOTAL!K96="",TOTAL!K96=0),"",((TOTAL!K96-('Vîrsta 3-4 ani'!$C$6*0.0024)-('Vîrsta 5-7 ani'!$C$6*0.0024))/TOTAL!$C$6)*$C$6)</f>
        <v>0.75075409836065587</v>
      </c>
      <c r="L96" s="69">
        <f>IF(OR(TOTAL!L96="",TOTAL!L96=0),"",((TOTAL!L96-('Vîrsta 3-4 ani'!$C$6*0.0024)-('Vîrsta 5-7 ani'!$C$6*0.0024))/TOTAL!$C$6)*$C$6)</f>
        <v>0.11960655737704919</v>
      </c>
      <c r="M96" s="69">
        <f>IF(OR(TOTAL!M96="",TOTAL!M96=0),"",((TOTAL!M96-('Vîrsta 3-4 ani'!$C$6*0.0024)-('Vîrsta 5-7 ani'!$C$6*0.0024))/TOTAL!$C$6)*$C$6)</f>
        <v>0.316327868852459</v>
      </c>
      <c r="N96" s="69">
        <f>IF(OR(TOTAL!N96="",TOTAL!N96=0),"",((TOTAL!N96-('Vîrsta 3-4 ani'!$C$6*0.0024)-('Vîrsta 5-7 ani'!$C$6*0.0024))/TOTAL!$C$6)*$C$6)</f>
        <v>0.78026229508196732</v>
      </c>
      <c r="O96" s="69">
        <f>IF(OR(TOTAL!O96="",TOTAL!O96=0),"",((TOTAL!O96-('Vîrsta 3-4 ani'!$C$6*0.0024)-('Vîrsta 5-7 ani'!$C$6*0.0024))/TOTAL!$C$6)*$C$6)</f>
        <v>0.33272131147540984</v>
      </c>
      <c r="P96" s="69">
        <f>IF(OR(TOTAL!P96="",TOTAL!P96=0),"",((TOTAL!P96-('Vîrsta 3-4 ani'!$C$6*0.0024)-('Vîrsta 5-7 ani'!$C$6*0.0024))/TOTAL!$C$6)*$C$6)</f>
        <v>0.82780327868852455</v>
      </c>
      <c r="Q96" s="69">
        <f>IF(OR(TOTAL!Q96="",TOTAL!Q96=0),"",((TOTAL!Q96-('Vîrsta 3-4 ani'!$C$6*0.0024)-('Vîrsta 5-7 ani'!$C$6*0.0024))/TOTAL!$C$6)*$C$6)</f>
        <v>0.2671475409836066</v>
      </c>
      <c r="R96" s="69">
        <f>IF(OR(TOTAL!R96="",TOTAL!R96=0),"",((TOTAL!R96-('Vîrsta 3-4 ani'!$C$6*0.0024)-('Vîrsta 5-7 ani'!$C$6*0.0024))/TOTAL!$C$6)*$C$6)</f>
        <v>0.24255737704918034</v>
      </c>
      <c r="S96" s="69">
        <f>IF(OR(TOTAL!S96="",TOTAL!S96=0),"",((TOTAL!S96-('Vîrsta 3-4 ani'!$C$6*0.0024)-('Vîrsta 5-7 ani'!$C$6*0.0024))/TOTAL!$C$6)*$C$6)</f>
        <v>0.75567213114754106</v>
      </c>
      <c r="T96" s="69">
        <f>IF(OR(TOTAL!T96="",TOTAL!T96=0),"",((TOTAL!T96-('Vîrsta 3-4 ani'!$C$6*0.0024)-('Vîrsta 5-7 ani'!$C$6*0.0024))/TOTAL!$C$6)*$C$6)</f>
        <v>1.0048524590163934</v>
      </c>
      <c r="U96" s="69">
        <f>IF(OR(TOTAL!U96="",TOTAL!U96=0),"",((TOTAL!U96-('Vîrsta 3-4 ani'!$C$6*0.0024)-('Vîrsta 5-7 ani'!$C$6*0.0024))/TOTAL!$C$6)*$C$6)</f>
        <v>0.78845901639344262</v>
      </c>
      <c r="V96" s="69">
        <f>IF(OR(TOTAL!V96="",TOTAL!V96=0),"",((TOTAL!V96-('Vîrsta 3-4 ani'!$C$6*0.0024)-('Vîrsta 5-7 ani'!$C$6*0.0024))/TOTAL!$C$6)*$C$6)</f>
        <v>0.11960655737704919</v>
      </c>
      <c r="W96" s="69" t="str">
        <f>IF(OR(TOTAL!W96="",TOTAL!W96=0),"",((TOTAL!W96-('Vîrsta 3-4 ani'!$C$6*0.0024)-('Vîrsta 5-7 ani'!$C$6*0.0024))/TOTAL!$C$6)*$C$6)</f>
        <v/>
      </c>
      <c r="X96" s="69" t="str">
        <f>IF(OR(TOTAL!X96="",TOTAL!X96=0),"",((TOTAL!X96-('Vîrsta 3-4 ani'!$C$6*0.0024)-('Vîrsta 5-7 ani'!$C$6*0.0024))/TOTAL!$C$6)*$C$6)</f>
        <v/>
      </c>
      <c r="Y96" s="69" t="str">
        <f>IF(OR(TOTAL!Y96="",TOTAL!Y96=0),"",((TOTAL!Y96-('Vîrsta 3-4 ani'!$C$6*0.0024)-('Vîrsta 5-7 ani'!$C$6*0.0024))/TOTAL!$C$6)*$C$6)</f>
        <v/>
      </c>
      <c r="Z96" s="69">
        <f t="shared" ref="Z96:Z104" si="47">SUM(C96:Y96)</f>
        <v>9.5544262295081968</v>
      </c>
      <c r="AA96" s="10">
        <f t="shared" si="31"/>
        <v>12.756243297073695</v>
      </c>
      <c r="AB96" s="10">
        <f t="shared" si="44"/>
        <v>12.756243297073695</v>
      </c>
      <c r="AC96" s="4">
        <v>0</v>
      </c>
      <c r="AD96" s="90">
        <f t="shared" ref="AD96:AD104" si="48">IFERROR(IF($AB96=0,"",$AB96*AE96),"")</f>
        <v>0.11480618967366324</v>
      </c>
      <c r="AE96" s="91">
        <v>8.9999999999999993E-3</v>
      </c>
      <c r="AF96" s="90">
        <f t="shared" si="45"/>
        <v>1.2756243297073696E-2</v>
      </c>
      <c r="AG96" s="91">
        <v>1E-3</v>
      </c>
      <c r="AH96" s="90">
        <f t="shared" si="46"/>
        <v>10.447363260303355</v>
      </c>
      <c r="AI96" s="91">
        <v>0.81899999999999995</v>
      </c>
      <c r="AJ96" s="90">
        <f t="shared" si="43"/>
        <v>40.871003523824122</v>
      </c>
      <c r="AK96" s="91">
        <v>3.2040000000000002</v>
      </c>
      <c r="AL96" s="193">
        <v>9.6</v>
      </c>
      <c r="AM96" s="96">
        <f>IFERROR((AB96-AL96),"")</f>
        <v>3.1562432970736953</v>
      </c>
      <c r="AN96" s="96">
        <f>IFERROR((AB96*100/AL96),"")</f>
        <v>132.87753434451767</v>
      </c>
      <c r="AO96" s="18"/>
    </row>
    <row r="97" spans="1:41" s="31" customFormat="1" ht="15.75" x14ac:dyDescent="0.25">
      <c r="A97" s="311"/>
      <c r="B97" s="61" t="s">
        <v>105</v>
      </c>
      <c r="C97" s="245">
        <f>IF(OR(TOTAL!C97="",TOTAL!C97=0),"",TOTAL!C97/TOTAL!$C$6*'Vîrsta 1-2 ani'!$C$6)</f>
        <v>0.21311475409836064</v>
      </c>
      <c r="D97" s="245">
        <f>IF(OR(TOTAL!D97="",TOTAL!D97=0),"",TOTAL!D97/TOTAL!$C$6*'Vîrsta 1-2 ani'!$C$6)</f>
        <v>0.31967213114754101</v>
      </c>
      <c r="E97" s="245">
        <f>IF(OR(TOTAL!E97="",TOTAL!E97=0),"",TOTAL!E97/TOTAL!$C$6*'Vîrsta 1-2 ani'!$C$6)</f>
        <v>0.45901639344262296</v>
      </c>
      <c r="F97" s="245">
        <f>IF(OR(TOTAL!F97="",TOTAL!F97=0),"",TOTAL!F97/TOTAL!$C$6*'Vîrsta 1-2 ani'!$C$6)</f>
        <v>0.37704918032786883</v>
      </c>
      <c r="G97" s="245">
        <f>IF(OR(TOTAL!G97="",TOTAL!G97=0),"",TOTAL!G97/TOTAL!$C$6*'Vîrsta 1-2 ani'!$C$6)</f>
        <v>0.48360655737704922</v>
      </c>
      <c r="H97" s="245">
        <f>IF(OR(TOTAL!H97="",TOTAL!H97=0),"",TOTAL!H97/TOTAL!$C$6*'Vîrsta 1-2 ani'!$C$6)</f>
        <v>0.29508196721311475</v>
      </c>
      <c r="I97" s="245">
        <f>IF(OR(TOTAL!I97="",TOTAL!I97=0),"",TOTAL!I97/TOTAL!$C$6*'Vîrsta 1-2 ani'!$C$6)</f>
        <v>0.19672131147540983</v>
      </c>
      <c r="J97" s="245">
        <f>IF(OR(TOTAL!J97="",TOTAL!J97=0),"",TOTAL!J97/TOTAL!$C$6*'Vîrsta 1-2 ani'!$C$6)</f>
        <v>0.45901639344262296</v>
      </c>
      <c r="K97" s="245">
        <f>IF(OR(TOTAL!K97="",TOTAL!K97=0),"",TOTAL!K97/TOTAL!$C$6*'Vîrsta 1-2 ani'!$C$6)</f>
        <v>0.48360655737704922</v>
      </c>
      <c r="L97" s="245">
        <f>IF(OR(TOTAL!L97="",TOTAL!L97=0),"",TOTAL!L97/TOTAL!$C$6*'Vîrsta 1-2 ani'!$C$6)</f>
        <v>0.19672131147540983</v>
      </c>
      <c r="M97" s="245">
        <f>IF(OR(TOTAL!M97="",TOTAL!M97=0),"",TOTAL!M97/TOTAL!$C$6*'Vîrsta 1-2 ani'!$C$6)</f>
        <v>0.39344262295081966</v>
      </c>
      <c r="N97" s="245">
        <f>IF(OR(TOTAL!N97="",TOTAL!N97=0),"",TOTAL!N97/TOTAL!$C$6*'Vîrsta 1-2 ani'!$C$6)</f>
        <v>0.48360655737704922</v>
      </c>
      <c r="O97" s="245">
        <f>IF(OR(TOTAL!O97="",TOTAL!O97=0),"",TOTAL!O97/TOTAL!$C$6*'Vîrsta 1-2 ani'!$C$6)</f>
        <v>0.4098360655737705</v>
      </c>
      <c r="P97" s="245">
        <f>IF(OR(TOTAL!P97="",TOTAL!P97=0),"",TOTAL!P97/TOTAL!$C$6*'Vîrsta 1-2 ani'!$C$6)</f>
        <v>0.49180327868852458</v>
      </c>
      <c r="Q97" s="245">
        <f>IF(OR(TOTAL!Q97="",TOTAL!Q97=0),"",TOTAL!Q97/TOTAL!$C$6*'Vîrsta 1-2 ani'!$C$6)</f>
        <v>0.34426229508196726</v>
      </c>
      <c r="R97" s="245">
        <f>IF(OR(TOTAL!R97="",TOTAL!R97=0),"",TOTAL!R97/TOTAL!$C$6*'Vîrsta 1-2 ani'!$C$6)</f>
        <v>0.31967213114754101</v>
      </c>
      <c r="S97" s="245">
        <f>IF(OR(TOTAL!S97="",TOTAL!S97=0),"",TOTAL!S97/TOTAL!$C$6*'Vîrsta 1-2 ani'!$C$6)</f>
        <v>0.45901639344262296</v>
      </c>
      <c r="T97" s="245">
        <f>IF(OR(TOTAL!T97="",TOTAL!T97=0),"",TOTAL!T97/TOTAL!$C$6*'Vîrsta 1-2 ani'!$C$6)</f>
        <v>0.39344262295081966</v>
      </c>
      <c r="U97" s="245">
        <f>IF(OR(TOTAL!U97="",TOTAL!U97=0),"",TOTAL!U97/TOTAL!$C$6*'Vîrsta 1-2 ani'!$C$6)</f>
        <v>0.49180327868852458</v>
      </c>
      <c r="V97" s="245">
        <f>IF(OR(TOTAL!V97="",TOTAL!V97=0),"",TOTAL!V97/TOTAL!$C$6*'Vîrsta 1-2 ani'!$C$6)</f>
        <v>0.19672131147540983</v>
      </c>
      <c r="W97" s="245" t="str">
        <f>IF(OR(TOTAL!W97="",TOTAL!W97=0),"",TOTAL!W97/TOTAL!$C$6*'Vîrsta 1-2 ani'!$C$6)</f>
        <v/>
      </c>
      <c r="X97" s="245" t="str">
        <f>IF(OR(TOTAL!X97="",TOTAL!X97=0),"",TOTAL!X97/TOTAL!$C$6*'Vîrsta 1-2 ani'!$C$6)</f>
        <v/>
      </c>
      <c r="Y97" s="245" t="str">
        <f>IF(OR(TOTAL!Y97="",TOTAL!Y97=0),"",TOTAL!Y97/TOTAL!$C$6*'Vîrsta 1-2 ani'!$C$6)</f>
        <v/>
      </c>
      <c r="Z97" s="11">
        <f t="shared" si="47"/>
        <v>7.4672131147540988</v>
      </c>
      <c r="AA97" s="11">
        <f t="shared" si="31"/>
        <v>9.9695769222351114</v>
      </c>
      <c r="AB97" s="11">
        <f t="shared" si="44"/>
        <v>9.9695769222351114</v>
      </c>
      <c r="AC97" s="7"/>
      <c r="AD97" s="97">
        <f t="shared" si="48"/>
        <v>0</v>
      </c>
      <c r="AE97" s="98"/>
      <c r="AF97" s="97">
        <f t="shared" si="45"/>
        <v>0</v>
      </c>
      <c r="AG97" s="98"/>
      <c r="AH97" s="97">
        <f t="shared" si="46"/>
        <v>9.869881153012761</v>
      </c>
      <c r="AI97" s="98">
        <v>0.99</v>
      </c>
      <c r="AJ97" s="97">
        <f t="shared" si="43"/>
        <v>40.456543150430079</v>
      </c>
      <c r="AK97" s="98">
        <v>4.0579999999999998</v>
      </c>
      <c r="AL97" s="192"/>
      <c r="AM97" s="99"/>
      <c r="AN97" s="99"/>
      <c r="AO97" s="66"/>
    </row>
    <row r="98" spans="1:41" s="31" customFormat="1" ht="15.75" x14ac:dyDescent="0.25">
      <c r="A98" s="311"/>
      <c r="B98" s="61" t="s">
        <v>106</v>
      </c>
      <c r="C98" s="245" t="str">
        <f>IF(OR(TOTAL!C98="",TOTAL!C98=0),"",TOTAL!C98/TOTAL!$C$6*'Vîrsta 1-2 ani'!$C$6)</f>
        <v/>
      </c>
      <c r="D98" s="245" t="str">
        <f>IF(OR(TOTAL!D98="",TOTAL!D98=0),"",TOTAL!D98/TOTAL!$C$6*'Vîrsta 1-2 ani'!$C$6)</f>
        <v/>
      </c>
      <c r="E98" s="245" t="str">
        <f>IF(OR(TOTAL!E98="",TOTAL!E98=0),"",TOTAL!E98/TOTAL!$C$6*'Vîrsta 1-2 ani'!$C$6)</f>
        <v/>
      </c>
      <c r="F98" s="245" t="str">
        <f>IF(OR(TOTAL!F98="",TOTAL!F98=0),"",TOTAL!F98/TOTAL!$C$6*'Vîrsta 1-2 ani'!$C$6)</f>
        <v/>
      </c>
      <c r="G98" s="245" t="str">
        <f>IF(OR(TOTAL!G98="",TOTAL!G98=0),"",TOTAL!G98/TOTAL!$C$6*'Vîrsta 1-2 ani'!$C$6)</f>
        <v/>
      </c>
      <c r="H98" s="245" t="str">
        <f>IF(OR(TOTAL!H98="",TOTAL!H98=0),"",TOTAL!H98/TOTAL!$C$6*'Vîrsta 1-2 ani'!$C$6)</f>
        <v/>
      </c>
      <c r="I98" s="245" t="str">
        <f>IF(OR(TOTAL!I98="",TOTAL!I98=0),"",TOTAL!I98/TOTAL!$C$6*'Vîrsta 1-2 ani'!$C$6)</f>
        <v/>
      </c>
      <c r="J98" s="245" t="str">
        <f>IF(OR(TOTAL!J98="",TOTAL!J98=0),"",TOTAL!J98/TOTAL!$C$6*'Vîrsta 1-2 ani'!$C$6)</f>
        <v/>
      </c>
      <c r="K98" s="245" t="str">
        <f>IF(OR(TOTAL!K98="",TOTAL!K98=0),"",TOTAL!K98/TOTAL!$C$6*'Vîrsta 1-2 ani'!$C$6)</f>
        <v/>
      </c>
      <c r="L98" s="245" t="str">
        <f>IF(OR(TOTAL!L98="",TOTAL!L98=0),"",TOTAL!L98/TOTAL!$C$6*'Vîrsta 1-2 ani'!$C$6)</f>
        <v/>
      </c>
      <c r="M98" s="245" t="str">
        <f>IF(OR(TOTAL!M98="",TOTAL!M98=0),"",TOTAL!M98/TOTAL!$C$6*'Vîrsta 1-2 ani'!$C$6)</f>
        <v/>
      </c>
      <c r="N98" s="245" t="str">
        <f>IF(OR(TOTAL!N98="",TOTAL!N98=0),"",TOTAL!N98/TOTAL!$C$6*'Vîrsta 1-2 ani'!$C$6)</f>
        <v/>
      </c>
      <c r="O98" s="245" t="str">
        <f>IF(OR(TOTAL!O98="",TOTAL!O98=0),"",TOTAL!O98/TOTAL!$C$6*'Vîrsta 1-2 ani'!$C$6)</f>
        <v/>
      </c>
      <c r="P98" s="245" t="str">
        <f>IF(OR(TOTAL!P98="",TOTAL!P98=0),"",TOTAL!P98/TOTAL!$C$6*'Vîrsta 1-2 ani'!$C$6)</f>
        <v/>
      </c>
      <c r="Q98" s="245" t="str">
        <f>IF(OR(TOTAL!Q98="",TOTAL!Q98=0),"",TOTAL!Q98/TOTAL!$C$6*'Vîrsta 1-2 ani'!$C$6)</f>
        <v/>
      </c>
      <c r="R98" s="245" t="str">
        <f>IF(OR(TOTAL!R98="",TOTAL!R98=0),"",TOTAL!R98/TOTAL!$C$6*'Vîrsta 1-2 ani'!$C$6)</f>
        <v/>
      </c>
      <c r="S98" s="245" t="str">
        <f>IF(OR(TOTAL!S98="",TOTAL!S98=0),"",TOTAL!S98/TOTAL!$C$6*'Vîrsta 1-2 ani'!$C$6)</f>
        <v/>
      </c>
      <c r="T98" s="245" t="str">
        <f>IF(OR(TOTAL!T98="",TOTAL!T98=0),"",TOTAL!T98/TOTAL!$C$6*'Vîrsta 1-2 ani'!$C$6)</f>
        <v/>
      </c>
      <c r="U98" s="245" t="str">
        <f>IF(OR(TOTAL!U98="",TOTAL!U98=0),"",TOTAL!U98/TOTAL!$C$6*'Vîrsta 1-2 ani'!$C$6)</f>
        <v/>
      </c>
      <c r="V98" s="245" t="str">
        <f>IF(OR(TOTAL!V98="",TOTAL!V98=0),"",TOTAL!V98/TOTAL!$C$6*'Vîrsta 1-2 ani'!$C$6)</f>
        <v/>
      </c>
      <c r="W98" s="245" t="str">
        <f>IF(OR(TOTAL!W98="",TOTAL!W98=0),"",TOTAL!W98/TOTAL!$C$6*'Vîrsta 1-2 ani'!$C$6)</f>
        <v/>
      </c>
      <c r="X98" s="245" t="str">
        <f>IF(OR(TOTAL!X98="",TOTAL!X98=0),"",TOTAL!X98/TOTAL!$C$6*'Vîrsta 1-2 ani'!$C$6)</f>
        <v/>
      </c>
      <c r="Y98" s="245" t="str">
        <f>IF(OR(TOTAL!Y98="",TOTAL!Y98=0),"",TOTAL!Y98/TOTAL!$C$6*'Vîrsta 1-2 ani'!$C$6)</f>
        <v/>
      </c>
      <c r="Z98" s="11">
        <f t="shared" si="47"/>
        <v>0</v>
      </c>
      <c r="AA98" s="11">
        <f t="shared" si="31"/>
        <v>0</v>
      </c>
      <c r="AB98" s="11" t="str">
        <f t="shared" si="44"/>
        <v/>
      </c>
      <c r="AC98" s="7"/>
      <c r="AD98" s="97" t="str">
        <f t="shared" si="48"/>
        <v/>
      </c>
      <c r="AE98" s="98">
        <v>4.0000000000000001E-3</v>
      </c>
      <c r="AF98" s="97" t="str">
        <f t="shared" si="45"/>
        <v/>
      </c>
      <c r="AG98" s="98"/>
      <c r="AH98" s="97" t="str">
        <f t="shared" si="46"/>
        <v/>
      </c>
      <c r="AI98" s="98">
        <v>0.81</v>
      </c>
      <c r="AJ98" s="97" t="str">
        <f t="shared" si="43"/>
        <v/>
      </c>
      <c r="AK98" s="98">
        <v>3.25</v>
      </c>
      <c r="AL98" s="192"/>
      <c r="AM98" s="99"/>
      <c r="AN98" s="99"/>
      <c r="AO98" s="66"/>
    </row>
    <row r="99" spans="1:41" s="31" customFormat="1" ht="15.75" x14ac:dyDescent="0.25">
      <c r="A99" s="312"/>
      <c r="B99" s="60" t="s">
        <v>49</v>
      </c>
      <c r="C99" s="245" t="str">
        <f>IF(OR(TOTAL!C99="",TOTAL!C99=0),"",TOTAL!C99/TOTAL!$C$6*'Vîrsta 1-2 ani'!$C$6)</f>
        <v/>
      </c>
      <c r="D99" s="245" t="str">
        <f>IF(OR(TOTAL!D99="",TOTAL!D99=0),"",TOTAL!D99/TOTAL!$C$6*'Vîrsta 1-2 ani'!$C$6)</f>
        <v/>
      </c>
      <c r="E99" s="245">
        <f>IF(OR(TOTAL!E99="",TOTAL!E99=0),"",TOTAL!E99/TOTAL!$C$6*'Vîrsta 1-2 ani'!$C$6)</f>
        <v>0.34426229508196726</v>
      </c>
      <c r="F99" s="245" t="str">
        <f>IF(OR(TOTAL!F99="",TOTAL!F99=0),"",TOTAL!F99/TOTAL!$C$6*'Vîrsta 1-2 ani'!$C$6)</f>
        <v/>
      </c>
      <c r="G99" s="245">
        <f>IF(OR(TOTAL!G99="",TOTAL!G99=0),"",TOTAL!G99/TOTAL!$C$6*'Vîrsta 1-2 ani'!$C$6)</f>
        <v>0.37377049180327865</v>
      </c>
      <c r="H99" s="245" t="str">
        <f>IF(OR(TOTAL!H99="",TOTAL!H99=0),"",TOTAL!H99/TOTAL!$C$6*'Vîrsta 1-2 ani'!$C$6)</f>
        <v/>
      </c>
      <c r="I99" s="245" t="str">
        <f>IF(OR(TOTAL!I99="",TOTAL!I99=0),"",TOTAL!I99/TOTAL!$C$6*'Vîrsta 1-2 ani'!$C$6)</f>
        <v/>
      </c>
      <c r="J99" s="245">
        <f>IF(OR(TOTAL!J99="",TOTAL!J99=0),"",TOTAL!J99/TOTAL!$C$6*'Vîrsta 1-2 ani'!$C$6)</f>
        <v>0.34426229508196726</v>
      </c>
      <c r="K99" s="245">
        <f>IF(OR(TOTAL!K99="",TOTAL!K99=0),"",TOTAL!K99/TOTAL!$C$6*'Vîrsta 1-2 ani'!$C$6)</f>
        <v>0.34426229508196726</v>
      </c>
      <c r="L99" s="245" t="str">
        <f>IF(OR(TOTAL!L99="",TOTAL!L99=0),"",TOTAL!L99/TOTAL!$C$6*'Vîrsta 1-2 ani'!$C$6)</f>
        <v/>
      </c>
      <c r="M99" s="245" t="str">
        <f>IF(OR(TOTAL!M99="",TOTAL!M99=0),"",TOTAL!M99/TOTAL!$C$6*'Vîrsta 1-2 ani'!$C$6)</f>
        <v/>
      </c>
      <c r="N99" s="245">
        <f>IF(OR(TOTAL!N99="",TOTAL!N99=0),"",TOTAL!N99/TOTAL!$C$6*'Vîrsta 1-2 ani'!$C$6)</f>
        <v>0.37377049180327865</v>
      </c>
      <c r="O99" s="245" t="str">
        <f>IF(OR(TOTAL!O99="",TOTAL!O99=0),"",TOTAL!O99/TOTAL!$C$6*'Vîrsta 1-2 ani'!$C$6)</f>
        <v/>
      </c>
      <c r="P99" s="245">
        <f>IF(OR(TOTAL!P99="",TOTAL!P99=0),"",TOTAL!P99/TOTAL!$C$6*'Vîrsta 1-2 ani'!$C$6)</f>
        <v>0.41311475409836068</v>
      </c>
      <c r="Q99" s="245" t="str">
        <f>IF(OR(TOTAL!Q99="",TOTAL!Q99=0),"",TOTAL!Q99/TOTAL!$C$6*'Vîrsta 1-2 ani'!$C$6)</f>
        <v/>
      </c>
      <c r="R99" s="245" t="str">
        <f>IF(OR(TOTAL!R99="",TOTAL!R99=0),"",TOTAL!R99/TOTAL!$C$6*'Vîrsta 1-2 ani'!$C$6)</f>
        <v/>
      </c>
      <c r="S99" s="245">
        <f>IF(OR(TOTAL!S99="",TOTAL!S99=0),"",TOTAL!S99/TOTAL!$C$6*'Vîrsta 1-2 ani'!$C$6)</f>
        <v>0.37377049180327865</v>
      </c>
      <c r="T99" s="245">
        <f>IF(OR(TOTAL!T99="",TOTAL!T99=0),"",TOTAL!T99/TOTAL!$C$6*'Vîrsta 1-2 ani'!$C$6)</f>
        <v>0.68852459016393452</v>
      </c>
      <c r="U99" s="245">
        <f>IF(OR(TOTAL!U99="",TOTAL!U99=0),"",TOTAL!U99/TOTAL!$C$6*'Vîrsta 1-2 ani'!$C$6)</f>
        <v>0.37377049180327865</v>
      </c>
      <c r="V99" s="245" t="str">
        <f>IF(OR(TOTAL!V99="",TOTAL!V99=0),"",TOTAL!V99/TOTAL!$C$6*'Vîrsta 1-2 ani'!$C$6)</f>
        <v/>
      </c>
      <c r="W99" s="245" t="str">
        <f>IF(OR(TOTAL!W99="",TOTAL!W99=0),"",TOTAL!W99/TOTAL!$C$6*'Vîrsta 1-2 ani'!$C$6)</f>
        <v/>
      </c>
      <c r="X99" s="245" t="str">
        <f>IF(OR(TOTAL!X99="",TOTAL!X99=0),"",TOTAL!X99/TOTAL!$C$6*'Vîrsta 1-2 ani'!$C$6)</f>
        <v/>
      </c>
      <c r="Y99" s="245" t="str">
        <f>IF(OR(TOTAL!Y99="",TOTAL!Y99=0),"",TOTAL!Y99/TOTAL!$C$6*'Vîrsta 1-2 ani'!$C$6)</f>
        <v/>
      </c>
      <c r="Z99" s="11">
        <f t="shared" si="47"/>
        <v>3.6295081967213116</v>
      </c>
      <c r="AA99" s="11">
        <f t="shared" si="31"/>
        <v>4.8458053360765172</v>
      </c>
      <c r="AB99" s="11">
        <f t="shared" si="44"/>
        <v>4.8458053360765172</v>
      </c>
      <c r="AC99" s="7"/>
      <c r="AD99" s="97">
        <f t="shared" si="48"/>
        <v>6.7841274705071244E-2</v>
      </c>
      <c r="AE99" s="98">
        <v>1.4E-2</v>
      </c>
      <c r="AF99" s="97">
        <f t="shared" si="45"/>
        <v>4.8458053360765172E-3</v>
      </c>
      <c r="AG99" s="98">
        <v>1E-3</v>
      </c>
      <c r="AH99" s="97">
        <f t="shared" si="46"/>
        <v>3.1861170084703101</v>
      </c>
      <c r="AI99" s="98">
        <v>0.65749999999999997</v>
      </c>
      <c r="AJ99" s="97">
        <f t="shared" si="43"/>
        <v>11.169581299656373</v>
      </c>
      <c r="AK99" s="98">
        <v>2.3050000000000002</v>
      </c>
      <c r="AL99" s="204"/>
      <c r="AM99" s="176"/>
      <c r="AN99" s="176"/>
      <c r="AO99" s="66"/>
    </row>
    <row r="100" spans="1:41" ht="16.5" thickBot="1" x14ac:dyDescent="0.3">
      <c r="A100" s="237">
        <v>13</v>
      </c>
      <c r="B100" s="73" t="s">
        <v>9</v>
      </c>
      <c r="C100" s="253">
        <f>IF(OR(TOTAL!C100="",TOTAL!C100=0),"",((TOTAL!C100-('Vîrsta 3-4 ani'!$C$6*0.00016)-('Vîrsta 5-7 ani'!$C$6*0.00048))/TOTAL!$C$6)*$C$6)</f>
        <v>5.8872131147540981E-2</v>
      </c>
      <c r="D100" s="253">
        <f>IF(OR(TOTAL!D100="",TOTAL!D100=0),"",((TOTAL!D100-('Vîrsta 3-4 ani'!$C$6*0.00016)-('Vîrsta 5-7 ani'!$C$6*0.00048))/TOTAL!$C$6)*$C$6)</f>
        <v>5.7888524590163935E-2</v>
      </c>
      <c r="E100" s="253">
        <f>IF(OR(TOTAL!E100="",TOTAL!E100=0),"",((TOTAL!E100-('Vîrsta 3-4 ani'!$C$6*0.00016)-('Vîrsta 5-7 ani'!$C$6*0.00048))/TOTAL!$C$6)*$C$6)</f>
        <v>5.4118032786885248E-2</v>
      </c>
      <c r="F100" s="253">
        <f>IF(OR(TOTAL!F100="",TOTAL!F100=0),"",((TOTAL!F100-('Vîrsta 3-4 ani'!$C$6*0.00016)-('Vîrsta 5-7 ani'!$C$6*0.00048))/TOTAL!$C$6)*$C$6)</f>
        <v>5.8052459016393436E-2</v>
      </c>
      <c r="G100" s="253">
        <f>IF(OR(TOTAL!G100="",TOTAL!G100=0),"",((TOTAL!G100-('Vîrsta 3-4 ani'!$C$6*0.00016)-('Vîrsta 5-7 ani'!$C$6*0.00048))/TOTAL!$C$6)*$C$6)</f>
        <v>5.8298360655737701E-2</v>
      </c>
      <c r="H100" s="253">
        <f>IF(OR(TOTAL!H100="",TOTAL!H100=0),"",((TOTAL!H100-('Vîrsta 3-4 ani'!$C$6*0.00016)-('Vîrsta 5-7 ani'!$C$6*0.00048))/TOTAL!$C$6)*$C$6)</f>
        <v>5.7068852459016391E-2</v>
      </c>
      <c r="I100" s="253">
        <f>IF(OR(TOTAL!I100="",TOTAL!I100=0),"",((TOTAL!I100-('Vîrsta 3-4 ani'!$C$6*0.00016)-('Vîrsta 5-7 ani'!$C$6*0.00048))/TOTAL!$C$6)*$C$6)</f>
        <v>5.4118032786885248E-2</v>
      </c>
      <c r="J100" s="253">
        <f>IF(OR(TOTAL!J100="",TOTAL!J100=0),"",((TOTAL!J100-('Vîrsta 3-4 ani'!$C$6*0.00016)-('Vîrsta 5-7 ani'!$C$6*0.00048))/TOTAL!$C$6)*$C$6)</f>
        <v>5.6577049180327861E-2</v>
      </c>
      <c r="K100" s="253">
        <f>IF(OR(TOTAL!K100="",TOTAL!K100=0),"",((TOTAL!K100-('Vîrsta 3-4 ani'!$C$6*0.00016)-('Vîrsta 5-7 ani'!$C$6*0.00048))/TOTAL!$C$6)*$C$6)</f>
        <v>6.0347540983606555E-2</v>
      </c>
      <c r="L100" s="253">
        <f>IF(OR(TOTAL!L100="",TOTAL!L100=0),"",((TOTAL!L100-('Vîrsta 3-4 ani'!$C$6*0.00016)-('Vîrsta 5-7 ani'!$C$6*0.00048))/TOTAL!$C$6)*$C$6)</f>
        <v>5.4937704918032786E-2</v>
      </c>
      <c r="M100" s="253">
        <f>IF(OR(TOTAL!M100="",TOTAL!M100=0),"",((TOTAL!M100-('Vîrsta 3-4 ani'!$C$6*0.00016)-('Vîrsta 5-7 ani'!$C$6*0.00048))/TOTAL!$C$6)*$C$6)</f>
        <v>5.4609836065573777E-2</v>
      </c>
      <c r="N100" s="253">
        <f>IF(OR(TOTAL!N100="",TOTAL!N100=0),"",((TOTAL!N100-('Vîrsta 3-4 ani'!$C$6*0.00016)-('Vîrsta 5-7 ani'!$C$6*0.00048))/TOTAL!$C$6)*$C$6)</f>
        <v>6.0675409836065577E-2</v>
      </c>
      <c r="O100" s="253">
        <f>IF(OR(TOTAL!O100="",TOTAL!O100=0),"",((TOTAL!O100-('Vîrsta 3-4 ani'!$C$6*0.00016)-('Vîrsta 5-7 ani'!$C$6*0.00048))/TOTAL!$C$6)*$C$6)</f>
        <v>6.3790163934426228E-2</v>
      </c>
      <c r="P100" s="253">
        <f>IF(OR(TOTAL!P100="",TOTAL!P100=0),"",((TOTAL!P100-('Vîrsta 3-4 ani'!$C$6*0.00016)-('Vîrsta 5-7 ani'!$C$6*0.00048))/TOTAL!$C$6)*$C$6)</f>
        <v>6.7232786885245907E-2</v>
      </c>
      <c r="Q100" s="253">
        <f>IF(OR(TOTAL!Q100="",TOTAL!Q100=0),"",((TOTAL!Q100-('Vîrsta 3-4 ani'!$C$6*0.00016)-('Vîrsta 5-7 ani'!$C$6*0.00048))/TOTAL!$C$6)*$C$6)</f>
        <v>6.7888524590163937E-2</v>
      </c>
      <c r="R100" s="253">
        <f>IF(OR(TOTAL!R100="",TOTAL!R100=0),"",((TOTAL!R100-('Vîrsta 3-4 ani'!$C$6*0.00016)-('Vîrsta 5-7 ani'!$C$6*0.00048))/TOTAL!$C$6)*$C$6)</f>
        <v>6.1822950819672137E-2</v>
      </c>
      <c r="S100" s="253">
        <f>IF(OR(TOTAL!S100="",TOTAL!S100=0),"",((TOTAL!S100-('Vîrsta 3-4 ani'!$C$6*0.00016)-('Vîrsta 5-7 ani'!$C$6*0.00048))/TOTAL!$C$6)*$C$6)</f>
        <v>5.5757377049180323E-2</v>
      </c>
      <c r="T100" s="253">
        <f>IF(OR(TOTAL!T100="",TOTAL!T100=0),"",((TOTAL!T100-('Vîrsta 3-4 ani'!$C$6*0.00016)-('Vîrsta 5-7 ani'!$C$6*0.00048))/TOTAL!$C$6)*$C$6)</f>
        <v>5.7068852459016391E-2</v>
      </c>
      <c r="U100" s="253">
        <f>IF(OR(TOTAL!U100="",TOTAL!U100=0),"",((TOTAL!U100-('Vîrsta 3-4 ani'!$C$6*0.00016)-('Vîrsta 5-7 ani'!$C$6*0.00048))/TOTAL!$C$6)*$C$6)</f>
        <v>5.9036065573770495E-2</v>
      </c>
      <c r="V100" s="253">
        <f>IF(OR(TOTAL!V100="",TOTAL!V100=0),"",((TOTAL!V100-('Vîrsta 3-4 ani'!$C$6*0.00016)-('Vîrsta 5-7 ani'!$C$6*0.00048))/TOTAL!$C$6)*$C$6)</f>
        <v>5.7396721311475413E-2</v>
      </c>
      <c r="W100" s="253" t="str">
        <f>IF(OR(TOTAL!W100="",TOTAL!W100=0),"",((TOTAL!W100-('Vîrsta 3-4 ani'!$C$6*0.00016)-('Vîrsta 5-7 ani'!$C$6*0.00048))/TOTAL!$C$6)*$C$6)</f>
        <v/>
      </c>
      <c r="X100" s="253" t="str">
        <f>IF(OR(TOTAL!X100="",TOTAL!X100=0),"",((TOTAL!X100-('Vîrsta 3-4 ani'!$C$6*0.00016)-('Vîrsta 5-7 ani'!$C$6*0.00048))/TOTAL!$C$6)*$C$6)</f>
        <v/>
      </c>
      <c r="Y100" s="253" t="str">
        <f>IF(OR(TOTAL!Y100="",TOTAL!Y100=0),"",((TOTAL!Y100-('Vîrsta 3-4 ani'!$C$6*0.00016)-('Vîrsta 5-7 ani'!$C$6*0.00048))/TOTAL!$C$6)*$C$6)</f>
        <v/>
      </c>
      <c r="Z100" s="74">
        <f t="shared" si="47"/>
        <v>1.1755573770491803</v>
      </c>
      <c r="AA100" s="74">
        <f t="shared" si="31"/>
        <v>1.5695025060736718</v>
      </c>
      <c r="AB100" s="74">
        <f t="shared" si="44"/>
        <v>1.5695025060736718</v>
      </c>
      <c r="AC100" s="75"/>
      <c r="AD100" s="106">
        <f t="shared" si="48"/>
        <v>0</v>
      </c>
      <c r="AE100" s="107"/>
      <c r="AF100" s="106">
        <f t="shared" si="45"/>
        <v>0</v>
      </c>
      <c r="AG100" s="107"/>
      <c r="AH100" s="106">
        <f t="shared" si="46"/>
        <v>0</v>
      </c>
      <c r="AI100" s="107"/>
      <c r="AJ100" s="106">
        <f t="shared" si="43"/>
        <v>0</v>
      </c>
      <c r="AK100" s="146"/>
      <c r="AL100" s="205">
        <v>1.1200000000000001</v>
      </c>
      <c r="AM100" s="147">
        <f>IFERROR((AB100-AL100),"")</f>
        <v>0.4495025060736717</v>
      </c>
      <c r="AN100" s="147">
        <f>IFERROR((AB100*100/AL100),"")</f>
        <v>140.13415232800642</v>
      </c>
      <c r="AO100" s="18"/>
    </row>
    <row r="101" spans="1:41" ht="15.75" x14ac:dyDescent="0.25">
      <c r="A101" s="109">
        <v>14</v>
      </c>
      <c r="B101" s="110" t="s">
        <v>8</v>
      </c>
      <c r="C101" s="254" t="str">
        <f>IF(OR(TOTAL!C101="",TOTAL!C101=0),"",TOTAL!C101/TOTAL!$C$6*'Vîrsta 1-2 ani'!$C$6)</f>
        <v/>
      </c>
      <c r="D101" s="254">
        <f>IF(OR(TOTAL!D101="",TOTAL!D101=0),"",TOTAL!D101/TOTAL!$C$6*'Vîrsta 1-2 ani'!$C$6)</f>
        <v>6.5573770491803279E-3</v>
      </c>
      <c r="E101" s="254">
        <f>IF(OR(TOTAL!E101="",TOTAL!E101=0),"",TOTAL!E101/TOTAL!$C$6*'Vîrsta 1-2 ani'!$C$6)</f>
        <v>6.5573770491803279E-3</v>
      </c>
      <c r="F101" s="254" t="str">
        <f>IF(OR(TOTAL!F101="",TOTAL!F101=0),"",TOTAL!F101/TOTAL!$C$6*'Vîrsta 1-2 ani'!$C$6)</f>
        <v/>
      </c>
      <c r="G101" s="254">
        <f>IF(OR(TOTAL!G101="",TOTAL!G101=0),"",TOTAL!G101/TOTAL!$C$6*'Vîrsta 1-2 ani'!$C$6)</f>
        <v>6.5573770491803279E-3</v>
      </c>
      <c r="H101" s="254" t="str">
        <f>IF(OR(TOTAL!H101="",TOTAL!H101=0),"",TOTAL!H101/TOTAL!$C$6*'Vîrsta 1-2 ani'!$C$6)</f>
        <v/>
      </c>
      <c r="I101" s="254">
        <f>IF(OR(TOTAL!I101="",TOTAL!I101=0),"",TOTAL!I101/TOTAL!$C$6*'Vîrsta 1-2 ani'!$C$6)</f>
        <v>6.5573770491803279E-3</v>
      </c>
      <c r="J101" s="254">
        <f>IF(OR(TOTAL!J101="",TOTAL!J101=0),"",TOTAL!J101/TOTAL!$C$6*'Vîrsta 1-2 ani'!$C$6)</f>
        <v>6.5573770491803279E-3</v>
      </c>
      <c r="K101" s="254" t="str">
        <f>IF(OR(TOTAL!K101="",TOTAL!K101=0),"",TOTAL!K101/TOTAL!$C$6*'Vîrsta 1-2 ani'!$C$6)</f>
        <v/>
      </c>
      <c r="L101" s="254" t="str">
        <f>IF(OR(TOTAL!L101="",TOTAL!L101=0),"",TOTAL!L101/TOTAL!$C$6*'Vîrsta 1-2 ani'!$C$6)</f>
        <v/>
      </c>
      <c r="M101" s="254">
        <f>IF(OR(TOTAL!M101="",TOTAL!M101=0),"",TOTAL!M101/TOTAL!$C$6*'Vîrsta 1-2 ani'!$C$6)</f>
        <v>6.5573770491803279E-3</v>
      </c>
      <c r="N101" s="254">
        <f>IF(OR(TOTAL!N101="",TOTAL!N101=0),"",TOTAL!N101/TOTAL!$C$6*'Vîrsta 1-2 ani'!$C$6)</f>
        <v>6.5573770491803279E-3</v>
      </c>
      <c r="O101" s="254" t="str">
        <f>IF(OR(TOTAL!O101="",TOTAL!O101=0),"",TOTAL!O101/TOTAL!$C$6*'Vîrsta 1-2 ani'!$C$6)</f>
        <v/>
      </c>
      <c r="P101" s="254">
        <f>IF(OR(TOTAL!P101="",TOTAL!P101=0),"",TOTAL!P101/TOTAL!$C$6*'Vîrsta 1-2 ani'!$C$6)</f>
        <v>7.3770491803278691E-3</v>
      </c>
      <c r="Q101" s="254" t="str">
        <f>IF(OR(TOTAL!Q101="",TOTAL!Q101=0),"",TOTAL!Q101/TOTAL!$C$6*'Vîrsta 1-2 ani'!$C$6)</f>
        <v/>
      </c>
      <c r="R101" s="254">
        <f>IF(OR(TOTAL!R101="",TOTAL!R101=0),"",TOTAL!R101/TOTAL!$C$6*'Vîrsta 1-2 ani'!$C$6)</f>
        <v>1.3114754098360656E-2</v>
      </c>
      <c r="S101" s="254">
        <f>IF(OR(TOTAL!S101="",TOTAL!S101=0),"",TOTAL!S101/TOTAL!$C$6*'Vîrsta 1-2 ani'!$C$6)</f>
        <v>6.5573770491803279E-3</v>
      </c>
      <c r="T101" s="254" t="str">
        <f>IF(OR(TOTAL!T101="",TOTAL!T101=0),"",TOTAL!T101/TOTAL!$C$6*'Vîrsta 1-2 ani'!$C$6)</f>
        <v/>
      </c>
      <c r="U101" s="254">
        <f>IF(OR(TOTAL!U101="",TOTAL!U101=0),"",TOTAL!U101/TOTAL!$C$6*'Vîrsta 1-2 ani'!$C$6)</f>
        <v>6.5573770491803279E-3</v>
      </c>
      <c r="V101" s="254" t="str">
        <f>IF(OR(TOTAL!V101="",TOTAL!V101=0),"",TOTAL!V101/TOTAL!$C$6*'Vîrsta 1-2 ani'!$C$6)</f>
        <v/>
      </c>
      <c r="W101" s="254" t="str">
        <f>IF(OR(TOTAL!W101="",TOTAL!W101=0),"",TOTAL!W101/TOTAL!$C$6*'Vîrsta 1-2 ani'!$C$6)</f>
        <v/>
      </c>
      <c r="X101" s="254" t="str">
        <f>IF(OR(TOTAL!X101="",TOTAL!X101=0),"",TOTAL!X101/TOTAL!$C$6*'Vîrsta 1-2 ani'!$C$6)</f>
        <v/>
      </c>
      <c r="Y101" s="254" t="str">
        <f>IF(OR(TOTAL!Y101="",TOTAL!Y101=0),"",TOTAL!Y101/TOTAL!$C$6*'Vîrsta 1-2 ani'!$C$6)</f>
        <v/>
      </c>
      <c r="Z101" s="111">
        <f t="shared" si="47"/>
        <v>7.9508196721311486E-2</v>
      </c>
      <c r="AA101" s="111">
        <f t="shared" si="31"/>
        <v>0.10615246558252535</v>
      </c>
      <c r="AB101" s="111">
        <f t="shared" si="44"/>
        <v>0.10615246558252535</v>
      </c>
      <c r="AC101" s="112">
        <v>0</v>
      </c>
      <c r="AD101" s="111">
        <f t="shared" si="48"/>
        <v>0</v>
      </c>
      <c r="AE101" s="113">
        <v>0</v>
      </c>
      <c r="AF101" s="111">
        <f t="shared" si="45"/>
        <v>0</v>
      </c>
      <c r="AG101" s="113">
        <v>0</v>
      </c>
      <c r="AH101" s="111">
        <f t="shared" si="46"/>
        <v>0</v>
      </c>
      <c r="AI101" s="140">
        <v>0</v>
      </c>
      <c r="AJ101" s="227">
        <f t="shared" si="43"/>
        <v>0</v>
      </c>
      <c r="AK101" s="224">
        <v>0</v>
      </c>
      <c r="AL101" s="142"/>
      <c r="AM101" s="143"/>
      <c r="AN101" s="143"/>
      <c r="AO101" s="18"/>
    </row>
    <row r="102" spans="1:41" ht="15.75" x14ac:dyDescent="0.25">
      <c r="A102" s="81">
        <v>15</v>
      </c>
      <c r="B102" s="82" t="s">
        <v>10</v>
      </c>
      <c r="C102" s="255" t="str">
        <f>IF(OR(TOTAL!C102="",TOTAL!C102=0),"",TOTAL!C102/TOTAL!$C$6*'Vîrsta 1-2 ani'!$C$6)</f>
        <v/>
      </c>
      <c r="D102" s="255" t="str">
        <f>IF(OR(TOTAL!D102="",TOTAL!D102=0),"",TOTAL!D102/TOTAL!$C$6*'Vîrsta 1-2 ani'!$C$6)</f>
        <v/>
      </c>
      <c r="E102" s="255" t="str">
        <f>IF(OR(TOTAL!E102="",TOTAL!E102=0),"",TOTAL!E102/TOTAL!$C$6*'Vîrsta 1-2 ani'!$C$6)</f>
        <v/>
      </c>
      <c r="F102" s="255">
        <f>IF(OR(TOTAL!F102="",TOTAL!F102=0),"",TOTAL!F102/TOTAL!$C$6*'Vîrsta 1-2 ani'!$C$6)</f>
        <v>0.10655737704918032</v>
      </c>
      <c r="G102" s="255" t="str">
        <f>IF(OR(TOTAL!G102="",TOTAL!G102=0),"",TOTAL!G102/TOTAL!$C$6*'Vîrsta 1-2 ani'!$C$6)</f>
        <v/>
      </c>
      <c r="H102" s="255" t="str">
        <f>IF(OR(TOTAL!H102="",TOTAL!H102=0),"",TOTAL!H102/TOTAL!$C$6*'Vîrsta 1-2 ani'!$C$6)</f>
        <v/>
      </c>
      <c r="I102" s="255" t="str">
        <f>IF(OR(TOTAL!I102="",TOTAL!I102=0),"",TOTAL!I102/TOTAL!$C$6*'Vîrsta 1-2 ani'!$C$6)</f>
        <v/>
      </c>
      <c r="J102" s="255" t="str">
        <f>IF(OR(TOTAL!J102="",TOTAL!J102=0),"",TOTAL!J102/TOTAL!$C$6*'Vîrsta 1-2 ani'!$C$6)</f>
        <v/>
      </c>
      <c r="K102" s="255" t="str">
        <f>IF(OR(TOTAL!K102="",TOTAL!K102=0),"",TOTAL!K102/TOTAL!$C$6*'Vîrsta 1-2 ani'!$C$6)</f>
        <v/>
      </c>
      <c r="L102" s="255" t="str">
        <f>IF(OR(TOTAL!L102="",TOTAL!L102=0),"",TOTAL!L102/TOTAL!$C$6*'Vîrsta 1-2 ani'!$C$6)</f>
        <v/>
      </c>
      <c r="M102" s="255" t="str">
        <f>IF(OR(TOTAL!M102="",TOTAL!M102=0),"",TOTAL!M102/TOTAL!$C$6*'Vîrsta 1-2 ani'!$C$6)</f>
        <v/>
      </c>
      <c r="N102" s="255" t="str">
        <f>IF(OR(TOTAL!N102="",TOTAL!N102=0),"",TOTAL!N102/TOTAL!$C$6*'Vîrsta 1-2 ani'!$C$6)</f>
        <v/>
      </c>
      <c r="O102" s="255">
        <f>IF(OR(TOTAL!O102="",TOTAL!O102=0),"",TOTAL!O102/TOTAL!$C$6*'Vîrsta 1-2 ani'!$C$6)</f>
        <v>0.12295081967213115</v>
      </c>
      <c r="P102" s="255" t="str">
        <f>IF(OR(TOTAL!P102="",TOTAL!P102=0),"",TOTAL!P102/TOTAL!$C$6*'Vîrsta 1-2 ani'!$C$6)</f>
        <v/>
      </c>
      <c r="Q102" s="255" t="str">
        <f>IF(OR(TOTAL!Q102="",TOTAL!Q102=0),"",TOTAL!Q102/TOTAL!$C$6*'Vîrsta 1-2 ani'!$C$6)</f>
        <v/>
      </c>
      <c r="R102" s="255" t="str">
        <f>IF(OR(TOTAL!R102="",TOTAL!R102=0),"",TOTAL!R102/TOTAL!$C$6*'Vîrsta 1-2 ani'!$C$6)</f>
        <v/>
      </c>
      <c r="S102" s="255" t="str">
        <f>IF(OR(TOTAL!S102="",TOTAL!S102=0),"",TOTAL!S102/TOTAL!$C$6*'Vîrsta 1-2 ani'!$C$6)</f>
        <v/>
      </c>
      <c r="T102" s="255">
        <f>IF(OR(TOTAL!T102="",TOTAL!T102=0),"",TOTAL!T102/TOTAL!$C$6*'Vîrsta 1-2 ani'!$C$6)</f>
        <v>9.8360655737704916E-2</v>
      </c>
      <c r="U102" s="255" t="str">
        <f>IF(OR(TOTAL!U102="",TOTAL!U102=0),"",TOTAL!U102/TOTAL!$C$6*'Vîrsta 1-2 ani'!$C$6)</f>
        <v/>
      </c>
      <c r="V102" s="255" t="str">
        <f>IF(OR(TOTAL!V102="",TOTAL!V102=0),"",TOTAL!V102/TOTAL!$C$6*'Vîrsta 1-2 ani'!$C$6)</f>
        <v/>
      </c>
      <c r="W102" s="255" t="str">
        <f>IF(OR(TOTAL!W102="",TOTAL!W102=0),"",TOTAL!W102/TOTAL!$C$6*'Vîrsta 1-2 ani'!$C$6)</f>
        <v/>
      </c>
      <c r="X102" s="255" t="str">
        <f>IF(OR(TOTAL!X102="",TOTAL!X102=0),"",TOTAL!X102/TOTAL!$C$6*'Vîrsta 1-2 ani'!$C$6)</f>
        <v/>
      </c>
      <c r="Y102" s="255" t="str">
        <f>IF(OR(TOTAL!Y102="",TOTAL!Y102=0),"",TOTAL!Y102/TOTAL!$C$6*'Vîrsta 1-2 ani'!$C$6)</f>
        <v/>
      </c>
      <c r="Z102" s="83">
        <f t="shared" si="47"/>
        <v>0.32786885245901637</v>
      </c>
      <c r="AA102" s="83">
        <f t="shared" si="31"/>
        <v>0.43774212611350649</v>
      </c>
      <c r="AB102" s="83">
        <f t="shared" si="44"/>
        <v>0.43774212611350649</v>
      </c>
      <c r="AC102" s="94">
        <v>0</v>
      </c>
      <c r="AD102" s="83">
        <f t="shared" si="48"/>
        <v>3.6770338593534548E-2</v>
      </c>
      <c r="AE102" s="85">
        <v>8.4000000000000005E-2</v>
      </c>
      <c r="AF102" s="83">
        <f t="shared" si="45"/>
        <v>8.3171003961566223E-3</v>
      </c>
      <c r="AG102" s="85">
        <v>1.9E-2</v>
      </c>
      <c r="AH102" s="83">
        <f t="shared" si="46"/>
        <v>7.9231324826544672E-2</v>
      </c>
      <c r="AI102" s="141">
        <v>0.18099999999999999</v>
      </c>
      <c r="AJ102" s="227">
        <f t="shared" si="43"/>
        <v>0.45962923241918185</v>
      </c>
      <c r="AK102" s="224">
        <v>1.05</v>
      </c>
      <c r="AL102" s="142"/>
      <c r="AM102" s="143"/>
      <c r="AN102" s="143"/>
      <c r="AO102" s="18"/>
    </row>
    <row r="103" spans="1:41" ht="15.75" x14ac:dyDescent="0.25">
      <c r="A103" s="81">
        <v>16</v>
      </c>
      <c r="B103" s="86" t="s">
        <v>50</v>
      </c>
      <c r="C103" s="256" t="str">
        <f>IF(OR(TOTAL!C103="",TOTAL!C103=0),"",TOTAL!C103/TOTAL!$C$6*'Vîrsta 1-2 ani'!$C$6)</f>
        <v/>
      </c>
      <c r="D103" s="256" t="str">
        <f>IF(OR(TOTAL!D103="",TOTAL!D103=0),"",TOTAL!D103/TOTAL!$C$6*'Vîrsta 1-2 ani'!$C$6)</f>
        <v/>
      </c>
      <c r="E103" s="256" t="str">
        <f>IF(OR(TOTAL!E103="",TOTAL!E103=0),"",TOTAL!E103/TOTAL!$C$6*'Vîrsta 1-2 ani'!$C$6)</f>
        <v/>
      </c>
      <c r="F103" s="256" t="str">
        <f>IF(OR(TOTAL!F103="",TOTAL!F103=0),"",TOTAL!F103/TOTAL!$C$6*'Vîrsta 1-2 ani'!$C$6)</f>
        <v/>
      </c>
      <c r="G103" s="256" t="str">
        <f>IF(OR(TOTAL!G103="",TOTAL!G103=0),"",TOTAL!G103/TOTAL!$C$6*'Vîrsta 1-2 ani'!$C$6)</f>
        <v/>
      </c>
      <c r="H103" s="256" t="str">
        <f>IF(OR(TOTAL!H103="",TOTAL!H103=0),"",TOTAL!H103/TOTAL!$C$6*'Vîrsta 1-2 ani'!$C$6)</f>
        <v/>
      </c>
      <c r="I103" s="256" t="str">
        <f>IF(OR(TOTAL!I103="",TOTAL!I103=0),"",TOTAL!I103/TOTAL!$C$6*'Vîrsta 1-2 ani'!$C$6)</f>
        <v/>
      </c>
      <c r="J103" s="256" t="str">
        <f>IF(OR(TOTAL!J103="",TOTAL!J103=0),"",TOTAL!J103/TOTAL!$C$6*'Vîrsta 1-2 ani'!$C$6)</f>
        <v/>
      </c>
      <c r="K103" s="256" t="str">
        <f>IF(OR(TOTAL!K103="",TOTAL!K103=0),"",TOTAL!K103/TOTAL!$C$6*'Vîrsta 1-2 ani'!$C$6)</f>
        <v/>
      </c>
      <c r="L103" s="256" t="str">
        <f>IF(OR(TOTAL!L103="",TOTAL!L103=0),"",TOTAL!L103/TOTAL!$C$6*'Vîrsta 1-2 ani'!$C$6)</f>
        <v/>
      </c>
      <c r="M103" s="256" t="str">
        <f>IF(OR(TOTAL!M103="",TOTAL!M103=0),"",TOTAL!M103/TOTAL!$C$6*'Vîrsta 1-2 ani'!$C$6)</f>
        <v/>
      </c>
      <c r="N103" s="256" t="str">
        <f>IF(OR(TOTAL!N103="",TOTAL!N103=0),"",TOTAL!N103/TOTAL!$C$6*'Vîrsta 1-2 ani'!$C$6)</f>
        <v/>
      </c>
      <c r="O103" s="256" t="str">
        <f>IF(OR(TOTAL!O103="",TOTAL!O103=0),"",TOTAL!O103/TOTAL!$C$6*'Vîrsta 1-2 ani'!$C$6)</f>
        <v/>
      </c>
      <c r="P103" s="256" t="str">
        <f>IF(OR(TOTAL!P103="",TOTAL!P103=0),"",TOTAL!P103/TOTAL!$C$6*'Vîrsta 1-2 ani'!$C$6)</f>
        <v/>
      </c>
      <c r="Q103" s="256" t="str">
        <f>IF(OR(TOTAL!Q103="",TOTAL!Q103=0),"",TOTAL!Q103/TOTAL!$C$6*'Vîrsta 1-2 ani'!$C$6)</f>
        <v/>
      </c>
      <c r="R103" s="256" t="str">
        <f>IF(OR(TOTAL!R103="",TOTAL!R103=0),"",TOTAL!R103/TOTAL!$C$6*'Vîrsta 1-2 ani'!$C$6)</f>
        <v/>
      </c>
      <c r="S103" s="256" t="str">
        <f>IF(OR(TOTAL!S103="",TOTAL!S103=0),"",TOTAL!S103/TOTAL!$C$6*'Vîrsta 1-2 ani'!$C$6)</f>
        <v/>
      </c>
      <c r="T103" s="256" t="str">
        <f>IF(OR(TOTAL!T103="",TOTAL!T103=0),"",TOTAL!T103/TOTAL!$C$6*'Vîrsta 1-2 ani'!$C$6)</f>
        <v/>
      </c>
      <c r="U103" s="256" t="str">
        <f>IF(OR(TOTAL!U103="",TOTAL!U103=0),"",TOTAL!U103/TOTAL!$C$6*'Vîrsta 1-2 ani'!$C$6)</f>
        <v/>
      </c>
      <c r="V103" s="256" t="str">
        <f>IF(OR(TOTAL!V103="",TOTAL!V103=0),"",TOTAL!V103/TOTAL!$C$6*'Vîrsta 1-2 ani'!$C$6)</f>
        <v/>
      </c>
      <c r="W103" s="256" t="str">
        <f>IF(OR(TOTAL!W103="",TOTAL!W103=0),"",TOTAL!W103/TOTAL!$C$6*'Vîrsta 1-2 ani'!$C$6)</f>
        <v/>
      </c>
      <c r="X103" s="256" t="str">
        <f>IF(OR(TOTAL!X103="",TOTAL!X103=0),"",TOTAL!X103/TOTAL!$C$6*'Vîrsta 1-2 ani'!$C$6)</f>
        <v/>
      </c>
      <c r="Y103" s="256" t="str">
        <f>IF(OR(TOTAL!Y103="",TOTAL!Y103=0),"",TOTAL!Y103/TOTAL!$C$6*'Vîrsta 1-2 ani'!$C$6)</f>
        <v/>
      </c>
      <c r="Z103" s="83">
        <f t="shared" si="47"/>
        <v>0</v>
      </c>
      <c r="AA103" s="83">
        <f t="shared" ref="AA103" si="49">IFERROR((Z103/$Z$6*1000),"")</f>
        <v>0</v>
      </c>
      <c r="AB103" s="83" t="str">
        <f t="shared" si="44"/>
        <v/>
      </c>
      <c r="AC103" s="94">
        <v>0</v>
      </c>
      <c r="AD103" s="83" t="str">
        <f t="shared" si="48"/>
        <v/>
      </c>
      <c r="AE103" s="85">
        <v>5.3999999999999999E-2</v>
      </c>
      <c r="AF103" s="83" t="str">
        <f t="shared" si="45"/>
        <v/>
      </c>
      <c r="AG103" s="85">
        <v>0</v>
      </c>
      <c r="AH103" s="83" t="str">
        <f t="shared" si="46"/>
        <v/>
      </c>
      <c r="AI103" s="141">
        <v>0.15</v>
      </c>
      <c r="AJ103" s="227" t="str">
        <f t="shared" si="43"/>
        <v/>
      </c>
      <c r="AK103" s="224">
        <v>0.85</v>
      </c>
      <c r="AL103" s="144"/>
      <c r="AM103" s="145"/>
      <c r="AN103" s="145"/>
      <c r="AO103" s="18"/>
    </row>
    <row r="104" spans="1:41" ht="15.75" x14ac:dyDescent="0.25">
      <c r="A104" s="87">
        <v>17</v>
      </c>
      <c r="B104" s="86" t="s">
        <v>58</v>
      </c>
      <c r="C104" s="256" t="str">
        <f>IF(OR(TOTAL!C104="",TOTAL!C104=0),"",TOTAL!C104/TOTAL!$C$6*'Vîrsta 1-2 ani'!$C$6)</f>
        <v/>
      </c>
      <c r="D104" s="256">
        <f>IF(OR(TOTAL!D104="",TOTAL!D104=0),"",TOTAL!D104/TOTAL!$C$6*'Vîrsta 1-2 ani'!$C$6)</f>
        <v>6.5573770491803282E-2</v>
      </c>
      <c r="E104" s="256" t="str">
        <f>IF(OR(TOTAL!E104="",TOTAL!E104=0),"",TOTAL!E104/TOTAL!$C$6*'Vîrsta 1-2 ani'!$C$6)</f>
        <v/>
      </c>
      <c r="F104" s="256" t="str">
        <f>IF(OR(TOTAL!F104="",TOTAL!F104=0),"",TOTAL!F104/TOTAL!$C$6*'Vîrsta 1-2 ani'!$C$6)</f>
        <v/>
      </c>
      <c r="G104" s="256" t="str">
        <f>IF(OR(TOTAL!G104="",TOTAL!G104=0),"",TOTAL!G104/TOTAL!$C$6*'Vîrsta 1-2 ani'!$C$6)</f>
        <v/>
      </c>
      <c r="H104" s="256">
        <f>IF(OR(TOTAL!H104="",TOTAL!H104=0),"",TOTAL!H104/TOTAL!$C$6*'Vîrsta 1-2 ani'!$C$6)</f>
        <v>6.5573770491803282E-2</v>
      </c>
      <c r="I104" s="256" t="str">
        <f>IF(OR(TOTAL!I104="",TOTAL!I104=0),"",TOTAL!I104/TOTAL!$C$6*'Vîrsta 1-2 ani'!$C$6)</f>
        <v/>
      </c>
      <c r="J104" s="256" t="str">
        <f>IF(OR(TOTAL!J104="",TOTAL!J104=0),"",TOTAL!J104/TOTAL!$C$6*'Vîrsta 1-2 ani'!$C$6)</f>
        <v/>
      </c>
      <c r="K104" s="256">
        <f>IF(OR(TOTAL!K104="",TOTAL!K104=0),"",TOTAL!K104/TOTAL!$C$6*'Vîrsta 1-2 ani'!$C$6)</f>
        <v>6.5573770491803282E-2</v>
      </c>
      <c r="L104" s="256" t="str">
        <f>IF(OR(TOTAL!L104="",TOTAL!L104=0),"",TOTAL!L104/TOTAL!$C$6*'Vîrsta 1-2 ani'!$C$6)</f>
        <v/>
      </c>
      <c r="M104" s="256">
        <f>IF(OR(TOTAL!M104="",TOTAL!M104=0),"",TOTAL!M104/TOTAL!$C$6*'Vîrsta 1-2 ani'!$C$6)</f>
        <v>6.5573770491803282E-2</v>
      </c>
      <c r="N104" s="256" t="str">
        <f>IF(OR(TOTAL!N104="",TOTAL!N104=0),"",TOTAL!N104/TOTAL!$C$6*'Vîrsta 1-2 ani'!$C$6)</f>
        <v/>
      </c>
      <c r="O104" s="256" t="str">
        <f>IF(OR(TOTAL!O104="",TOTAL!O104=0),"",TOTAL!O104/TOTAL!$C$6*'Vîrsta 1-2 ani'!$C$6)</f>
        <v/>
      </c>
      <c r="P104" s="256" t="str">
        <f>IF(OR(TOTAL!P104="",TOTAL!P104=0),"",TOTAL!P104/TOTAL!$C$6*'Vîrsta 1-2 ani'!$C$6)</f>
        <v/>
      </c>
      <c r="Q104" s="256">
        <f>IF(OR(TOTAL!Q104="",TOTAL!Q104=0),"",TOTAL!Q104/TOTAL!$C$6*'Vîrsta 1-2 ani'!$C$6)</f>
        <v>7.3770491803278687E-2</v>
      </c>
      <c r="R104" s="256" t="str">
        <f>IF(OR(TOTAL!R104="",TOTAL!R104=0),"",TOTAL!R104/TOTAL!$C$6*'Vîrsta 1-2 ani'!$C$6)</f>
        <v/>
      </c>
      <c r="S104" s="256" t="str">
        <f>IF(OR(TOTAL!S104="",TOTAL!S104=0),"",TOTAL!S104/TOTAL!$C$6*'Vîrsta 1-2 ani'!$C$6)</f>
        <v/>
      </c>
      <c r="T104" s="256">
        <f>IF(OR(TOTAL!T104="",TOTAL!T104=0),"",TOTAL!T104/TOTAL!$C$6*'Vîrsta 1-2 ani'!$C$6)</f>
        <v>6.5573770491803282E-2</v>
      </c>
      <c r="U104" s="256" t="str">
        <f>IF(OR(TOTAL!U104="",TOTAL!U104=0),"",TOTAL!U104/TOTAL!$C$6*'Vîrsta 1-2 ani'!$C$6)</f>
        <v/>
      </c>
      <c r="V104" s="256" t="str">
        <f>IF(OR(TOTAL!V104="",TOTAL!V104=0),"",TOTAL!V104/TOTAL!$C$6*'Vîrsta 1-2 ani'!$C$6)</f>
        <v/>
      </c>
      <c r="W104" s="256" t="str">
        <f>IF(OR(TOTAL!W104="",TOTAL!W104=0),"",TOTAL!W104/TOTAL!$C$6*'Vîrsta 1-2 ani'!$C$6)</f>
        <v/>
      </c>
      <c r="X104" s="256" t="str">
        <f>IF(OR(TOTAL!X104="",TOTAL!X104=0),"",TOTAL!X104/TOTAL!$C$6*'Vîrsta 1-2 ani'!$C$6)</f>
        <v/>
      </c>
      <c r="Y104" s="256" t="str">
        <f>IF(OR(TOTAL!Y104="",TOTAL!Y104=0),"",TOTAL!Y104/TOTAL!$C$6*'Vîrsta 1-2 ani'!$C$6)</f>
        <v/>
      </c>
      <c r="Z104" s="83">
        <f t="shared" si="47"/>
        <v>0.40163934426229514</v>
      </c>
      <c r="AA104" s="83">
        <f t="shared" ref="AA104:AA109" si="50">IFERROR((Z104/$Z$6*1000),"")</f>
        <v>0.53623410448904563</v>
      </c>
      <c r="AB104" s="88">
        <f t="shared" si="44"/>
        <v>0.53623410448904563</v>
      </c>
      <c r="AC104" s="94"/>
      <c r="AD104" s="83">
        <f t="shared" si="48"/>
        <v>0.10724682089780913</v>
      </c>
      <c r="AE104" s="84">
        <v>0.2</v>
      </c>
      <c r="AF104" s="88">
        <f t="shared" si="45"/>
        <v>7.5072774628466399E-2</v>
      </c>
      <c r="AG104" s="84">
        <v>0.14000000000000001</v>
      </c>
      <c r="AH104" s="88">
        <f t="shared" si="46"/>
        <v>0.28956641642408465</v>
      </c>
      <c r="AI104" s="94">
        <v>0.54</v>
      </c>
      <c r="AJ104" s="227">
        <f t="shared" si="43"/>
        <v>1.2279760992799145</v>
      </c>
      <c r="AK104" s="224">
        <v>2.29</v>
      </c>
      <c r="AL104" s="142"/>
      <c r="AM104" s="35"/>
      <c r="AN104" s="35"/>
      <c r="AO104" s="18"/>
    </row>
    <row r="105" spans="1:41" ht="15.75" x14ac:dyDescent="0.25">
      <c r="A105" s="87">
        <v>18</v>
      </c>
      <c r="B105" s="89" t="s">
        <v>3</v>
      </c>
      <c r="C105" s="166">
        <f>SUM(C106:C108)</f>
        <v>0</v>
      </c>
      <c r="D105" s="166">
        <f t="shared" ref="D105:Y105" si="51">SUM(D106:D108)</f>
        <v>0</v>
      </c>
      <c r="E105" s="166">
        <f t="shared" si="51"/>
        <v>0</v>
      </c>
      <c r="F105" s="166">
        <f t="shared" si="51"/>
        <v>0.86065573770491799</v>
      </c>
      <c r="G105" s="166">
        <f t="shared" si="51"/>
        <v>0</v>
      </c>
      <c r="H105" s="166">
        <f t="shared" si="51"/>
        <v>0</v>
      </c>
      <c r="I105" s="166">
        <f t="shared" si="51"/>
        <v>0</v>
      </c>
      <c r="J105" s="166">
        <f t="shared" si="51"/>
        <v>0</v>
      </c>
      <c r="K105" s="166">
        <f t="shared" si="51"/>
        <v>0</v>
      </c>
      <c r="L105" s="166">
        <f t="shared" si="51"/>
        <v>0</v>
      </c>
      <c r="M105" s="166">
        <f t="shared" si="51"/>
        <v>0</v>
      </c>
      <c r="N105" s="166">
        <f t="shared" si="51"/>
        <v>0</v>
      </c>
      <c r="O105" s="166">
        <f t="shared" si="51"/>
        <v>0.93442622950819665</v>
      </c>
      <c r="P105" s="166">
        <f t="shared" si="51"/>
        <v>0</v>
      </c>
      <c r="Q105" s="166">
        <f t="shared" si="51"/>
        <v>0</v>
      </c>
      <c r="R105" s="166">
        <f t="shared" si="51"/>
        <v>0</v>
      </c>
      <c r="S105" s="166">
        <f t="shared" si="51"/>
        <v>0</v>
      </c>
      <c r="T105" s="166">
        <f t="shared" si="51"/>
        <v>0</v>
      </c>
      <c r="U105" s="166">
        <f t="shared" si="51"/>
        <v>0</v>
      </c>
      <c r="V105" s="166">
        <f t="shared" si="51"/>
        <v>0</v>
      </c>
      <c r="W105" s="166">
        <f t="shared" si="51"/>
        <v>0</v>
      </c>
      <c r="X105" s="166">
        <f t="shared" si="51"/>
        <v>0</v>
      </c>
      <c r="Y105" s="166">
        <f t="shared" si="51"/>
        <v>0</v>
      </c>
      <c r="Z105" s="90">
        <f t="shared" ref="Z105" si="52">SUM(Z106:Z108)</f>
        <v>1.7950819672131146</v>
      </c>
      <c r="AA105" s="90">
        <f t="shared" si="50"/>
        <v>2.3966381404714481</v>
      </c>
      <c r="AB105" s="90">
        <f t="shared" si="44"/>
        <v>2.3966381404714481</v>
      </c>
      <c r="AC105" s="95"/>
      <c r="AD105" s="90">
        <f>SUM(AD106:AD108)</f>
        <v>0.26363019545185928</v>
      </c>
      <c r="AE105" s="91"/>
      <c r="AF105" s="90">
        <f>SUM(AF106:AF108)</f>
        <v>7.1899144214143437E-2</v>
      </c>
      <c r="AG105" s="91"/>
      <c r="AH105" s="90">
        <f>SUM(AH106:AH108)</f>
        <v>1.8933441309724441</v>
      </c>
      <c r="AI105" s="95"/>
      <c r="AJ105" s="10">
        <f>SUM(AJ106:AJ108)</f>
        <v>7.6692420495086342</v>
      </c>
      <c r="AK105" s="225"/>
      <c r="AL105" s="142"/>
      <c r="AM105" s="35"/>
      <c r="AN105" s="35"/>
      <c r="AO105" s="18"/>
    </row>
    <row r="106" spans="1:41" s="31" customFormat="1" ht="15.75" x14ac:dyDescent="0.25">
      <c r="A106" s="177"/>
      <c r="B106" s="92" t="s">
        <v>38</v>
      </c>
      <c r="C106" s="257" t="str">
        <f>IF(OR(TOTAL!C106="",TOTAL!C106=0),"",TOTAL!C106/TOTAL!$C$6*'Vîrsta 1-2 ani'!$C$6)</f>
        <v/>
      </c>
      <c r="D106" s="257" t="str">
        <f>IF(OR(TOTAL!D106="",TOTAL!D106=0),"",TOTAL!D106/TOTAL!$C$6*'Vîrsta 1-2 ani'!$C$6)</f>
        <v/>
      </c>
      <c r="E106" s="257" t="str">
        <f>IF(OR(TOTAL!E106="",TOTAL!E106=0),"",TOTAL!E106/TOTAL!$C$6*'Vîrsta 1-2 ani'!$C$6)</f>
        <v/>
      </c>
      <c r="F106" s="257" t="str">
        <f>IF(OR(TOTAL!F106="",TOTAL!F106=0),"",TOTAL!F106/TOTAL!$C$6*'Vîrsta 1-2 ani'!$C$6)</f>
        <v/>
      </c>
      <c r="G106" s="257" t="str">
        <f>IF(OR(TOTAL!G106="",TOTAL!G106=0),"",TOTAL!G106/TOTAL!$C$6*'Vîrsta 1-2 ani'!$C$6)</f>
        <v/>
      </c>
      <c r="H106" s="257" t="str">
        <f>IF(OR(TOTAL!H106="",TOTAL!H106=0),"",TOTAL!H106/TOTAL!$C$6*'Vîrsta 1-2 ani'!$C$6)</f>
        <v/>
      </c>
      <c r="I106" s="257" t="str">
        <f>IF(OR(TOTAL!I106="",TOTAL!I106=0),"",TOTAL!I106/TOTAL!$C$6*'Vîrsta 1-2 ani'!$C$6)</f>
        <v/>
      </c>
      <c r="J106" s="257" t="str">
        <f>IF(OR(TOTAL!J106="",TOTAL!J106=0),"",TOTAL!J106/TOTAL!$C$6*'Vîrsta 1-2 ani'!$C$6)</f>
        <v/>
      </c>
      <c r="K106" s="257" t="str">
        <f>IF(OR(TOTAL!K106="",TOTAL!K106=0),"",TOTAL!K106/TOTAL!$C$6*'Vîrsta 1-2 ani'!$C$6)</f>
        <v/>
      </c>
      <c r="L106" s="257" t="str">
        <f>IF(OR(TOTAL!L106="",TOTAL!L106=0),"",TOTAL!L106/TOTAL!$C$6*'Vîrsta 1-2 ani'!$C$6)</f>
        <v/>
      </c>
      <c r="M106" s="257" t="str">
        <f>IF(OR(TOTAL!M106="",TOTAL!M106=0),"",TOTAL!M106/TOTAL!$C$6*'Vîrsta 1-2 ani'!$C$6)</f>
        <v/>
      </c>
      <c r="N106" s="257" t="str">
        <f>IF(OR(TOTAL!N106="",TOTAL!N106=0),"",TOTAL!N106/TOTAL!$C$6*'Vîrsta 1-2 ani'!$C$6)</f>
        <v/>
      </c>
      <c r="O106" s="257" t="str">
        <f>IF(OR(TOTAL!O106="",TOTAL!O106=0),"",TOTAL!O106/TOTAL!$C$6*'Vîrsta 1-2 ani'!$C$6)</f>
        <v/>
      </c>
      <c r="P106" s="257" t="str">
        <f>IF(OR(TOTAL!P106="",TOTAL!P106=0),"",TOTAL!P106/TOTAL!$C$6*'Vîrsta 1-2 ani'!$C$6)</f>
        <v/>
      </c>
      <c r="Q106" s="257" t="str">
        <f>IF(OR(TOTAL!Q106="",TOTAL!Q106=0),"",TOTAL!Q106/TOTAL!$C$6*'Vîrsta 1-2 ani'!$C$6)</f>
        <v/>
      </c>
      <c r="R106" s="257" t="str">
        <f>IF(OR(TOTAL!R106="",TOTAL!R106=0),"",TOTAL!R106/TOTAL!$C$6*'Vîrsta 1-2 ani'!$C$6)</f>
        <v/>
      </c>
      <c r="S106" s="257" t="str">
        <f>IF(OR(TOTAL!S106="",TOTAL!S106=0),"",TOTAL!S106/TOTAL!$C$6*'Vîrsta 1-2 ani'!$C$6)</f>
        <v/>
      </c>
      <c r="T106" s="257" t="str">
        <f>IF(OR(TOTAL!T106="",TOTAL!T106=0),"",TOTAL!T106/TOTAL!$C$6*'Vîrsta 1-2 ani'!$C$6)</f>
        <v/>
      </c>
      <c r="U106" s="257" t="str">
        <f>IF(OR(TOTAL!U106="",TOTAL!U106=0),"",TOTAL!U106/TOTAL!$C$6*'Vîrsta 1-2 ani'!$C$6)</f>
        <v/>
      </c>
      <c r="V106" s="257" t="str">
        <f>IF(OR(TOTAL!V106="",TOTAL!V106=0),"",TOTAL!V106/TOTAL!$C$6*'Vîrsta 1-2 ani'!$C$6)</f>
        <v/>
      </c>
      <c r="W106" s="257" t="str">
        <f>IF(OR(TOTAL!W106="",TOTAL!W106=0),"",TOTAL!W106/TOTAL!$C$6*'Vîrsta 1-2 ani'!$C$6)</f>
        <v/>
      </c>
      <c r="X106" s="257" t="str">
        <f>IF(OR(TOTAL!X106="",TOTAL!X106=0),"",TOTAL!X106/TOTAL!$C$6*'Vîrsta 1-2 ani'!$C$6)</f>
        <v/>
      </c>
      <c r="Y106" s="257" t="str">
        <f>IF(OR(TOTAL!Y106="",TOTAL!Y106=0),"",TOTAL!Y106/TOTAL!$C$6*'Vîrsta 1-2 ani'!$C$6)</f>
        <v/>
      </c>
      <c r="Z106" s="97">
        <f>SUM(C106:Y106)</f>
        <v>0</v>
      </c>
      <c r="AA106" s="97">
        <f t="shared" si="50"/>
        <v>0</v>
      </c>
      <c r="AB106" s="178" t="str">
        <f t="shared" si="44"/>
        <v/>
      </c>
      <c r="AC106" s="179"/>
      <c r="AD106" s="97" t="str">
        <f>IFERROR(IF($AB106=0,"",$AB106*AE106),"")</f>
        <v/>
      </c>
      <c r="AE106" s="180">
        <v>8.2000000000000003E-2</v>
      </c>
      <c r="AF106" s="178" t="str">
        <f>IFERROR(IF($AB106=0,"",$AB106*AG106),"")</f>
        <v/>
      </c>
      <c r="AG106" s="180">
        <v>9.5000000000000001E-2</v>
      </c>
      <c r="AH106" s="178" t="str">
        <f>IFERROR(IF($AB106=0,"",$AB106*AI106),"")</f>
        <v/>
      </c>
      <c r="AI106" s="179">
        <v>0.74</v>
      </c>
      <c r="AJ106" s="11" t="str">
        <f>IFERROR(IF($AB106=0,"",$AB106*AK106),"")</f>
        <v/>
      </c>
      <c r="AK106" s="226">
        <v>4.26</v>
      </c>
      <c r="AL106" s="181"/>
      <c r="AM106" s="182"/>
      <c r="AN106" s="182"/>
      <c r="AO106" s="66"/>
    </row>
    <row r="107" spans="1:41" s="31" customFormat="1" ht="15.75" x14ac:dyDescent="0.25">
      <c r="A107" s="177"/>
      <c r="B107" s="92" t="s">
        <v>39</v>
      </c>
      <c r="C107" s="257" t="str">
        <f>IF(OR(TOTAL!C107="",TOTAL!C107=0),"",TOTAL!C107/TOTAL!$C$6*'Vîrsta 1-2 ani'!$C$6)</f>
        <v/>
      </c>
      <c r="D107" s="257" t="str">
        <f>IF(OR(TOTAL!D107="",TOTAL!D107=0),"",TOTAL!D107/TOTAL!$C$6*'Vîrsta 1-2 ani'!$C$6)</f>
        <v/>
      </c>
      <c r="E107" s="257" t="str">
        <f>IF(OR(TOTAL!E107="",TOTAL!E107=0),"",TOTAL!E107/TOTAL!$C$6*'Vîrsta 1-2 ani'!$C$6)</f>
        <v/>
      </c>
      <c r="F107" s="257">
        <f>IF(OR(TOTAL!F107="",TOTAL!F107=0),"",TOTAL!F107/TOTAL!$C$6*'Vîrsta 1-2 ani'!$C$6)</f>
        <v>0.86065573770491799</v>
      </c>
      <c r="G107" s="257" t="str">
        <f>IF(OR(TOTAL!G107="",TOTAL!G107=0),"",TOTAL!G107/TOTAL!$C$6*'Vîrsta 1-2 ani'!$C$6)</f>
        <v/>
      </c>
      <c r="H107" s="257" t="str">
        <f>IF(OR(TOTAL!H107="",TOTAL!H107=0),"",TOTAL!H107/TOTAL!$C$6*'Vîrsta 1-2 ani'!$C$6)</f>
        <v/>
      </c>
      <c r="I107" s="257" t="str">
        <f>IF(OR(TOTAL!I107="",TOTAL!I107=0),"",TOTAL!I107/TOTAL!$C$6*'Vîrsta 1-2 ani'!$C$6)</f>
        <v/>
      </c>
      <c r="J107" s="257" t="str">
        <f>IF(OR(TOTAL!J107="",TOTAL!J107=0),"",TOTAL!J107/TOTAL!$C$6*'Vîrsta 1-2 ani'!$C$6)</f>
        <v/>
      </c>
      <c r="K107" s="257" t="str">
        <f>IF(OR(TOTAL!K107="",TOTAL!K107=0),"",TOTAL!K107/TOTAL!$C$6*'Vîrsta 1-2 ani'!$C$6)</f>
        <v/>
      </c>
      <c r="L107" s="257" t="str">
        <f>IF(OR(TOTAL!L107="",TOTAL!L107=0),"",TOTAL!L107/TOTAL!$C$6*'Vîrsta 1-2 ani'!$C$6)</f>
        <v/>
      </c>
      <c r="M107" s="257" t="str">
        <f>IF(OR(TOTAL!M107="",TOTAL!M107=0),"",TOTAL!M107/TOTAL!$C$6*'Vîrsta 1-2 ani'!$C$6)</f>
        <v/>
      </c>
      <c r="N107" s="257" t="str">
        <f>IF(OR(TOTAL!N107="",TOTAL!N107=0),"",TOTAL!N107/TOTAL!$C$6*'Vîrsta 1-2 ani'!$C$6)</f>
        <v/>
      </c>
      <c r="O107" s="257">
        <f>IF(OR(TOTAL!O107="",TOTAL!O107=0),"",TOTAL!O107/TOTAL!$C$6*'Vîrsta 1-2 ani'!$C$6)</f>
        <v>0.93442622950819665</v>
      </c>
      <c r="P107" s="257" t="str">
        <f>IF(OR(TOTAL!P107="",TOTAL!P107=0),"",TOTAL!P107/TOTAL!$C$6*'Vîrsta 1-2 ani'!$C$6)</f>
        <v/>
      </c>
      <c r="Q107" s="257" t="str">
        <f>IF(OR(TOTAL!Q107="",TOTAL!Q107=0),"",TOTAL!Q107/TOTAL!$C$6*'Vîrsta 1-2 ani'!$C$6)</f>
        <v/>
      </c>
      <c r="R107" s="257" t="str">
        <f>IF(OR(TOTAL!R107="",TOTAL!R107=0),"",TOTAL!R107/TOTAL!$C$6*'Vîrsta 1-2 ani'!$C$6)</f>
        <v/>
      </c>
      <c r="S107" s="257" t="str">
        <f>IF(OR(TOTAL!S107="",TOTAL!S107=0),"",TOTAL!S107/TOTAL!$C$6*'Vîrsta 1-2 ani'!$C$6)</f>
        <v/>
      </c>
      <c r="T107" s="257" t="str">
        <f>IF(OR(TOTAL!T107="",TOTAL!T107=0),"",TOTAL!T107/TOTAL!$C$6*'Vîrsta 1-2 ani'!$C$6)</f>
        <v/>
      </c>
      <c r="U107" s="257" t="str">
        <f>IF(OR(TOTAL!U107="",TOTAL!U107=0),"",TOTAL!U107/TOTAL!$C$6*'Vîrsta 1-2 ani'!$C$6)</f>
        <v/>
      </c>
      <c r="V107" s="257" t="str">
        <f>IF(OR(TOTAL!V107="",TOTAL!V107=0),"",TOTAL!V107/TOTAL!$C$6*'Vîrsta 1-2 ani'!$C$6)</f>
        <v/>
      </c>
      <c r="W107" s="257" t="str">
        <f>IF(OR(TOTAL!W107="",TOTAL!W107=0),"",TOTAL!W107/TOTAL!$C$6*'Vîrsta 1-2 ani'!$C$6)</f>
        <v/>
      </c>
      <c r="X107" s="257" t="str">
        <f>IF(OR(TOTAL!X107="",TOTAL!X107=0),"",TOTAL!X107/TOTAL!$C$6*'Vîrsta 1-2 ani'!$C$6)</f>
        <v/>
      </c>
      <c r="Y107" s="257" t="str">
        <f>IF(OR(TOTAL!Y107="",TOTAL!Y107=0),"",TOTAL!Y107/TOTAL!$C$6*'Vîrsta 1-2 ani'!$C$6)</f>
        <v/>
      </c>
      <c r="Z107" s="97">
        <f>SUM(C107:Y107)</f>
        <v>1.7950819672131146</v>
      </c>
      <c r="AA107" s="97">
        <f t="shared" si="50"/>
        <v>2.3966381404714481</v>
      </c>
      <c r="AB107" s="178">
        <f t="shared" si="44"/>
        <v>2.3966381404714481</v>
      </c>
      <c r="AC107" s="179"/>
      <c r="AD107" s="97">
        <f>IFERROR(IF($AB107=0,"",$AB107*AE107),"")</f>
        <v>0.26363019545185928</v>
      </c>
      <c r="AE107" s="180">
        <v>0.11</v>
      </c>
      <c r="AF107" s="178">
        <f>IFERROR(IF($AB107=0,"",$AB107*AG107),"")</f>
        <v>7.1899144214143437E-2</v>
      </c>
      <c r="AG107" s="180">
        <v>0.03</v>
      </c>
      <c r="AH107" s="178">
        <f>IFERROR(IF($AB107=0,"",$AB107*AI107),"")</f>
        <v>1.8933441309724441</v>
      </c>
      <c r="AI107" s="179">
        <v>0.79</v>
      </c>
      <c r="AJ107" s="11">
        <f>IFERROR(IF($AB107=0,"",$AB107*AK107),"")</f>
        <v>7.6692420495086342</v>
      </c>
      <c r="AK107" s="226">
        <v>3.2</v>
      </c>
      <c r="AL107" s="181"/>
      <c r="AM107" s="182"/>
      <c r="AN107" s="182"/>
      <c r="AO107" s="66"/>
    </row>
    <row r="108" spans="1:41" s="31" customFormat="1" ht="15.75" x14ac:dyDescent="0.25">
      <c r="A108" s="177"/>
      <c r="B108" s="92" t="s">
        <v>40</v>
      </c>
      <c r="C108" s="258" t="str">
        <f>IF(OR(TOTAL!C108="",TOTAL!C108=0),"",TOTAL!C108/TOTAL!$C$6*'Vîrsta 1-2 ani'!$C$6)</f>
        <v/>
      </c>
      <c r="D108" s="258" t="str">
        <f>IF(OR(TOTAL!D108="",TOTAL!D108=0),"",TOTAL!D108/TOTAL!$C$6*'Vîrsta 1-2 ani'!$C$6)</f>
        <v/>
      </c>
      <c r="E108" s="258" t="str">
        <f>IF(OR(TOTAL!E108="",TOTAL!E108=0),"",TOTAL!E108/TOTAL!$C$6*'Vîrsta 1-2 ani'!$C$6)</f>
        <v/>
      </c>
      <c r="F108" s="258" t="str">
        <f>IF(OR(TOTAL!F108="",TOTAL!F108=0),"",TOTAL!F108/TOTAL!$C$6*'Vîrsta 1-2 ani'!$C$6)</f>
        <v/>
      </c>
      <c r="G108" s="258" t="str">
        <f>IF(OR(TOTAL!G108="",TOTAL!G108=0),"",TOTAL!G108/TOTAL!$C$6*'Vîrsta 1-2 ani'!$C$6)</f>
        <v/>
      </c>
      <c r="H108" s="258" t="str">
        <f>IF(OR(TOTAL!H108="",TOTAL!H108=0),"",TOTAL!H108/TOTAL!$C$6*'Vîrsta 1-2 ani'!$C$6)</f>
        <v/>
      </c>
      <c r="I108" s="258" t="str">
        <f>IF(OR(TOTAL!I108="",TOTAL!I108=0),"",TOTAL!I108/TOTAL!$C$6*'Vîrsta 1-2 ani'!$C$6)</f>
        <v/>
      </c>
      <c r="J108" s="258" t="str">
        <f>IF(OR(TOTAL!J108="",TOTAL!J108=0),"",TOTAL!J108/TOTAL!$C$6*'Vîrsta 1-2 ani'!$C$6)</f>
        <v/>
      </c>
      <c r="K108" s="258" t="str">
        <f>IF(OR(TOTAL!K108="",TOTAL!K108=0),"",TOTAL!K108/TOTAL!$C$6*'Vîrsta 1-2 ani'!$C$6)</f>
        <v/>
      </c>
      <c r="L108" s="258" t="str">
        <f>IF(OR(TOTAL!L108="",TOTAL!L108=0),"",TOTAL!L108/TOTAL!$C$6*'Vîrsta 1-2 ani'!$C$6)</f>
        <v/>
      </c>
      <c r="M108" s="258" t="str">
        <f>IF(OR(TOTAL!M108="",TOTAL!M108=0),"",TOTAL!M108/TOTAL!$C$6*'Vîrsta 1-2 ani'!$C$6)</f>
        <v/>
      </c>
      <c r="N108" s="258" t="str">
        <f>IF(OR(TOTAL!N108="",TOTAL!N108=0),"",TOTAL!N108/TOTAL!$C$6*'Vîrsta 1-2 ani'!$C$6)</f>
        <v/>
      </c>
      <c r="O108" s="258" t="str">
        <f>IF(OR(TOTAL!O108="",TOTAL!O108=0),"",TOTAL!O108/TOTAL!$C$6*'Vîrsta 1-2 ani'!$C$6)</f>
        <v/>
      </c>
      <c r="P108" s="258" t="str">
        <f>IF(OR(TOTAL!P108="",TOTAL!P108=0),"",TOTAL!P108/TOTAL!$C$6*'Vîrsta 1-2 ani'!$C$6)</f>
        <v/>
      </c>
      <c r="Q108" s="258" t="str">
        <f>IF(OR(TOTAL!Q108="",TOTAL!Q108=0),"",TOTAL!Q108/TOTAL!$C$6*'Vîrsta 1-2 ani'!$C$6)</f>
        <v/>
      </c>
      <c r="R108" s="258" t="str">
        <f>IF(OR(TOTAL!R108="",TOTAL!R108=0),"",TOTAL!R108/TOTAL!$C$6*'Vîrsta 1-2 ani'!$C$6)</f>
        <v/>
      </c>
      <c r="S108" s="258" t="str">
        <f>IF(OR(TOTAL!S108="",TOTAL!S108=0),"",TOTAL!S108/TOTAL!$C$6*'Vîrsta 1-2 ani'!$C$6)</f>
        <v/>
      </c>
      <c r="T108" s="258" t="str">
        <f>IF(OR(TOTAL!T108="",TOTAL!T108=0),"",TOTAL!T108/TOTAL!$C$6*'Vîrsta 1-2 ani'!$C$6)</f>
        <v/>
      </c>
      <c r="U108" s="258" t="str">
        <f>IF(OR(TOTAL!U108="",TOTAL!U108=0),"",TOTAL!U108/TOTAL!$C$6*'Vîrsta 1-2 ani'!$C$6)</f>
        <v/>
      </c>
      <c r="V108" s="258" t="str">
        <f>IF(OR(TOTAL!V108="",TOTAL!V108=0),"",TOTAL!V108/TOTAL!$C$6*'Vîrsta 1-2 ani'!$C$6)</f>
        <v/>
      </c>
      <c r="W108" s="258" t="str">
        <f>IF(OR(TOTAL!W108="",TOTAL!W108=0),"",TOTAL!W108/TOTAL!$C$6*'Vîrsta 1-2 ani'!$C$6)</f>
        <v/>
      </c>
      <c r="X108" s="258" t="str">
        <f>IF(OR(TOTAL!X108="",TOTAL!X108=0),"",TOTAL!X108/TOTAL!$C$6*'Vîrsta 1-2 ani'!$C$6)</f>
        <v/>
      </c>
      <c r="Y108" s="258" t="str">
        <f>IF(OR(TOTAL!Y108="",TOTAL!Y108=0),"",TOTAL!Y108/TOTAL!$C$6*'Vîrsta 1-2 ani'!$C$6)</f>
        <v/>
      </c>
      <c r="Z108" s="186">
        <f>SUM(C108:Y108)</f>
        <v>0</v>
      </c>
      <c r="AA108" s="97">
        <f t="shared" si="50"/>
        <v>0</v>
      </c>
      <c r="AB108" s="178" t="str">
        <f t="shared" si="44"/>
        <v/>
      </c>
      <c r="AC108" s="179"/>
      <c r="AD108" s="97" t="str">
        <f>IFERROR(IF($AB108=0,"",$AB108*AE108),"")</f>
        <v/>
      </c>
      <c r="AE108" s="180">
        <v>0.1</v>
      </c>
      <c r="AF108" s="178" t="str">
        <f>IFERROR(IF($AB108=0,"",$AB108*AG108),"")</f>
        <v/>
      </c>
      <c r="AG108" s="180">
        <v>1.6E-2</v>
      </c>
      <c r="AH108" s="178" t="str">
        <f>IFERROR(IF($AB108=0,"",$AB108*AI108),"")</f>
        <v/>
      </c>
      <c r="AI108" s="179">
        <v>0.5</v>
      </c>
      <c r="AJ108" s="11" t="str">
        <f>IFERROR(IF($AB108=0,"",$AB108*AK108),"")</f>
        <v/>
      </c>
      <c r="AK108" s="226">
        <v>2.57</v>
      </c>
      <c r="AL108" s="181"/>
      <c r="AM108" s="182"/>
      <c r="AN108" s="182"/>
      <c r="AO108" s="66"/>
    </row>
    <row r="109" spans="1:41" ht="15.75" x14ac:dyDescent="0.25">
      <c r="A109" s="189">
        <v>19</v>
      </c>
      <c r="B109" s="190" t="s">
        <v>44</v>
      </c>
      <c r="C109" s="69" t="str">
        <f>IF(OR(TOTAL!C109="",TOTAL!C109=0),"",TOTAL!C109/TOTAL!$C$6*'Vîrsta 1-2 ani'!$C$6)</f>
        <v/>
      </c>
      <c r="D109" s="69" t="str">
        <f>IF(OR(TOTAL!D109="",TOTAL!D109=0),"",TOTAL!D109/TOTAL!$C$6*'Vîrsta 1-2 ani'!$C$6)</f>
        <v/>
      </c>
      <c r="E109" s="69" t="str">
        <f>IF(OR(TOTAL!E109="",TOTAL!E109=0),"",TOTAL!E109/TOTAL!$C$6*'Vîrsta 1-2 ani'!$C$6)</f>
        <v/>
      </c>
      <c r="F109" s="69">
        <f>IF(OR(TOTAL!F109="",TOTAL!F109=0),"",TOTAL!F109/TOTAL!$C$6*'Vîrsta 1-2 ani'!$C$6)</f>
        <v>0.16393442622950818</v>
      </c>
      <c r="G109" s="69">
        <f>IF(OR(TOTAL!G109="",TOTAL!G109=0),"",TOTAL!G109/TOTAL!$C$6*'Vîrsta 1-2 ani'!$C$6)</f>
        <v>0.16393442622950818</v>
      </c>
      <c r="H109" s="69" t="str">
        <f>IF(OR(TOTAL!H109="",TOTAL!H109=0),"",TOTAL!H109/TOTAL!$C$6*'Vîrsta 1-2 ani'!$C$6)</f>
        <v/>
      </c>
      <c r="I109" s="69" t="str">
        <f>IF(OR(TOTAL!I109="",TOTAL!I109=0),"",TOTAL!I109/TOTAL!$C$6*'Vîrsta 1-2 ani'!$C$6)</f>
        <v/>
      </c>
      <c r="J109" s="69" t="str">
        <f>IF(OR(TOTAL!J109="",TOTAL!J109=0),"",TOTAL!J109/TOTAL!$C$6*'Vîrsta 1-2 ani'!$C$6)</f>
        <v/>
      </c>
      <c r="K109" s="69">
        <f>IF(OR(TOTAL!K109="",TOTAL!K109=0),"",TOTAL!K109/TOTAL!$C$6*'Vîrsta 1-2 ani'!$C$6)</f>
        <v>0.16393442622950818</v>
      </c>
      <c r="L109" s="69" t="str">
        <f>IF(OR(TOTAL!L109="",TOTAL!L109=0),"",TOTAL!L109/TOTAL!$C$6*'Vîrsta 1-2 ani'!$C$6)</f>
        <v/>
      </c>
      <c r="M109" s="69" t="str">
        <f>IF(OR(TOTAL!M109="",TOTAL!M109=0),"",TOTAL!M109/TOTAL!$C$6*'Vîrsta 1-2 ani'!$C$6)</f>
        <v/>
      </c>
      <c r="N109" s="69">
        <f>IF(OR(TOTAL!N109="",TOTAL!N109=0),"",TOTAL!N109/TOTAL!$C$6*'Vîrsta 1-2 ani'!$C$6)</f>
        <v>0.16393442622950818</v>
      </c>
      <c r="O109" s="69">
        <f>IF(OR(TOTAL!O109="",TOTAL!O109=0),"",TOTAL!O109/TOTAL!$C$6*'Vîrsta 1-2 ani'!$C$6)</f>
        <v>0.16393442622950818</v>
      </c>
      <c r="P109" s="69" t="str">
        <f>IF(OR(TOTAL!P109="",TOTAL!P109=0),"",TOTAL!P109/TOTAL!$C$6*'Vîrsta 1-2 ani'!$C$6)</f>
        <v/>
      </c>
      <c r="Q109" s="69" t="str">
        <f>IF(OR(TOTAL!Q109="",TOTAL!Q109=0),"",TOTAL!Q109/TOTAL!$C$6*'Vîrsta 1-2 ani'!$C$6)</f>
        <v/>
      </c>
      <c r="R109" s="69" t="str">
        <f>IF(OR(TOTAL!R109="",TOTAL!R109=0),"",TOTAL!R109/TOTAL!$C$6*'Vîrsta 1-2 ani'!$C$6)</f>
        <v/>
      </c>
      <c r="S109" s="69" t="str">
        <f>IF(OR(TOTAL!S109="",TOTAL!S109=0),"",TOTAL!S109/TOTAL!$C$6*'Vîrsta 1-2 ani'!$C$6)</f>
        <v/>
      </c>
      <c r="T109" s="69" t="str">
        <f>IF(OR(TOTAL!T109="",TOTAL!T109=0),"",TOTAL!T109/TOTAL!$C$6*'Vîrsta 1-2 ani'!$C$6)</f>
        <v/>
      </c>
      <c r="U109" s="69" t="str">
        <f>IF(OR(TOTAL!U109="",TOTAL!U109=0),"",TOTAL!U109/TOTAL!$C$6*'Vîrsta 1-2 ani'!$C$6)</f>
        <v/>
      </c>
      <c r="V109" s="69" t="str">
        <f>IF(OR(TOTAL!V109="",TOTAL!V109=0),"",TOTAL!V109/TOTAL!$C$6*'Vîrsta 1-2 ani'!$C$6)</f>
        <v/>
      </c>
      <c r="W109" s="69" t="str">
        <f>IF(OR(TOTAL!W109="",TOTAL!W109=0),"",TOTAL!W109/TOTAL!$C$6*'Vîrsta 1-2 ani'!$C$6)</f>
        <v/>
      </c>
      <c r="X109" s="69" t="str">
        <f>IF(OR(TOTAL!X109="",TOTAL!X109=0),"",TOTAL!X109/TOTAL!$C$6*'Vîrsta 1-2 ani'!$C$6)</f>
        <v/>
      </c>
      <c r="Y109" s="69" t="str">
        <f>IF(OR(TOTAL!Y109="",TOTAL!Y109=0),"",TOTAL!Y109/TOTAL!$C$6*'Vîrsta 1-2 ani'!$C$6)</f>
        <v/>
      </c>
      <c r="Z109" s="10">
        <f>SUM(C109:Y109)</f>
        <v>0.81967213114754089</v>
      </c>
      <c r="AA109" s="187">
        <f t="shared" si="50"/>
        <v>1.0943553152837664</v>
      </c>
      <c r="AB109" s="90">
        <f t="shared" si="44"/>
        <v>1.0943553152837664</v>
      </c>
      <c r="AC109" s="95"/>
      <c r="AD109" s="90">
        <f>IFERROR(IF($AB109=0,"",$AB109*AE109),"")</f>
        <v>1.860404035982403E-2</v>
      </c>
      <c r="AE109" s="91">
        <v>1.7000000000000001E-2</v>
      </c>
      <c r="AF109" s="90">
        <f>IFERROR(IF($AB109=0,"",$AB109*AG109),"")</f>
        <v>2.9547593512661691E-2</v>
      </c>
      <c r="AG109" s="91">
        <v>2.7E-2</v>
      </c>
      <c r="AH109" s="90">
        <f>IFERROR(IF($AB109=0,"",$AB109*AI109),"")</f>
        <v>0.90831491168552603</v>
      </c>
      <c r="AI109" s="95">
        <v>0.83</v>
      </c>
      <c r="AJ109" s="10">
        <f>IFERROR(IF($AB109=0,"",$AB109*AK109),"")</f>
        <v>3.9287355818687213</v>
      </c>
      <c r="AK109" s="225">
        <v>3.59</v>
      </c>
      <c r="AL109" s="142"/>
      <c r="AM109" s="35"/>
      <c r="AN109" s="35"/>
      <c r="AO109" s="18"/>
    </row>
    <row r="110" spans="1:41" ht="15.75" x14ac:dyDescent="0.25">
      <c r="A110" s="315" t="s">
        <v>51</v>
      </c>
      <c r="B110" s="315"/>
      <c r="C110" s="184"/>
      <c r="D110" s="184"/>
      <c r="E110" s="184"/>
      <c r="F110" s="184"/>
      <c r="G110" s="184"/>
      <c r="H110" s="184"/>
      <c r="I110" s="184"/>
      <c r="J110" s="184"/>
      <c r="K110" s="184"/>
      <c r="L110" s="184"/>
      <c r="M110" s="184"/>
      <c r="N110" s="184"/>
      <c r="O110" s="184"/>
      <c r="P110" s="184"/>
      <c r="Q110" s="184"/>
      <c r="R110" s="184"/>
      <c r="S110" s="184"/>
      <c r="T110" s="184"/>
      <c r="U110" s="184"/>
      <c r="V110" s="184"/>
      <c r="W110" s="184"/>
      <c r="X110" s="184"/>
      <c r="Y110" s="184"/>
      <c r="Z110" s="185"/>
      <c r="AA110" s="188">
        <f>SUM(AA109,AA105,AA104,AA103,AA102,AA101,AA100,AA96,AA93,AA92,AA86,AA85,AA84,AA72,AA63,AA62,AA45,AA15,AA7)</f>
        <v>998.38460023200344</v>
      </c>
      <c r="AB110" s="183">
        <f>SUM(AB109,AB105,AB104,AB103,AB102,AB101,AB100,AB96,AB93,AB92,AB86,AB85,AB84,AB72,AB63,AB62,AB45,AB15,AB7)</f>
        <v>884.42281146446635</v>
      </c>
      <c r="AC110" s="93"/>
      <c r="AD110" s="93">
        <f>SUM(AD109,AD105,AD104,AD103,AD102,AD101,AD100,AD96,AD93,AD92,AD86,AD85,AD84,AD72,AD63,AD62,AD45,AD15,AD7)</f>
        <v>44.276885034056335</v>
      </c>
      <c r="AE110" s="93"/>
      <c r="AF110" s="93">
        <f>SUM(AF109,AF105,AF104,AF103,AF102,AF101,AF100,AF96,AF93,AF92,AF86,AF85,AF84,AF72,AF63,AF62,AF45,AF15,AF7)</f>
        <v>34.189771295738588</v>
      </c>
      <c r="AG110" s="93"/>
      <c r="AH110" s="93">
        <f>SUM(AH109,AH105,AH104,AH103,AH102,AH101,AH100,AH96,AH93,AH92,AH86,AH85,AH84,AH72,AH63,AH62,AH45,AH15,AH7)</f>
        <v>139.48721243047561</v>
      </c>
      <c r="AI110" s="223"/>
      <c r="AJ110" s="188">
        <f>SUM(AJ109,AJ105,AJ104,AJ103,AJ102,AJ101,AJ100,AJ96,AJ93,AJ92,AJ86,AJ85,AJ84,AJ72,AJ63,AJ62,AJ45,AJ15,AJ7)</f>
        <v>1052.9726962202499</v>
      </c>
      <c r="AK110" s="76"/>
      <c r="AL110" s="33"/>
      <c r="AM110" s="18"/>
      <c r="AN110" s="18"/>
      <c r="AO110" s="18"/>
    </row>
    <row r="113" spans="1:42" x14ac:dyDescent="0.25">
      <c r="A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P113" s="9"/>
    </row>
  </sheetData>
  <sheetProtection password="CF36" sheet="1" objects="1" scenarios="1"/>
  <mergeCells count="29">
    <mergeCell ref="AL3:AL4"/>
    <mergeCell ref="AM3:AM4"/>
    <mergeCell ref="AN3:AN4"/>
    <mergeCell ref="A15:A44"/>
    <mergeCell ref="AK3:AK4"/>
    <mergeCell ref="AI3:AI4"/>
    <mergeCell ref="AG3:AG4"/>
    <mergeCell ref="AE3:AE4"/>
    <mergeCell ref="AC3:AC4"/>
    <mergeCell ref="C3:Y3"/>
    <mergeCell ref="A6:B6"/>
    <mergeCell ref="A7:A14"/>
    <mergeCell ref="A3:A4"/>
    <mergeCell ref="B3:B4"/>
    <mergeCell ref="AJ3:AJ4"/>
    <mergeCell ref="AF3:AF4"/>
    <mergeCell ref="AH3:AH4"/>
    <mergeCell ref="A110:B110"/>
    <mergeCell ref="A45:A61"/>
    <mergeCell ref="A63:A71"/>
    <mergeCell ref="AD3:AD4"/>
    <mergeCell ref="Z3:Z4"/>
    <mergeCell ref="A93:A95"/>
    <mergeCell ref="A96:A99"/>
    <mergeCell ref="H1:J1"/>
    <mergeCell ref="K1:Y1"/>
    <mergeCell ref="AA3:AB3"/>
    <mergeCell ref="A72:A83"/>
    <mergeCell ref="A86:A91"/>
  </mergeCells>
  <pageMargins left="0.31496062992125984" right="0.31496062992125984" top="0.15748031496062992" bottom="0.15748031496062992" header="0.31496062992125984" footer="0.31496062992125984"/>
  <pageSetup paperSize="9" scale="38" fitToHeight="0" orientation="landscape" r:id="rId1"/>
  <colBreaks count="1" manualBreakCount="1">
    <brk id="3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P113"/>
  <sheetViews>
    <sheetView showZeros="0" zoomScale="60" zoomScaleNormal="6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V24" sqref="V24"/>
    </sheetView>
  </sheetViews>
  <sheetFormatPr defaultRowHeight="15" x14ac:dyDescent="0.25"/>
  <cols>
    <col min="1" max="1" width="6.140625" style="2" customWidth="1"/>
    <col min="2" max="2" width="28.85546875" customWidth="1"/>
    <col min="3" max="4" width="9.7109375" customWidth="1"/>
    <col min="5" max="24" width="10.140625" customWidth="1"/>
    <col min="25" max="25" width="9.85546875" customWidth="1"/>
    <col min="26" max="27" width="13.85546875" style="1" customWidth="1"/>
    <col min="28" max="28" width="13.7109375" style="1" customWidth="1"/>
    <col min="29" max="29" width="9" style="1" hidden="1" customWidth="1"/>
    <col min="30" max="30" width="13.28515625" style="1" customWidth="1"/>
    <col min="31" max="31" width="8" style="1" hidden="1" customWidth="1"/>
    <col min="32" max="32" width="13.28515625" style="1" customWidth="1"/>
    <col min="33" max="33" width="8" style="1" hidden="1" customWidth="1"/>
    <col min="34" max="34" width="13.5703125" style="1" customWidth="1"/>
    <col min="35" max="35" width="8" style="1" hidden="1" customWidth="1"/>
    <col min="36" max="36" width="14.28515625" style="1" customWidth="1"/>
    <col min="37" max="37" width="8" style="1" hidden="1" customWidth="1"/>
    <col min="38" max="38" width="10.140625" style="21" customWidth="1"/>
    <col min="39" max="39" width="13.7109375" customWidth="1"/>
    <col min="40" max="40" width="13" customWidth="1"/>
  </cols>
  <sheetData>
    <row r="1" spans="1:41" s="5" customFormat="1" ht="20.25" x14ac:dyDescent="0.25">
      <c r="A1" s="36"/>
      <c r="B1" s="230"/>
      <c r="C1" s="230"/>
      <c r="D1" s="230"/>
      <c r="E1" s="230"/>
      <c r="F1" s="230"/>
      <c r="G1" s="230"/>
      <c r="H1" s="301" t="s">
        <v>76</v>
      </c>
      <c r="I1" s="301"/>
      <c r="J1" s="301"/>
      <c r="K1" s="307" t="str">
        <f>'Vîrsta 1-2 ani'!K1:Y1</f>
        <v>IPSPG nr. 199</v>
      </c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307"/>
      <c r="Z1" s="12"/>
      <c r="AA1" s="12"/>
      <c r="AB1" s="12"/>
      <c r="AC1" s="12"/>
      <c r="AD1" s="12"/>
      <c r="AE1" s="12"/>
      <c r="AF1" s="12"/>
      <c r="AG1" s="12"/>
      <c r="AH1" s="12"/>
      <c r="AI1" s="36"/>
      <c r="AJ1" s="36"/>
      <c r="AK1" s="36"/>
      <c r="AL1" s="37"/>
      <c r="AM1" s="38"/>
      <c r="AN1" s="38"/>
      <c r="AO1" s="38"/>
    </row>
    <row r="2" spans="1:41" s="6" customFormat="1" ht="21" thickBot="1" x14ac:dyDescent="0.35">
      <c r="A2" s="39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1"/>
      <c r="AL2" s="42"/>
      <c r="AM2" s="43"/>
      <c r="AN2" s="43"/>
      <c r="AO2" s="43"/>
    </row>
    <row r="3" spans="1:41" ht="33" customHeight="1" thickBot="1" x14ac:dyDescent="0.3">
      <c r="A3" s="303" t="s">
        <v>52</v>
      </c>
      <c r="B3" s="303" t="s">
        <v>16</v>
      </c>
      <c r="C3" s="332" t="str">
        <f>'Vîrsta 1-2 ani'!C3:Y3</f>
        <v>octombrie, 2021</v>
      </c>
      <c r="D3" s="333"/>
      <c r="E3" s="333"/>
      <c r="F3" s="333"/>
      <c r="G3" s="333"/>
      <c r="H3" s="333"/>
      <c r="I3" s="333"/>
      <c r="J3" s="333"/>
      <c r="K3" s="333"/>
      <c r="L3" s="333"/>
      <c r="M3" s="333"/>
      <c r="N3" s="333"/>
      <c r="O3" s="333"/>
      <c r="P3" s="333"/>
      <c r="Q3" s="333"/>
      <c r="R3" s="333"/>
      <c r="S3" s="333"/>
      <c r="T3" s="333"/>
      <c r="U3" s="333"/>
      <c r="V3" s="333"/>
      <c r="W3" s="333"/>
      <c r="X3" s="333"/>
      <c r="Y3" s="333"/>
      <c r="Z3" s="299" t="s">
        <v>51</v>
      </c>
      <c r="AA3" s="308" t="s">
        <v>115</v>
      </c>
      <c r="AB3" s="309"/>
      <c r="AC3" s="328"/>
      <c r="AD3" s="319" t="s">
        <v>13</v>
      </c>
      <c r="AE3" s="328"/>
      <c r="AF3" s="340" t="s">
        <v>14</v>
      </c>
      <c r="AG3" s="328"/>
      <c r="AH3" s="313" t="s">
        <v>15</v>
      </c>
      <c r="AI3" s="328"/>
      <c r="AJ3" s="338" t="s">
        <v>12</v>
      </c>
      <c r="AK3" s="297"/>
      <c r="AL3" s="321" t="s">
        <v>116</v>
      </c>
      <c r="AM3" s="323" t="s">
        <v>53</v>
      </c>
      <c r="AN3" s="325" t="s">
        <v>45</v>
      </c>
      <c r="AO3" s="18"/>
    </row>
    <row r="4" spans="1:41" ht="44.25" customHeight="1" thickBot="1" x14ac:dyDescent="0.3">
      <c r="A4" s="304"/>
      <c r="B4" s="304"/>
      <c r="C4" s="228">
        <f>'Vîrsta 1-2 ani'!C4</f>
        <v>1</v>
      </c>
      <c r="D4" s="229">
        <f>'Vîrsta 1-2 ani'!D4</f>
        <v>4</v>
      </c>
      <c r="E4" s="229">
        <f>'Vîrsta 1-2 ani'!E4</f>
        <v>5</v>
      </c>
      <c r="F4" s="229">
        <f>'Vîrsta 1-2 ani'!F4</f>
        <v>6</v>
      </c>
      <c r="G4" s="229">
        <f>'Vîrsta 1-2 ani'!G4</f>
        <v>7</v>
      </c>
      <c r="H4" s="229">
        <f>'Vîrsta 1-2 ani'!H4</f>
        <v>8</v>
      </c>
      <c r="I4" s="229">
        <f>'Vîrsta 1-2 ani'!I4</f>
        <v>11</v>
      </c>
      <c r="J4" s="229">
        <f>'Vîrsta 1-2 ani'!J4</f>
        <v>12</v>
      </c>
      <c r="K4" s="229">
        <f>'Vîrsta 1-2 ani'!K4</f>
        <v>13</v>
      </c>
      <c r="L4" s="229">
        <f>'Vîrsta 1-2 ani'!L4</f>
        <v>15</v>
      </c>
      <c r="M4" s="229">
        <f>'Vîrsta 1-2 ani'!M4</f>
        <v>18</v>
      </c>
      <c r="N4" s="229">
        <f>'Vîrsta 1-2 ani'!N4</f>
        <v>19</v>
      </c>
      <c r="O4" s="229">
        <f>'Vîrsta 1-2 ani'!O4</f>
        <v>20</v>
      </c>
      <c r="P4" s="229">
        <f>'Vîrsta 1-2 ani'!P4</f>
        <v>21</v>
      </c>
      <c r="Q4" s="229">
        <f>'Vîrsta 1-2 ani'!Q4</f>
        <v>22</v>
      </c>
      <c r="R4" s="229">
        <f>'Vîrsta 1-2 ani'!R4</f>
        <v>25</v>
      </c>
      <c r="S4" s="229">
        <f>'Vîrsta 1-2 ani'!S4</f>
        <v>26</v>
      </c>
      <c r="T4" s="229">
        <f>'Vîrsta 1-2 ani'!T4</f>
        <v>27</v>
      </c>
      <c r="U4" s="229">
        <f>'Vîrsta 1-2 ani'!U4</f>
        <v>28</v>
      </c>
      <c r="V4" s="229">
        <f>'Vîrsta 1-2 ani'!V4</f>
        <v>29</v>
      </c>
      <c r="W4" s="229">
        <f>'Vîrsta 1-2 ani'!W4</f>
        <v>0</v>
      </c>
      <c r="X4" s="229">
        <f>'Vîrsta 1-2 ani'!X4</f>
        <v>0</v>
      </c>
      <c r="Y4" s="229">
        <f>'Vîrsta 1-2 ani'!Y4</f>
        <v>0</v>
      </c>
      <c r="Z4" s="300"/>
      <c r="AA4" s="77" t="s">
        <v>77</v>
      </c>
      <c r="AB4" s="77" t="s">
        <v>69</v>
      </c>
      <c r="AC4" s="329"/>
      <c r="AD4" s="320"/>
      <c r="AE4" s="329"/>
      <c r="AF4" s="341"/>
      <c r="AG4" s="329"/>
      <c r="AH4" s="314"/>
      <c r="AI4" s="329"/>
      <c r="AJ4" s="339"/>
      <c r="AK4" s="298"/>
      <c r="AL4" s="322"/>
      <c r="AM4" s="324"/>
      <c r="AN4" s="326"/>
      <c r="AO4" s="18"/>
    </row>
    <row r="5" spans="1:41" ht="16.5" hidden="1" thickBot="1" x14ac:dyDescent="0.3">
      <c r="A5" s="44"/>
      <c r="B5" s="45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7"/>
      <c r="AA5" s="48"/>
      <c r="AB5" s="49"/>
      <c r="AC5" s="50"/>
      <c r="AD5" s="51"/>
      <c r="AE5" s="50"/>
      <c r="AF5" s="207"/>
      <c r="AG5" s="50"/>
      <c r="AH5" s="206"/>
      <c r="AI5" s="50"/>
      <c r="AJ5" s="52"/>
      <c r="AK5" s="53"/>
      <c r="AL5" s="16"/>
      <c r="AM5" s="54"/>
      <c r="AN5" s="55"/>
      <c r="AO5" s="18"/>
    </row>
    <row r="6" spans="1:41" ht="31.5" customHeight="1" thickBot="1" x14ac:dyDescent="0.3">
      <c r="A6" s="334" t="s">
        <v>112</v>
      </c>
      <c r="B6" s="335"/>
      <c r="C6" s="114">
        <v>170</v>
      </c>
      <c r="D6" s="115">
        <v>168</v>
      </c>
      <c r="E6" s="115">
        <v>184</v>
      </c>
      <c r="F6" s="115">
        <v>184</v>
      </c>
      <c r="G6" s="115">
        <v>182</v>
      </c>
      <c r="H6" s="115">
        <v>169</v>
      </c>
      <c r="I6" s="115">
        <v>175</v>
      </c>
      <c r="J6" s="116">
        <v>180</v>
      </c>
      <c r="K6" s="117">
        <v>168</v>
      </c>
      <c r="L6" s="118">
        <v>154</v>
      </c>
      <c r="M6" s="115">
        <v>195</v>
      </c>
      <c r="N6" s="118">
        <v>196</v>
      </c>
      <c r="O6" s="115">
        <v>208</v>
      </c>
      <c r="P6" s="115">
        <v>205</v>
      </c>
      <c r="Q6" s="115">
        <v>193</v>
      </c>
      <c r="R6" s="115">
        <v>175</v>
      </c>
      <c r="S6" s="115">
        <v>178</v>
      </c>
      <c r="T6" s="115">
        <v>180</v>
      </c>
      <c r="U6" s="115">
        <v>176</v>
      </c>
      <c r="V6" s="115">
        <v>165</v>
      </c>
      <c r="W6" s="115"/>
      <c r="X6" s="115"/>
      <c r="Y6" s="115"/>
      <c r="Z6" s="119">
        <f t="shared" ref="Z6:Z37" si="0">SUM(C6:Y6)</f>
        <v>3605</v>
      </c>
      <c r="AA6" s="13"/>
      <c r="AB6" s="13"/>
      <c r="AC6" s="13"/>
      <c r="AD6" s="13"/>
      <c r="AE6" s="13"/>
      <c r="AF6" s="13"/>
      <c r="AG6" s="13"/>
      <c r="AH6" s="13"/>
      <c r="AI6" s="13"/>
      <c r="AJ6" s="14"/>
      <c r="AK6" s="15"/>
      <c r="AL6" s="191"/>
      <c r="AM6" s="16"/>
      <c r="AN6" s="17"/>
      <c r="AO6" s="18"/>
    </row>
    <row r="7" spans="1:41" ht="31.5" x14ac:dyDescent="0.25">
      <c r="A7" s="336">
        <v>1</v>
      </c>
      <c r="B7" s="70" t="s">
        <v>70</v>
      </c>
      <c r="C7" s="154">
        <f t="shared" ref="C7:Y7" si="1">SUM(C8:C14)</f>
        <v>37.639274004683841</v>
      </c>
      <c r="D7" s="155">
        <f t="shared" si="1"/>
        <v>35.565194379391102</v>
      </c>
      <c r="E7" s="155">
        <f t="shared" si="1"/>
        <v>24.34169086651054</v>
      </c>
      <c r="F7" s="155">
        <f t="shared" si="1"/>
        <v>50.367217798594851</v>
      </c>
      <c r="G7" s="155">
        <f t="shared" si="1"/>
        <v>31.695086651053863</v>
      </c>
      <c r="H7" s="155">
        <f t="shared" si="1"/>
        <v>43.228969555035135</v>
      </c>
      <c r="I7" s="155">
        <f t="shared" si="1"/>
        <v>36.361447306791568</v>
      </c>
      <c r="J7" s="155">
        <f t="shared" si="1"/>
        <v>35.067536299765806</v>
      </c>
      <c r="K7" s="155">
        <f t="shared" si="1"/>
        <v>32.497709601873538</v>
      </c>
      <c r="L7" s="155">
        <f t="shared" si="1"/>
        <v>35.401803278688526</v>
      </c>
      <c r="M7" s="155">
        <f t="shared" si="1"/>
        <v>51.207423887587822</v>
      </c>
      <c r="N7" s="155">
        <f t="shared" si="1"/>
        <v>24.711789227166278</v>
      </c>
      <c r="O7" s="155">
        <f t="shared" si="1"/>
        <v>52.716163934426234</v>
      </c>
      <c r="P7" s="155">
        <f t="shared" si="1"/>
        <v>37.539583138173299</v>
      </c>
      <c r="Q7" s="155">
        <f t="shared" si="1"/>
        <v>56.271592505854805</v>
      </c>
      <c r="R7" s="155">
        <f t="shared" si="1"/>
        <v>39.036857142857144</v>
      </c>
      <c r="S7" s="155">
        <f t="shared" si="1"/>
        <v>41.301878220140516</v>
      </c>
      <c r="T7" s="155">
        <f t="shared" si="1"/>
        <v>31.580107728337236</v>
      </c>
      <c r="U7" s="155">
        <f t="shared" si="1"/>
        <v>30.745634660421548</v>
      </c>
      <c r="V7" s="155">
        <f t="shared" si="1"/>
        <v>47.210234192037476</v>
      </c>
      <c r="W7" s="155">
        <f t="shared" si="1"/>
        <v>0</v>
      </c>
      <c r="X7" s="155">
        <f t="shared" si="1"/>
        <v>0</v>
      </c>
      <c r="Y7" s="155">
        <f t="shared" si="1"/>
        <v>0</v>
      </c>
      <c r="Z7" s="71">
        <f t="shared" si="0"/>
        <v>774.48719437939098</v>
      </c>
      <c r="AA7" s="71">
        <f t="shared" ref="AA7:AA38" si="2">IFERROR((Z7/$Z$6*1000),"")</f>
        <v>214.83694712327073</v>
      </c>
      <c r="AB7" s="71">
        <f>SUM(AB8:AB14)</f>
        <v>191.16285845511214</v>
      </c>
      <c r="AC7" s="78"/>
      <c r="AD7" s="120">
        <f>SUM(AD8:AD14)</f>
        <v>13.674346456983049</v>
      </c>
      <c r="AE7" s="120"/>
      <c r="AF7" s="120">
        <f>SUM(AF8:AF14)</f>
        <v>2.0634207296007689</v>
      </c>
      <c r="AG7" s="120"/>
      <c r="AH7" s="120">
        <f>SUM(AH8:AH14)</f>
        <v>86.783303217038537</v>
      </c>
      <c r="AI7" s="120"/>
      <c r="AJ7" s="121">
        <f>SUM(AJ8:AJ14)</f>
        <v>447.89564114893778</v>
      </c>
      <c r="AK7" s="121"/>
      <c r="AL7" s="122">
        <v>133.4</v>
      </c>
      <c r="AM7" s="122">
        <f>IFERROR((AB7-AL7),"")</f>
        <v>57.762858455112138</v>
      </c>
      <c r="AN7" s="122">
        <f>IFERROR((AB7*100/AL7),"")</f>
        <v>143.30049359453685</v>
      </c>
      <c r="AO7" s="18"/>
    </row>
    <row r="8" spans="1:41" s="31" customFormat="1" ht="31.5" x14ac:dyDescent="0.25">
      <c r="A8" s="290"/>
      <c r="B8" s="56" t="s">
        <v>71</v>
      </c>
      <c r="C8" s="244">
        <f>IF(OR(TOTAL!C8="",TOTAL!C8=0),"",IF('Vîrsta 1-2 ani'!$C$6&lt;=0,(TOTAL!C8-('Vîrsta 5-7 ani'!$C$6*0.008))/TOTAL!$C$6*'Vîrsta 3-4 ani'!$C$6,(('Vîrsta 1-2 ani'!C8/'Vîrsta 1-2 ani'!$C$6)+0.008)*'Vîrsta 3-4 ani'!$C$6))</f>
        <v>13.099953161592506</v>
      </c>
      <c r="D8" s="245">
        <f>IF(OR(TOTAL!D8="",TOTAL!D8=0),"",IF('Vîrsta 1-2 ani'!$C$6&lt;=0,(TOTAL!D8-('Vîrsta 5-7 ani'!$C$6*0.008))/TOTAL!$C$6*'Vîrsta 3-4 ani'!$C$6,(('Vîrsta 1-2 ani'!D8/'Vîrsta 1-2 ani'!$C$6)+0.008)*'Vîrsta 3-4 ani'!$C$6))</f>
        <v>13.099953161592506</v>
      </c>
      <c r="E8" s="245">
        <f>IF(OR(TOTAL!E8="",TOTAL!E8=0),"",IF('Vîrsta 1-2 ani'!$C$6&lt;=0,(TOTAL!E8-('Vîrsta 5-7 ani'!$C$6*0.008))/TOTAL!$C$6*'Vîrsta 3-4 ani'!$C$6,(('Vîrsta 1-2 ani'!E8/'Vîrsta 1-2 ani'!$C$6)+0.008)*'Vîrsta 3-4 ani'!$C$6))</f>
        <v>5.7385948477751763</v>
      </c>
      <c r="F8" s="245">
        <f>IF(OR(TOTAL!F8="",TOTAL!F8=0),"",IF('Vîrsta 1-2 ani'!$C$6&lt;=0,(TOTAL!F8-('Vîrsta 5-7 ani'!$C$6*0.008))/TOTAL!$C$6*'Vîrsta 3-4 ani'!$C$6,(('Vîrsta 1-2 ani'!F8/'Vîrsta 1-2 ani'!$C$6)+0.008)*'Vîrsta 3-4 ani'!$C$6))</f>
        <v>0.43156908665105392</v>
      </c>
      <c r="G8" s="245">
        <f>IF(OR(TOTAL!G8="",TOTAL!G8=0),"",IF('Vîrsta 1-2 ani'!$C$6&lt;=0,(TOTAL!G8-('Vîrsta 5-7 ani'!$C$6*0.008))/TOTAL!$C$6*'Vîrsta 3-4 ani'!$C$6,(('Vîrsta 1-2 ani'!G8/'Vîrsta 1-2 ani'!$C$6)+0.008)*'Vîrsta 3-4 ani'!$C$6))</f>
        <v>7.2793442622950835</v>
      </c>
      <c r="H8" s="245">
        <f>IF(OR(TOTAL!H8="",TOTAL!H8=0),"",IF('Vîrsta 1-2 ani'!$C$6&lt;=0,(TOTAL!H8-('Vîrsta 5-7 ani'!$C$6*0.008))/TOTAL!$C$6*'Vîrsta 3-4 ani'!$C$6,(('Vîrsta 1-2 ani'!H8/'Vîrsta 1-2 ani'!$C$6)+0.008)*'Vîrsta 3-4 ani'!$C$6))</f>
        <v>12.757564402810306</v>
      </c>
      <c r="I8" s="245">
        <f>IF(OR(TOTAL!I8="",TOTAL!I8=0),"",IF('Vîrsta 1-2 ani'!$C$6&lt;=0,(TOTAL!I8-('Vîrsta 5-7 ani'!$C$6*0.008))/TOTAL!$C$6*'Vîrsta 3-4 ani'!$C$6,(('Vîrsta 1-2 ani'!I8/'Vîrsta 1-2 ani'!$C$6)+0.008)*'Vîrsta 3-4 ani'!$C$6))</f>
        <v>13.099953161592506</v>
      </c>
      <c r="J8" s="245">
        <f>IF(OR(TOTAL!J8="",TOTAL!J8=0),"",IF('Vîrsta 1-2 ani'!$C$6&lt;=0,(TOTAL!J8-('Vîrsta 5-7 ani'!$C$6*0.008))/TOTAL!$C$6*'Vîrsta 3-4 ani'!$C$6,(('Vîrsta 1-2 ani'!J8/'Vîrsta 1-2 ani'!$C$6)+0.008)*'Vîrsta 3-4 ani'!$C$6))</f>
        <v>7.108149882903982</v>
      </c>
      <c r="K8" s="245" t="str">
        <f>IF(OR(TOTAL!K8="",TOTAL!K8=0),"",IF('Vîrsta 1-2 ani'!$C$6&lt;=0,(TOTAL!K8-('Vîrsta 5-7 ani'!$C$6*0.008))/TOTAL!$C$6*'Vîrsta 3-4 ani'!$C$6,(('Vîrsta 1-2 ani'!K8/'Vîrsta 1-2 ani'!$C$6)+0.008)*'Vîrsta 3-4 ani'!$C$6))</f>
        <v/>
      </c>
      <c r="L8" s="245">
        <f>IF(OR(TOTAL!L8="",TOTAL!L8=0),"",IF('Vîrsta 1-2 ani'!$C$6&lt;=0,(TOTAL!L8-('Vîrsta 5-7 ani'!$C$6*0.008))/TOTAL!$C$6*'Vîrsta 3-4 ani'!$C$6,(('Vîrsta 1-2 ani'!L8/'Vîrsta 1-2 ani'!$C$6)+0.008)*'Vîrsta 3-4 ani'!$C$6))</f>
        <v>12.415175644028102</v>
      </c>
      <c r="M8" s="245">
        <f>IF(OR(TOTAL!M8="",TOTAL!M8=0),"",IF('Vîrsta 1-2 ani'!$C$6&lt;=0,(TOTAL!M8-('Vîrsta 5-7 ani'!$C$6*0.008))/TOTAL!$C$6*'Vîrsta 3-4 ani'!$C$6,(('Vîrsta 1-2 ani'!M8/'Vîrsta 1-2 ani'!$C$6)+0.008)*'Vîrsta 3-4 ani'!$C$6))</f>
        <v>12.415175644028102</v>
      </c>
      <c r="N8" s="245">
        <f>IF(OR(TOTAL!N8="",TOTAL!N8=0),"",IF('Vîrsta 1-2 ani'!$C$6&lt;=0,(TOTAL!N8-('Vîrsta 5-7 ani'!$C$6*0.008))/TOTAL!$C$6*'Vîrsta 3-4 ani'!$C$6,(('Vîrsta 1-2 ani'!N8/'Vîrsta 1-2 ani'!$C$6)+0.008)*'Vîrsta 3-4 ani'!$C$6))</f>
        <v>6.4233723653395778</v>
      </c>
      <c r="O8" s="245">
        <f>IF(OR(TOTAL!O8="",TOTAL!O8=0),"",IF('Vîrsta 1-2 ani'!$C$6&lt;=0,(TOTAL!O8-('Vîrsta 5-7 ani'!$C$6*0.008))/TOTAL!$C$6*'Vîrsta 3-4 ani'!$C$6,(('Vîrsta 1-2 ani'!O8/'Vîrsta 1-2 ani'!$C$6)+0.008)*'Vîrsta 3-4 ani'!$C$6))</f>
        <v>0.43156908665105392</v>
      </c>
      <c r="P8" s="245">
        <f>IF(OR(TOTAL!P8="",TOTAL!P8=0),"",IF('Vîrsta 1-2 ani'!$C$6&lt;=0,(TOTAL!P8-('Vîrsta 5-7 ani'!$C$6*0.008))/TOTAL!$C$6*'Vîrsta 3-4 ani'!$C$6,(('Vîrsta 1-2 ani'!P8/'Vîrsta 1-2 ani'!$C$6)+0.008)*'Vîrsta 3-4 ani'!$C$6))</f>
        <v>8.3065105386416871</v>
      </c>
      <c r="Q8" s="245">
        <f>IF(OR(TOTAL!Q8="",TOTAL!Q8=0),"",IF('Vîrsta 1-2 ani'!$C$6&lt;=0,(TOTAL!Q8-('Vîrsta 5-7 ani'!$C$6*0.008))/TOTAL!$C$6*'Vîrsta 3-4 ani'!$C$6,(('Vîrsta 1-2 ani'!Q8/'Vîrsta 1-2 ani'!$C$6)+0.008)*'Vîrsta 3-4 ani'!$C$6))</f>
        <v>14.811896955503514</v>
      </c>
      <c r="R8" s="245">
        <f>IF(OR(TOTAL!R8="",TOTAL!R8=0),"",IF('Vîrsta 1-2 ani'!$C$6&lt;=0,(TOTAL!R8-('Vîrsta 5-7 ani'!$C$6*0.008))/TOTAL!$C$6*'Vîrsta 3-4 ani'!$C$6,(('Vîrsta 1-2 ani'!R8/'Vîrsta 1-2 ani'!$C$6)+0.008)*'Vîrsta 3-4 ani'!$C$6))</f>
        <v>13.78473067915691</v>
      </c>
      <c r="S8" s="245">
        <f>IF(OR(TOTAL!S8="",TOTAL!S8=0),"",IF('Vîrsta 1-2 ani'!$C$6&lt;=0,(TOTAL!S8-('Vîrsta 5-7 ani'!$C$6*0.008))/TOTAL!$C$6*'Vîrsta 3-4 ani'!$C$6,(('Vîrsta 1-2 ani'!S8/'Vîrsta 1-2 ani'!$C$6)+0.008)*'Vîrsta 3-4 ani'!$C$6))</f>
        <v>7.4505386416861832</v>
      </c>
      <c r="T8" s="245" t="str">
        <f>IF(OR(TOTAL!T8="",TOTAL!T8=0),"",IF('Vîrsta 1-2 ani'!$C$6&lt;=0,(TOTAL!T8-('Vîrsta 5-7 ani'!$C$6*0.008))/TOTAL!$C$6*'Vîrsta 3-4 ani'!$C$6,(('Vîrsta 1-2 ani'!T8/'Vîrsta 1-2 ani'!$C$6)+0.008)*'Vîrsta 3-4 ani'!$C$6))</f>
        <v/>
      </c>
      <c r="U8" s="245">
        <f>IF(OR(TOTAL!U8="",TOTAL!U8=0),"",IF('Vîrsta 1-2 ani'!$C$6&lt;=0,(TOTAL!U8-('Vîrsta 5-7 ani'!$C$6*0.008))/TOTAL!$C$6*'Vîrsta 3-4 ani'!$C$6,(('Vîrsta 1-2 ani'!U8/'Vîrsta 1-2 ani'!$C$6)+0.008)*'Vîrsta 3-4 ani'!$C$6))</f>
        <v>6.2521779859484781</v>
      </c>
      <c r="V8" s="245">
        <f>IF(OR(TOTAL!V8="",TOTAL!V8=0),"",IF('Vîrsta 1-2 ani'!$C$6&lt;=0,(TOTAL!V8-('Vîrsta 5-7 ani'!$C$6*0.008))/TOTAL!$C$6*'Vîrsta 3-4 ani'!$C$6,(('Vîrsta 1-2 ani'!V8/'Vîrsta 1-2 ani'!$C$6)+0.008)*'Vîrsta 3-4 ani'!$C$6))</f>
        <v>12.757564402810306</v>
      </c>
      <c r="W8" s="245" t="str">
        <f>IF(OR(TOTAL!W8="",TOTAL!W8=0),"",IF('Vîrsta 1-2 ani'!$C$6&lt;=0,(TOTAL!W8-('Vîrsta 5-7 ani'!$C$6*0.008))/TOTAL!$C$6*'Vîrsta 3-4 ani'!$C$6,(('Vîrsta 1-2 ani'!W8/'Vîrsta 1-2 ani'!$C$6)+0.008)*'Vîrsta 3-4 ani'!$C$6))</f>
        <v/>
      </c>
      <c r="X8" s="245" t="str">
        <f>IF(OR(TOTAL!X8="",TOTAL!X8=0),"",IF('Vîrsta 1-2 ani'!$C$6&lt;=0,(TOTAL!X8-('Vîrsta 5-7 ani'!$C$6*0.008))/TOTAL!$C$6*'Vîrsta 3-4 ani'!$C$6,(('Vîrsta 1-2 ani'!X8/'Vîrsta 1-2 ani'!$C$6)+0.008)*'Vîrsta 3-4 ani'!$C$6))</f>
        <v/>
      </c>
      <c r="Y8" s="245" t="str">
        <f>IF(OR(TOTAL!Y8="",TOTAL!Y8=0),"",IF('Vîrsta 1-2 ani'!$C$6&lt;=0,(TOTAL!Y8-('Vîrsta 5-7 ani'!$C$6*0.008))/TOTAL!$C$6*'Vîrsta 3-4 ani'!$C$6,(('Vîrsta 1-2 ani'!Y8/'Vîrsta 1-2 ani'!$C$6)+0.008)*'Vîrsta 3-4 ani'!$C$6))</f>
        <v/>
      </c>
      <c r="Z8" s="11">
        <f t="shared" si="0"/>
        <v>167.66379391100708</v>
      </c>
      <c r="AA8" s="25">
        <f t="shared" si="2"/>
        <v>46.508680696534554</v>
      </c>
      <c r="AB8" s="25">
        <f t="shared" ref="AB8:AB10" si="3">IFERROR(IF($AA8=0,"",$AA8-AC8),"")</f>
        <v>46.508680696534554</v>
      </c>
      <c r="AC8" s="79">
        <v>0</v>
      </c>
      <c r="AD8" s="97">
        <f>IFERROR(IF($AB8=0,"",$AB8*AE8),"")</f>
        <v>3.7672031364192988</v>
      </c>
      <c r="AE8" s="98">
        <v>8.1000000000000003E-2</v>
      </c>
      <c r="AF8" s="97">
        <f>IFERROR(IF($AB8=0,"",$AB8*AG8),"")</f>
        <v>0.5581041683584147</v>
      </c>
      <c r="AG8" s="98">
        <v>1.2E-2</v>
      </c>
      <c r="AH8" s="97">
        <f>IFERROR(IF($AB8=0,"",$AB8*AI8),"")</f>
        <v>22.324166734336586</v>
      </c>
      <c r="AI8" s="98">
        <v>0.48</v>
      </c>
      <c r="AJ8" s="97">
        <f>IFERROR(IF($AB8=0,"",$AB8*AK8),"")</f>
        <v>124.17817745974726</v>
      </c>
      <c r="AK8" s="98">
        <v>2.67</v>
      </c>
      <c r="AL8" s="192">
        <v>48</v>
      </c>
      <c r="AM8" s="99">
        <f>IFERROR((AB8-AL8),"")</f>
        <v>-1.4913193034654455</v>
      </c>
      <c r="AN8" s="99">
        <f>IFERROR((AB8*100/AL8),"")</f>
        <v>96.893084784446998</v>
      </c>
      <c r="AO8" s="66"/>
    </row>
    <row r="9" spans="1:41" s="31" customFormat="1" ht="31.5" x14ac:dyDescent="0.25">
      <c r="A9" s="290"/>
      <c r="B9" s="56" t="s">
        <v>72</v>
      </c>
      <c r="C9" s="244">
        <f>IF(OR(TOTAL!C9="",TOTAL!C9=0),"",IF('Vîrsta 1-2 ani'!$C$6&lt;=0,(TOTAL!C9-('Vîrsta 5-7 ani'!$C$6*0.0088))/TOTAL!$C$6*'Vîrsta 3-4 ani'!$C$6,(('Vîrsta 1-2 ani'!C9/'Vîrsta 1-2 ani'!$C$6)+0.0048)*'Vîrsta 3-4 ani'!$C$6))</f>
        <v>4.9026885245901628</v>
      </c>
      <c r="D9" s="245">
        <f>IF(OR(TOTAL!D9="",TOTAL!D9=0),"",IF('Vîrsta 1-2 ani'!$C$6&lt;=0,(TOTAL!D9-('Vîrsta 5-7 ani'!$C$6*0.0088))/TOTAL!$C$6*'Vîrsta 3-4 ani'!$C$6,(('Vîrsta 1-2 ani'!D9/'Vîrsta 1-2 ani'!$C$6)+0.0048)*'Vîrsta 3-4 ani'!$C$6))</f>
        <v>4.7832505854800935</v>
      </c>
      <c r="E9" s="245">
        <f>IF(OR(TOTAL!E9="",TOTAL!E9=0),"",IF('Vîrsta 1-2 ani'!$C$6&lt;=0,(TOTAL!E9-('Vîrsta 5-7 ani'!$C$6*0.0088))/TOTAL!$C$6*'Vîrsta 3-4 ani'!$C$6,(('Vîrsta 1-2 ani'!E9/'Vîrsta 1-2 ani'!$C$6)+0.0048)*'Vîrsta 3-4 ani'!$C$6))</f>
        <v>4.5443747072599523</v>
      </c>
      <c r="F9" s="245">
        <f>IF(OR(TOTAL!F9="",TOTAL!F9=0),"",IF('Vîrsta 1-2 ani'!$C$6&lt;=0,(TOTAL!F9-('Vîrsta 5-7 ani'!$C$6*0.0088))/TOTAL!$C$6*'Vîrsta 3-4 ani'!$C$6,(('Vîrsta 1-2 ani'!F9/'Vîrsta 1-2 ani'!$C$6)+0.0048)*'Vîrsta 3-4 ani'!$C$6))</f>
        <v>4.9026885245901628</v>
      </c>
      <c r="G9" s="245">
        <f>IF(OR(TOTAL!G9="",TOTAL!G9=0),"",IF('Vîrsta 1-2 ani'!$C$6&lt;=0,(TOTAL!G9-('Vîrsta 5-7 ani'!$C$6*0.0088))/TOTAL!$C$6*'Vîrsta 3-4 ani'!$C$6,(('Vîrsta 1-2 ani'!G9/'Vîrsta 1-2 ani'!$C$6)+0.0048)*'Vîrsta 3-4 ani'!$C$6))</f>
        <v>4.9026885245901628</v>
      </c>
      <c r="H9" s="245">
        <f>IF(OR(TOTAL!H9="",TOTAL!H9=0),"",IF('Vîrsta 1-2 ani'!$C$6&lt;=0,(TOTAL!H9-('Vîrsta 5-7 ani'!$C$6*0.0088))/TOTAL!$C$6*'Vîrsta 3-4 ani'!$C$6,(('Vîrsta 1-2 ani'!H9/'Vîrsta 1-2 ani'!$C$6)+0.0048)*'Vîrsta 3-4 ani'!$C$6))</f>
        <v>4.7832505854800935</v>
      </c>
      <c r="I9" s="245">
        <f>IF(OR(TOTAL!I9="",TOTAL!I9=0),"",IF('Vîrsta 1-2 ani'!$C$6&lt;=0,(TOTAL!I9-('Vîrsta 5-7 ani'!$C$6*0.0088))/TOTAL!$C$6*'Vîrsta 3-4 ani'!$C$6,(('Vîrsta 1-2 ani'!I9/'Vîrsta 1-2 ani'!$C$6)+0.0048)*'Vîrsta 3-4 ani'!$C$6))</f>
        <v>4.5443747072599523</v>
      </c>
      <c r="J9" s="245">
        <f>IF(OR(TOTAL!J9="",TOTAL!J9=0),"",IF('Vîrsta 1-2 ani'!$C$6&lt;=0,(TOTAL!J9-('Vîrsta 5-7 ani'!$C$6*0.0088))/TOTAL!$C$6*'Vîrsta 3-4 ani'!$C$6,(('Vîrsta 1-2 ani'!J9/'Vîrsta 1-2 ani'!$C$6)+0.0048)*'Vîrsta 3-4 ani'!$C$6))</f>
        <v>4.7832505854800935</v>
      </c>
      <c r="K9" s="245">
        <f>IF(OR(TOTAL!K9="",TOTAL!K9=0),"",IF('Vîrsta 1-2 ani'!$C$6&lt;=0,(TOTAL!K9-('Vîrsta 5-7 ani'!$C$6*0.0088))/TOTAL!$C$6*'Vîrsta 3-4 ani'!$C$6,(('Vîrsta 1-2 ani'!K9/'Vîrsta 1-2 ani'!$C$6)+0.0048)*'Vîrsta 3-4 ani'!$C$6))</f>
        <v>5.0221264637002339</v>
      </c>
      <c r="L9" s="245">
        <f>IF(OR(TOTAL!L9="",TOTAL!L9=0),"",IF('Vîrsta 1-2 ani'!$C$6&lt;=0,(TOTAL!L9-('Vîrsta 5-7 ani'!$C$6*0.0088))/TOTAL!$C$6*'Vîrsta 3-4 ani'!$C$6,(('Vîrsta 1-2 ani'!L9/'Vîrsta 1-2 ani'!$C$6)+0.0048)*'Vîrsta 3-4 ani'!$C$6))</f>
        <v>4.6638126463700234</v>
      </c>
      <c r="M9" s="245">
        <f>IF(OR(TOTAL!M9="",TOTAL!M9=0),"",IF('Vîrsta 1-2 ani'!$C$6&lt;=0,(TOTAL!M9-('Vîrsta 5-7 ani'!$C$6*0.0088))/TOTAL!$C$6*'Vîrsta 3-4 ani'!$C$6,(('Vîrsta 1-2 ani'!M9/'Vîrsta 1-2 ani'!$C$6)+0.0048)*'Vîrsta 3-4 ani'!$C$6))</f>
        <v>4.5443747072599523</v>
      </c>
      <c r="N9" s="245">
        <f>IF(OR(TOTAL!N9="",TOTAL!N9=0),"",IF('Vîrsta 1-2 ani'!$C$6&lt;=0,(TOTAL!N9-('Vîrsta 5-7 ani'!$C$6*0.0088))/TOTAL!$C$6*'Vîrsta 3-4 ani'!$C$6,(('Vîrsta 1-2 ani'!N9/'Vîrsta 1-2 ani'!$C$6)+0.0048)*'Vîrsta 3-4 ani'!$C$6))</f>
        <v>5.0221264637002339</v>
      </c>
      <c r="O9" s="245">
        <f>IF(OR(TOTAL!O9="",TOTAL!O9=0),"",IF('Vîrsta 1-2 ani'!$C$6&lt;=0,(TOTAL!O9-('Vîrsta 5-7 ani'!$C$6*0.0088))/TOTAL!$C$6*'Vîrsta 3-4 ani'!$C$6,(('Vîrsta 1-2 ani'!O9/'Vîrsta 1-2 ani'!$C$6)+0.0048)*'Vîrsta 3-4 ani'!$C$6))</f>
        <v>5.3804402810304452</v>
      </c>
      <c r="P9" s="245">
        <f>IF(OR(TOTAL!P9="",TOTAL!P9=0),"",IF('Vîrsta 1-2 ani'!$C$6&lt;=0,(TOTAL!P9-('Vîrsta 5-7 ani'!$C$6*0.0088))/TOTAL!$C$6*'Vîrsta 3-4 ani'!$C$6,(('Vîrsta 1-2 ani'!P9/'Vîrsta 1-2 ani'!$C$6)+0.0048)*'Vîrsta 3-4 ani'!$C$6))</f>
        <v>5.6193161592505856</v>
      </c>
      <c r="Q9" s="245">
        <f>IF(OR(TOTAL!Q9="",TOTAL!Q9=0),"",IF('Vîrsta 1-2 ani'!$C$6&lt;=0,(TOTAL!Q9-('Vîrsta 5-7 ani'!$C$6*0.0088))/TOTAL!$C$6*'Vîrsta 3-4 ani'!$C$6,(('Vîrsta 1-2 ani'!Q9/'Vîrsta 1-2 ani'!$C$6)+0.0048)*'Vîrsta 3-4 ani'!$C$6))</f>
        <v>5.6193161592505856</v>
      </c>
      <c r="R9" s="245">
        <f>IF(OR(TOTAL!R9="",TOTAL!R9=0),"",IF('Vîrsta 1-2 ani'!$C$6&lt;=0,(TOTAL!R9-('Vîrsta 5-7 ani'!$C$6*0.0088))/TOTAL!$C$6*'Vîrsta 3-4 ani'!$C$6,(('Vîrsta 1-2 ani'!R9/'Vîrsta 1-2 ani'!$C$6)+0.0048)*'Vîrsta 3-4 ani'!$C$6))</f>
        <v>5.141564402810304</v>
      </c>
      <c r="S9" s="245">
        <f>IF(OR(TOTAL!S9="",TOTAL!S9=0),"",IF('Vîrsta 1-2 ani'!$C$6&lt;=0,(TOTAL!S9-('Vîrsta 5-7 ani'!$C$6*0.0088))/TOTAL!$C$6*'Vîrsta 3-4 ani'!$C$6,(('Vîrsta 1-2 ani'!S9/'Vîrsta 1-2 ani'!$C$6)+0.0048)*'Vîrsta 3-4 ani'!$C$6))</f>
        <v>4.6638126463700234</v>
      </c>
      <c r="T9" s="245">
        <f>IF(OR(TOTAL!T9="",TOTAL!T9=0),"",IF('Vîrsta 1-2 ani'!$C$6&lt;=0,(TOTAL!T9-('Vîrsta 5-7 ani'!$C$6*0.0088))/TOTAL!$C$6*'Vîrsta 3-4 ani'!$C$6,(('Vîrsta 1-2 ani'!T9/'Vîrsta 1-2 ani'!$C$6)+0.0048)*'Vîrsta 3-4 ani'!$C$6))</f>
        <v>4.7832505854800935</v>
      </c>
      <c r="U9" s="245">
        <f>IF(OR(TOTAL!U9="",TOTAL!U9=0),"",IF('Vîrsta 1-2 ani'!$C$6&lt;=0,(TOTAL!U9-('Vîrsta 5-7 ani'!$C$6*0.0088))/TOTAL!$C$6*'Vîrsta 3-4 ani'!$C$6,(('Vîrsta 1-2 ani'!U9/'Vîrsta 1-2 ani'!$C$6)+0.0048)*'Vîrsta 3-4 ani'!$C$6))</f>
        <v>4.9026885245901628</v>
      </c>
      <c r="V9" s="245">
        <f>IF(OR(TOTAL!V9="",TOTAL!V9=0),"",IF('Vîrsta 1-2 ani'!$C$6&lt;=0,(TOTAL!V9-('Vîrsta 5-7 ani'!$C$6*0.0088))/TOTAL!$C$6*'Vîrsta 3-4 ani'!$C$6,(('Vîrsta 1-2 ani'!V9/'Vîrsta 1-2 ani'!$C$6)+0.0048)*'Vîrsta 3-4 ani'!$C$6))</f>
        <v>4.7832505854800935</v>
      </c>
      <c r="W9" s="245" t="str">
        <f>IF(OR(TOTAL!W9="",TOTAL!W9=0),"",IF('Vîrsta 1-2 ani'!$C$6&lt;=0,(TOTAL!W9-('Vîrsta 5-7 ani'!$C$6*0.0088))/TOTAL!$C$6*'Vîrsta 3-4 ani'!$C$6,(('Vîrsta 1-2 ani'!W9/'Vîrsta 1-2 ani'!$C$6)+0.0048)*'Vîrsta 3-4 ani'!$C$6))</f>
        <v/>
      </c>
      <c r="X9" s="245" t="str">
        <f>IF(OR(TOTAL!X9="",TOTAL!X9=0),"",IF('Vîrsta 1-2 ani'!$C$6&lt;=0,(TOTAL!X9-('Vîrsta 5-7 ani'!$C$6*0.0088))/TOTAL!$C$6*'Vîrsta 3-4 ani'!$C$6,(('Vîrsta 1-2 ani'!X9/'Vîrsta 1-2 ani'!$C$6)+0.0048)*'Vîrsta 3-4 ani'!$C$6))</f>
        <v/>
      </c>
      <c r="Y9" s="245" t="str">
        <f>IF(OR(TOTAL!Y9="",TOTAL!Y9=0),"",IF('Vîrsta 1-2 ani'!$C$6&lt;=0,(TOTAL!Y9-('Vîrsta 5-7 ani'!$C$6*0.0088))/TOTAL!$C$6*'Vîrsta 3-4 ani'!$C$6,(('Vîrsta 1-2 ani'!Y9/'Vîrsta 1-2 ani'!$C$6)+0.0048)*'Vîrsta 3-4 ani'!$C$6))</f>
        <v/>
      </c>
      <c r="Z9" s="25">
        <f t="shared" si="0"/>
        <v>98.292646370023405</v>
      </c>
      <c r="AA9" s="25">
        <f t="shared" si="2"/>
        <v>27.265643930658367</v>
      </c>
      <c r="AB9" s="25">
        <f t="shared" si="3"/>
        <v>27.265643930658367</v>
      </c>
      <c r="AC9" s="26">
        <v>0</v>
      </c>
      <c r="AD9" s="97">
        <f t="shared" ref="AD9:AD14" si="4">IFERROR(IF($AB9=0,"",$AB9*AE9),"")</f>
        <v>2.453907953759253</v>
      </c>
      <c r="AE9" s="98">
        <v>0.09</v>
      </c>
      <c r="AF9" s="97">
        <f t="shared" ref="AF9:AF14" si="5">IFERROR(IF($AB9=0,"",$AB9*AG9),"")</f>
        <v>0.81796931791975103</v>
      </c>
      <c r="AG9" s="98">
        <v>0.03</v>
      </c>
      <c r="AH9" s="97">
        <f t="shared" ref="AH9:AH14" si="6">IFERROR(IF($AB9=0,"",$AB9*AI9),"")</f>
        <v>13.087509086716016</v>
      </c>
      <c r="AI9" s="98">
        <v>0.48</v>
      </c>
      <c r="AJ9" s="97">
        <f t="shared" ref="AJ9:AJ14" si="7">IFERROR(IF($AB9=0,"",$AB9*AK9),"")</f>
        <v>70.345361341098595</v>
      </c>
      <c r="AK9" s="98">
        <v>2.58</v>
      </c>
      <c r="AL9" s="192">
        <v>20.8</v>
      </c>
      <c r="AM9" s="99">
        <f t="shared" ref="AM9:AM14" si="8">IFERROR((AB9-AL9),"")</f>
        <v>6.4656439306583664</v>
      </c>
      <c r="AN9" s="99">
        <f t="shared" ref="AN9:AN14" si="9">IFERROR((AB9*100/AL9),"")</f>
        <v>131.08482658970368</v>
      </c>
      <c r="AO9" s="66"/>
    </row>
    <row r="10" spans="1:41" s="31" customFormat="1" ht="31.5" x14ac:dyDescent="0.25">
      <c r="A10" s="290"/>
      <c r="B10" s="56" t="s">
        <v>75</v>
      </c>
      <c r="C10" s="244" t="str">
        <f>IF(OR(TOTAL!C10="",TOTAL!C10=0),"",IF('Vîrsta 1-2 ani'!$C$6&lt;=0,(TOTAL!C10-('Vîrsta 5-7 ani'!$C$6*0.0048))/TOTAL!$C$6*'Vîrsta 3-4 ani'!$C$6,(('Vîrsta 1-2 ani'!C10/'Vîrsta 1-2 ani'!$C$6)+0.0016)*'Vîrsta 3-4 ani'!$C$6))</f>
        <v/>
      </c>
      <c r="D10" s="245">
        <f>IF(OR(TOTAL!D10="",TOTAL!D10=0),"",IF('Vîrsta 1-2 ani'!$C$6&lt;=0,(TOTAL!D10-('Vîrsta 5-7 ani'!$C$6*0.0048))/TOTAL!$C$6*'Vîrsta 3-4 ani'!$C$6,(('Vîrsta 1-2 ani'!D10/'Vîrsta 1-2 ani'!$C$6)+0.0016)*'Vîrsta 3-4 ani'!$C$6))</f>
        <v>-3.8220140515222512E-3</v>
      </c>
      <c r="E10" s="245">
        <f>IF(OR(TOTAL!E10="",TOTAL!E10=0),"",IF('Vîrsta 1-2 ani'!$C$6&lt;=0,(TOTAL!E10-('Vîrsta 5-7 ani'!$C$6*0.0048))/TOTAL!$C$6*'Vîrsta 3-4 ani'!$C$6,(('Vîrsta 1-2 ani'!E10/'Vîrsta 1-2 ani'!$C$6)+0.0016)*'Vîrsta 3-4 ani'!$C$6))</f>
        <v>3.5793161592505855</v>
      </c>
      <c r="F10" s="245">
        <f>IF(OR(TOTAL!F10="",TOTAL!F10=0),"",IF('Vîrsta 1-2 ani'!$C$6&lt;=0,(TOTAL!F10-('Vîrsta 5-7 ani'!$C$6*0.0048))/TOTAL!$C$6*'Vîrsta 3-4 ani'!$C$6,(('Vîrsta 1-2 ani'!F10/'Vîrsta 1-2 ani'!$C$6)+0.0016)*'Vîrsta 3-4 ani'!$C$6))</f>
        <v>10.50671662763466</v>
      </c>
      <c r="G10" s="245">
        <f>IF(OR(TOTAL!G10="",TOTAL!G10=0),"",IF('Vîrsta 1-2 ani'!$C$6&lt;=0,(TOTAL!G10-('Vîrsta 5-7 ani'!$C$6*0.0048))/TOTAL!$C$6*'Vîrsta 3-4 ani'!$C$6,(('Vîrsta 1-2 ani'!G10/'Vîrsta 1-2 ani'!$C$6)+0.0016)*'Vîrsta 3-4 ani'!$C$6))</f>
        <v>0.39430444964871192</v>
      </c>
      <c r="H10" s="245" t="str">
        <f>IF(OR(TOTAL!H10="",TOTAL!H10=0),"",IF('Vîrsta 1-2 ani'!$C$6&lt;=0,(TOTAL!H10-('Vîrsta 5-7 ani'!$C$6*0.0048))/TOTAL!$C$6*'Vîrsta 3-4 ani'!$C$6,(('Vîrsta 1-2 ani'!H10/'Vîrsta 1-2 ani'!$C$6)+0.0016)*'Vîrsta 3-4 ani'!$C$6))</f>
        <v/>
      </c>
      <c r="I10" s="245">
        <f>IF(OR(TOTAL!I10="",TOTAL!I10=0),"",IF('Vîrsta 1-2 ani'!$C$6&lt;=0,(TOTAL!I10-('Vîrsta 5-7 ani'!$C$6*0.0048))/TOTAL!$C$6*'Vîrsta 3-4 ani'!$C$6,(('Vîrsta 1-2 ani'!I10/'Vîrsta 1-2 ani'!$C$6)+0.0016)*'Vîrsta 3-4 ani'!$C$6))</f>
        <v>1.1905573770491802</v>
      </c>
      <c r="J10" s="245">
        <f>IF(OR(TOTAL!J10="",TOTAL!J10=0),"",IF('Vîrsta 1-2 ani'!$C$6&lt;=0,(TOTAL!J10-('Vîrsta 5-7 ani'!$C$6*0.0048))/TOTAL!$C$6*'Vîrsta 3-4 ani'!$C$6,(('Vîrsta 1-2 ani'!J10/'Vîrsta 1-2 ani'!$C$6)+0.0016)*'Vîrsta 3-4 ani'!$C$6))</f>
        <v>0.39430444964871192</v>
      </c>
      <c r="K10" s="245">
        <f>IF(OR(TOTAL!K10="",TOTAL!K10=0),"",IF('Vîrsta 1-2 ani'!$C$6&lt;=0,(TOTAL!K10-('Vîrsta 5-7 ani'!$C$6*0.0048))/TOTAL!$C$6*'Vîrsta 3-4 ani'!$C$6,(('Vîrsta 1-2 ani'!K10/'Vîrsta 1-2 ani'!$C$6)+0.0016)*'Vîrsta 3-4 ani'!$C$6))</f>
        <v>10.745592505854804</v>
      </c>
      <c r="L10" s="245" t="str">
        <f>IF(OR(TOTAL!L10="",TOTAL!L10=0),"",IF('Vîrsta 1-2 ani'!$C$6&lt;=0,(TOTAL!L10-('Vîrsta 5-7 ani'!$C$6*0.0048))/TOTAL!$C$6*'Vîrsta 3-4 ani'!$C$6,(('Vîrsta 1-2 ani'!L10/'Vîrsta 1-2 ani'!$C$6)+0.0016)*'Vîrsta 3-4 ani'!$C$6))</f>
        <v/>
      </c>
      <c r="M10" s="245" t="str">
        <f>IF(OR(TOTAL!M10="",TOTAL!M10=0),"",IF('Vîrsta 1-2 ani'!$C$6&lt;=0,(TOTAL!M10-('Vîrsta 5-7 ani'!$C$6*0.0048))/TOTAL!$C$6*'Vîrsta 3-4 ani'!$C$6,(('Vîrsta 1-2 ani'!M10/'Vîrsta 1-2 ani'!$C$6)+0.0016)*'Vîrsta 3-4 ani'!$C$6))</f>
        <v/>
      </c>
      <c r="N10" s="245" t="str">
        <f>IF(OR(TOTAL!N10="",TOTAL!N10=0),"",IF('Vîrsta 1-2 ani'!$C$6&lt;=0,(TOTAL!N10-('Vîrsta 5-7 ani'!$C$6*0.0048))/TOTAL!$C$6*'Vîrsta 3-4 ani'!$C$6,(('Vîrsta 1-2 ani'!N10/'Vîrsta 1-2 ani'!$C$6)+0.0016)*'Vîrsta 3-4 ani'!$C$6))</f>
        <v/>
      </c>
      <c r="O10" s="245">
        <f>IF(OR(TOTAL!O10="",TOTAL!O10=0),"",IF('Vîrsta 1-2 ani'!$C$6&lt;=0,(TOTAL!O10-('Vîrsta 5-7 ani'!$C$6*0.0048))/TOTAL!$C$6*'Vîrsta 3-4 ani'!$C$6,(('Vîrsta 1-2 ani'!O10/'Vîrsta 1-2 ani'!$C$6)+0.0016)*'Vîrsta 3-4 ani'!$C$6))</f>
        <v>11.342782201405154</v>
      </c>
      <c r="P10" s="245">
        <f>IF(OR(TOTAL!P10="",TOTAL!P10=0),"",IF('Vîrsta 1-2 ani'!$C$6&lt;=0,(TOTAL!P10-('Vîrsta 5-7 ani'!$C$6*0.0048))/TOTAL!$C$6*'Vîrsta 3-4 ani'!$C$6,(('Vîrsta 1-2 ani'!P10/'Vîrsta 1-2 ani'!$C$6)+0.0016)*'Vîrsta 3-4 ani'!$C$6))</f>
        <v>4.1765058548009373</v>
      </c>
      <c r="Q10" s="245" t="str">
        <f>IF(OR(TOTAL!Q10="",TOTAL!Q10=0),"",IF('Vîrsta 1-2 ani'!$C$6&lt;=0,(TOTAL!Q10-('Vîrsta 5-7 ani'!$C$6*0.0048))/TOTAL!$C$6*'Vîrsta 3-4 ani'!$C$6,(('Vîrsta 1-2 ani'!Q10/'Vîrsta 1-2 ani'!$C$6)+0.0016)*'Vîrsta 3-4 ani'!$C$6))</f>
        <v/>
      </c>
      <c r="R10" s="245">
        <f>IF(OR(TOTAL!R10="",TOTAL!R10=0),"",IF('Vîrsta 1-2 ani'!$C$6&lt;=0,(TOTAL!R10-('Vîrsta 5-7 ani'!$C$6*0.0048))/TOTAL!$C$6*'Vîrsta 3-4 ani'!$C$6,(('Vîrsta 1-2 ani'!R10/'Vîrsta 1-2 ani'!$C$6)+0.0016)*'Vîrsta 3-4 ani'!$C$6))</f>
        <v>0.39430444964871192</v>
      </c>
      <c r="S10" s="245">
        <f>IF(OR(TOTAL!S10="",TOTAL!S10=0),"",IF('Vîrsta 1-2 ani'!$C$6&lt;=0,(TOTAL!S10-('Vîrsta 5-7 ani'!$C$6*0.0048))/TOTAL!$C$6*'Vîrsta 3-4 ani'!$C$6,(('Vîrsta 1-2 ani'!S10/'Vîrsta 1-2 ani'!$C$6)+0.0016)*'Vîrsta 3-4 ani'!$C$6))</f>
        <v>0.79243091334894611</v>
      </c>
      <c r="T10" s="245">
        <f>IF(OR(TOTAL!T10="",TOTAL!T10=0),"",IF('Vîrsta 1-2 ani'!$C$6&lt;=0,(TOTAL!T10-('Vîrsta 5-7 ani'!$C$6*0.0048))/TOTAL!$C$6*'Vîrsta 3-4 ani'!$C$6,(('Vîrsta 1-2 ani'!T10/'Vîrsta 1-2 ani'!$C$6)+0.0016)*'Vîrsta 3-4 ani'!$C$6))</f>
        <v>10.347466042154567</v>
      </c>
      <c r="U10" s="245">
        <f>IF(OR(TOTAL!U10="",TOTAL!U10=0),"",IF('Vîrsta 1-2 ani'!$C$6&lt;=0,(TOTAL!U10-('Vîrsta 5-7 ani'!$C$6*0.0048))/TOTAL!$C$6*'Vîrsta 3-4 ani'!$C$6,(('Vîrsta 1-2 ani'!U10/'Vîrsta 1-2 ani'!$C$6)+0.0016)*'Vîrsta 3-4 ani'!$C$6))</f>
        <v>2.9821264637002343</v>
      </c>
      <c r="V10" s="245" t="str">
        <f>IF(OR(TOTAL!V10="",TOTAL!V10=0),"",IF('Vîrsta 1-2 ani'!$C$6&lt;=0,(TOTAL!V10-('Vîrsta 5-7 ani'!$C$6*0.0048))/TOTAL!$C$6*'Vîrsta 3-4 ani'!$C$6,(('Vîrsta 1-2 ani'!V10/'Vîrsta 1-2 ani'!$C$6)+0.0016)*'Vîrsta 3-4 ani'!$C$6))</f>
        <v/>
      </c>
      <c r="W10" s="245" t="str">
        <f>IF(OR(TOTAL!W10="",TOTAL!W10=0),"",IF('Vîrsta 1-2 ani'!$C$6&lt;=0,(TOTAL!W10-('Vîrsta 5-7 ani'!$C$6*0.0048))/TOTAL!$C$6*'Vîrsta 3-4 ani'!$C$6,(('Vîrsta 1-2 ani'!W10/'Vîrsta 1-2 ani'!$C$6)+0.0016)*'Vîrsta 3-4 ani'!$C$6))</f>
        <v/>
      </c>
      <c r="X10" s="245" t="str">
        <f>IF(OR(TOTAL!X10="",TOTAL!X10=0),"",IF('Vîrsta 1-2 ani'!$C$6&lt;=0,(TOTAL!X10-('Vîrsta 5-7 ani'!$C$6*0.0048))/TOTAL!$C$6*'Vîrsta 3-4 ani'!$C$6,(('Vîrsta 1-2 ani'!X10/'Vîrsta 1-2 ani'!$C$6)+0.0016)*'Vîrsta 3-4 ani'!$C$6))</f>
        <v/>
      </c>
      <c r="Y10" s="245" t="str">
        <f>IF(OR(TOTAL!Y10="",TOTAL!Y10=0),"",IF('Vîrsta 1-2 ani'!$C$6&lt;=0,(TOTAL!Y10-('Vîrsta 5-7 ani'!$C$6*0.0048))/TOTAL!$C$6*'Vîrsta 3-4 ani'!$C$6,(('Vîrsta 1-2 ani'!Y10/'Vîrsta 1-2 ani'!$C$6)+0.0016)*'Vîrsta 3-4 ani'!$C$6))</f>
        <v/>
      </c>
      <c r="Z10" s="25">
        <f t="shared" si="0"/>
        <v>56.842585480093675</v>
      </c>
      <c r="AA10" s="25">
        <f t="shared" si="2"/>
        <v>15.767707484075913</v>
      </c>
      <c r="AB10" s="25">
        <f t="shared" si="3"/>
        <v>15.767707484075913</v>
      </c>
      <c r="AC10" s="26"/>
      <c r="AD10" s="97">
        <f t="shared" si="4"/>
        <v>1.5767707484075915</v>
      </c>
      <c r="AE10" s="98">
        <v>0.1</v>
      </c>
      <c r="AF10" s="97">
        <f t="shared" si="5"/>
        <v>0.15767707484075913</v>
      </c>
      <c r="AG10" s="98">
        <v>0.01</v>
      </c>
      <c r="AH10" s="97">
        <f t="shared" si="6"/>
        <v>11.510426463375417</v>
      </c>
      <c r="AI10" s="98">
        <v>0.73</v>
      </c>
      <c r="AJ10" s="97">
        <f t="shared" si="7"/>
        <v>56.448392792991768</v>
      </c>
      <c r="AK10" s="98">
        <v>3.58</v>
      </c>
      <c r="AL10" s="192">
        <v>7.2</v>
      </c>
      <c r="AM10" s="99">
        <f t="shared" si="8"/>
        <v>8.567707484075914</v>
      </c>
      <c r="AN10" s="99">
        <f t="shared" si="9"/>
        <v>218.99593727883212</v>
      </c>
      <c r="AO10" s="66"/>
    </row>
    <row r="11" spans="1:41" s="31" customFormat="1" ht="15.75" x14ac:dyDescent="0.25">
      <c r="A11" s="290"/>
      <c r="B11" s="56" t="s">
        <v>109</v>
      </c>
      <c r="C11" s="244" t="str">
        <f>IF(OR(TOTAL!C11="",TOTAL!C11=0),"",IF('Vîrsta 1-2 ani'!$C$6&lt;=0,(TOTAL!C11-('Vîrsta 5-7 ani'!$C$6*0.0024))/TOTAL!$C$6*'Vîrsta 3-4 ani'!$C$6,(('Vîrsta 1-2 ani'!C11/'Vîrsta 1-2 ani'!$C$6)+0.0008)*'Vîrsta 3-4 ani'!$C$6))</f>
        <v/>
      </c>
      <c r="D11" s="245" t="str">
        <f>IF(OR(TOTAL!D11="",TOTAL!D11=0),"",IF('Vîrsta 1-2 ani'!$C$6&lt;=0,(TOTAL!D11-('Vîrsta 5-7 ani'!$C$6*0.0024))/TOTAL!$C$6*'Vîrsta 3-4 ani'!$C$6,(('Vîrsta 1-2 ani'!D11/'Vîrsta 1-2 ani'!$C$6)+0.0008)*'Vîrsta 3-4 ani'!$C$6))</f>
        <v/>
      </c>
      <c r="E11" s="245" t="str">
        <f>IF(OR(TOTAL!E11="",TOTAL!E11=0),"",IF('Vîrsta 1-2 ani'!$C$6&lt;=0,(TOTAL!E11-('Vîrsta 5-7 ani'!$C$6*0.0024))/TOTAL!$C$6*'Vîrsta 3-4 ani'!$C$6,(('Vîrsta 1-2 ani'!E11/'Vîrsta 1-2 ani'!$C$6)+0.0008)*'Vîrsta 3-4 ani'!$C$6))</f>
        <v/>
      </c>
      <c r="F11" s="245" t="str">
        <f>IF(OR(TOTAL!F11="",TOTAL!F11=0),"",IF('Vîrsta 1-2 ani'!$C$6&lt;=0,(TOTAL!F11-('Vîrsta 5-7 ani'!$C$6*0.0024))/TOTAL!$C$6*'Vîrsta 3-4 ani'!$C$6,(('Vîrsta 1-2 ani'!F11/'Vîrsta 1-2 ani'!$C$6)+0.0008)*'Vîrsta 3-4 ani'!$C$6))</f>
        <v/>
      </c>
      <c r="G11" s="245" t="str">
        <f>IF(OR(TOTAL!G11="",TOTAL!G11=0),"",IF('Vîrsta 1-2 ani'!$C$6&lt;=0,(TOTAL!G11-('Vîrsta 5-7 ani'!$C$6*0.0024))/TOTAL!$C$6*'Vîrsta 3-4 ani'!$C$6,(('Vîrsta 1-2 ani'!G11/'Vîrsta 1-2 ani'!$C$6)+0.0008)*'Vîrsta 3-4 ani'!$C$6))</f>
        <v/>
      </c>
      <c r="H11" s="245" t="str">
        <f>IF(OR(TOTAL!H11="",TOTAL!H11=0),"",IF('Vîrsta 1-2 ani'!$C$6&lt;=0,(TOTAL!H11-('Vîrsta 5-7 ani'!$C$6*0.0024))/TOTAL!$C$6*'Vîrsta 3-4 ani'!$C$6,(('Vîrsta 1-2 ani'!H11/'Vîrsta 1-2 ani'!$C$6)+0.0008)*'Vîrsta 3-4 ani'!$C$6))</f>
        <v/>
      </c>
      <c r="I11" s="245" t="str">
        <f>IF(OR(TOTAL!I11="",TOTAL!I11=0),"",IF('Vîrsta 1-2 ani'!$C$6&lt;=0,(TOTAL!I11-('Vîrsta 5-7 ani'!$C$6*0.0024))/TOTAL!$C$6*'Vîrsta 3-4 ani'!$C$6,(('Vîrsta 1-2 ani'!I11/'Vîrsta 1-2 ani'!$C$6)+0.0008)*'Vîrsta 3-4 ani'!$C$6))</f>
        <v/>
      </c>
      <c r="J11" s="245" t="str">
        <f>IF(OR(TOTAL!J11="",TOTAL!J11=0),"",IF('Vîrsta 1-2 ani'!$C$6&lt;=0,(TOTAL!J11-('Vîrsta 5-7 ani'!$C$6*0.0024))/TOTAL!$C$6*'Vîrsta 3-4 ani'!$C$6,(('Vîrsta 1-2 ani'!J11/'Vîrsta 1-2 ani'!$C$6)+0.0008)*'Vîrsta 3-4 ani'!$C$6))</f>
        <v/>
      </c>
      <c r="K11" s="245" t="str">
        <f>IF(OR(TOTAL!K11="",TOTAL!K11=0),"",IF('Vîrsta 1-2 ani'!$C$6&lt;=0,(TOTAL!K11-('Vîrsta 5-7 ani'!$C$6*0.0024))/TOTAL!$C$6*'Vîrsta 3-4 ani'!$C$6,(('Vîrsta 1-2 ani'!K11/'Vîrsta 1-2 ani'!$C$6)+0.0008)*'Vîrsta 3-4 ani'!$C$6))</f>
        <v/>
      </c>
      <c r="L11" s="245" t="str">
        <f>IF(OR(TOTAL!L11="",TOTAL!L11=0),"",IF('Vîrsta 1-2 ani'!$C$6&lt;=0,(TOTAL!L11-('Vîrsta 5-7 ani'!$C$6*0.0024))/TOTAL!$C$6*'Vîrsta 3-4 ani'!$C$6,(('Vîrsta 1-2 ani'!L11/'Vîrsta 1-2 ani'!$C$6)+0.0008)*'Vîrsta 3-4 ani'!$C$6))</f>
        <v/>
      </c>
      <c r="M11" s="245" t="str">
        <f>IF(OR(TOTAL!M11="",TOTAL!M11=0),"",IF('Vîrsta 1-2 ani'!$C$6&lt;=0,(TOTAL!M11-('Vîrsta 5-7 ani'!$C$6*0.0024))/TOTAL!$C$6*'Vîrsta 3-4 ani'!$C$6,(('Vîrsta 1-2 ani'!M11/'Vîrsta 1-2 ani'!$C$6)+0.0008)*'Vîrsta 3-4 ani'!$C$6))</f>
        <v/>
      </c>
      <c r="N11" s="245" t="str">
        <f>IF(OR(TOTAL!N11="",TOTAL!N11=0),"",IF('Vîrsta 1-2 ani'!$C$6&lt;=0,(TOTAL!N11-('Vîrsta 5-7 ani'!$C$6*0.0024))/TOTAL!$C$6*'Vîrsta 3-4 ani'!$C$6,(('Vîrsta 1-2 ani'!N11/'Vîrsta 1-2 ani'!$C$6)+0.0008)*'Vîrsta 3-4 ani'!$C$6))</f>
        <v/>
      </c>
      <c r="O11" s="245" t="str">
        <f>IF(OR(TOTAL!O11="",TOTAL!O11=0),"",IF('Vîrsta 1-2 ani'!$C$6&lt;=0,(TOTAL!O11-('Vîrsta 5-7 ani'!$C$6*0.0024))/TOTAL!$C$6*'Vîrsta 3-4 ani'!$C$6,(('Vîrsta 1-2 ani'!O11/'Vîrsta 1-2 ani'!$C$6)+0.0008)*'Vîrsta 3-4 ani'!$C$6))</f>
        <v/>
      </c>
      <c r="P11" s="245" t="str">
        <f>IF(OR(TOTAL!P11="",TOTAL!P11=0),"",IF('Vîrsta 1-2 ani'!$C$6&lt;=0,(TOTAL!P11-('Vîrsta 5-7 ani'!$C$6*0.0024))/TOTAL!$C$6*'Vîrsta 3-4 ani'!$C$6,(('Vîrsta 1-2 ani'!P11/'Vîrsta 1-2 ani'!$C$6)+0.0008)*'Vîrsta 3-4 ani'!$C$6))</f>
        <v/>
      </c>
      <c r="Q11" s="245" t="str">
        <f>IF(OR(TOTAL!Q11="",TOTAL!Q11=0),"",IF('Vîrsta 1-2 ani'!$C$6&lt;=0,(TOTAL!Q11-('Vîrsta 5-7 ani'!$C$6*0.0024))/TOTAL!$C$6*'Vîrsta 3-4 ani'!$C$6,(('Vîrsta 1-2 ani'!Q11/'Vîrsta 1-2 ani'!$C$6)+0.0008)*'Vîrsta 3-4 ani'!$C$6))</f>
        <v/>
      </c>
      <c r="R11" s="245" t="str">
        <f>IF(OR(TOTAL!R11="",TOTAL!R11=0),"",IF('Vîrsta 1-2 ani'!$C$6&lt;=0,(TOTAL!R11-('Vîrsta 5-7 ani'!$C$6*0.0024))/TOTAL!$C$6*'Vîrsta 3-4 ani'!$C$6,(('Vîrsta 1-2 ani'!R11/'Vîrsta 1-2 ani'!$C$6)+0.0008)*'Vîrsta 3-4 ani'!$C$6))</f>
        <v/>
      </c>
      <c r="S11" s="245" t="str">
        <f>IF(OR(TOTAL!S11="",TOTAL!S11=0),"",IF('Vîrsta 1-2 ani'!$C$6&lt;=0,(TOTAL!S11-('Vîrsta 5-7 ani'!$C$6*0.0024))/TOTAL!$C$6*'Vîrsta 3-4 ani'!$C$6,(('Vîrsta 1-2 ani'!S11/'Vîrsta 1-2 ani'!$C$6)+0.0008)*'Vîrsta 3-4 ani'!$C$6))</f>
        <v/>
      </c>
      <c r="T11" s="245">
        <f>IF(OR(TOTAL!T11="",TOTAL!T11=0),"",IF('Vîrsta 1-2 ani'!$C$6&lt;=0,(TOTAL!T11-('Vîrsta 5-7 ani'!$C$6*0.0024))/TOTAL!$C$6*'Vîrsta 3-4 ani'!$C$6,(('Vîrsta 1-2 ani'!T11/'Vîrsta 1-2 ani'!$C$6)+0.0008)*'Vîrsta 3-4 ani'!$C$6))</f>
        <v>5.5718594847775185</v>
      </c>
      <c r="U11" s="245">
        <f>IF(OR(TOTAL!U11="",TOTAL!U11=0),"",IF('Vîrsta 1-2 ani'!$C$6&lt;=0,(TOTAL!U11-('Vîrsta 5-7 ani'!$C$6*0.0024))/TOTAL!$C$6*'Vîrsta 3-4 ani'!$C$6,(('Vîrsta 1-2 ani'!U11/'Vîrsta 1-2 ani'!$C$6)+0.0008)*'Vîrsta 3-4 ani'!$C$6))</f>
        <v>3.1831007025761124</v>
      </c>
      <c r="V11" s="245" t="str">
        <f>IF(OR(TOTAL!V11="",TOTAL!V11=0),"",IF('Vîrsta 1-2 ani'!$C$6&lt;=0,(TOTAL!V11-('Vîrsta 5-7 ani'!$C$6*0.0024))/TOTAL!$C$6*'Vîrsta 3-4 ani'!$C$6,(('Vîrsta 1-2 ani'!V11/'Vîrsta 1-2 ani'!$C$6)+0.0008)*'Vîrsta 3-4 ani'!$C$6))</f>
        <v/>
      </c>
      <c r="W11" s="245" t="str">
        <f>IF(OR(TOTAL!W11="",TOTAL!W11=0),"",IF('Vîrsta 1-2 ani'!$C$6&lt;=0,(TOTAL!W11-('Vîrsta 5-7 ani'!$C$6*0.0024))/TOTAL!$C$6*'Vîrsta 3-4 ani'!$C$6,(('Vîrsta 1-2 ani'!W11/'Vîrsta 1-2 ani'!$C$6)+0.0008)*'Vîrsta 3-4 ani'!$C$6))</f>
        <v/>
      </c>
      <c r="X11" s="245" t="str">
        <f>IF(OR(TOTAL!X11="",TOTAL!X11=0),"",IF('Vîrsta 1-2 ani'!$C$6&lt;=0,(TOTAL!X11-('Vîrsta 5-7 ani'!$C$6*0.0024))/TOTAL!$C$6*'Vîrsta 3-4 ani'!$C$6,(('Vîrsta 1-2 ani'!X11/'Vîrsta 1-2 ani'!$C$6)+0.0008)*'Vîrsta 3-4 ani'!$C$6))</f>
        <v/>
      </c>
      <c r="Y11" s="245" t="str">
        <f>IF(OR(TOTAL!Y11="",TOTAL!Y11=0),"",IF('Vîrsta 1-2 ani'!$C$6&lt;=0,(TOTAL!Y11-('Vîrsta 5-7 ani'!$C$6*0.0024))/TOTAL!$C$6*'Vîrsta 3-4 ani'!$C$6,(('Vîrsta 1-2 ani'!Y11/'Vîrsta 1-2 ani'!$C$6)+0.0008)*'Vîrsta 3-4 ani'!$C$6))</f>
        <v/>
      </c>
      <c r="Z11" s="25">
        <f t="shared" si="0"/>
        <v>8.7549601873536318</v>
      </c>
      <c r="AA11" s="25">
        <f t="shared" si="2"/>
        <v>2.4285603848415067</v>
      </c>
      <c r="AB11" s="25">
        <f t="shared" ref="AB11:AB17" si="10">IFERROR(IF($AA11=0,"",$AA11-AC11*AA11/100),"")</f>
        <v>2.4042747809930916</v>
      </c>
      <c r="AC11" s="26">
        <v>1</v>
      </c>
      <c r="AD11" s="97">
        <f t="shared" si="4"/>
        <v>0.17551205901249567</v>
      </c>
      <c r="AE11" s="98">
        <v>7.2999999999999995E-2</v>
      </c>
      <c r="AF11" s="97">
        <f t="shared" si="5"/>
        <v>4.8085495619861834E-2</v>
      </c>
      <c r="AG11" s="98">
        <v>0.02</v>
      </c>
      <c r="AH11" s="97">
        <f t="shared" si="6"/>
        <v>1.5146931120256477</v>
      </c>
      <c r="AI11" s="98">
        <v>0.63</v>
      </c>
      <c r="AJ11" s="97">
        <f t="shared" si="7"/>
        <v>8.7756029506247835</v>
      </c>
      <c r="AK11" s="98">
        <v>3.65</v>
      </c>
      <c r="AL11" s="192">
        <v>5.6</v>
      </c>
      <c r="AM11" s="99">
        <f t="shared" si="8"/>
        <v>-3.1957252190069081</v>
      </c>
      <c r="AN11" s="99">
        <f t="shared" si="9"/>
        <v>42.933478232019496</v>
      </c>
      <c r="AO11" s="66"/>
    </row>
    <row r="12" spans="1:41" s="31" customFormat="1" ht="31.5" x14ac:dyDescent="0.25">
      <c r="A12" s="290"/>
      <c r="B12" s="56" t="s">
        <v>73</v>
      </c>
      <c r="C12" s="244">
        <f>IF(OR(TOTAL!C12="",TOTAL!C12=0),"",IF('Vîrsta 1-2 ani'!$C$6&lt;=0,(TOTAL!C12-('Vîrsta 5-7 ani'!$C$6*0.0016))/TOTAL!$C$6*'Vîrsta 3-4 ani'!$C$6,(('Vîrsta 1-2 ani'!C12/'Vîrsta 1-2 ani'!$C$6)+0.0016)*'Vîrsta 3-4 ani'!$C$6))</f>
        <v>1.5928243559718966</v>
      </c>
      <c r="D12" s="245">
        <f>IF(OR(TOTAL!D12="",TOTAL!D12=0),"",IF('Vîrsta 1-2 ani'!$C$6&lt;=0,(TOTAL!D12-('Vîrsta 5-7 ani'!$C$6*0.0016))/TOTAL!$C$6*'Vîrsta 3-4 ani'!$C$6,(('Vîrsta 1-2 ani'!D12/'Vîrsta 1-2 ani'!$C$6)+0.0016)*'Vîrsta 3-4 ani'!$C$6))</f>
        <v>6.5694051522248254</v>
      </c>
      <c r="E12" s="245" t="str">
        <f>IF(OR(TOTAL!E12="",TOTAL!E12=0),"",IF('Vîrsta 1-2 ani'!$C$6&lt;=0,(TOTAL!E12-('Vîrsta 5-7 ani'!$C$6*0.0016))/TOTAL!$C$6*'Vîrsta 3-4 ani'!$C$6,(('Vîrsta 1-2 ani'!E12/'Vîrsta 1-2 ani'!$C$6)+0.0016)*'Vîrsta 3-4 ani'!$C$6))</f>
        <v/>
      </c>
      <c r="F12" s="245" t="str">
        <f>IF(OR(TOTAL!F12="",TOTAL!F12=0),"",IF('Vîrsta 1-2 ani'!$C$6&lt;=0,(TOTAL!F12-('Vîrsta 5-7 ani'!$C$6*0.0016))/TOTAL!$C$6*'Vîrsta 3-4 ani'!$C$6,(('Vîrsta 1-2 ani'!F12/'Vîrsta 1-2 ani'!$C$6)+0.0016)*'Vîrsta 3-4 ani'!$C$6))</f>
        <v/>
      </c>
      <c r="G12" s="245" t="str">
        <f>IF(OR(TOTAL!G12="",TOTAL!G12=0),"",IF('Vîrsta 1-2 ani'!$C$6&lt;=0,(TOTAL!G12-('Vîrsta 5-7 ani'!$C$6*0.0016))/TOTAL!$C$6*'Vîrsta 3-4 ani'!$C$6,(('Vîrsta 1-2 ani'!G12/'Vîrsta 1-2 ani'!$C$6)+0.0016)*'Vîrsta 3-4 ani'!$C$6))</f>
        <v/>
      </c>
      <c r="H12" s="245">
        <f>IF(OR(TOTAL!H12="",TOTAL!H12=0),"",IF('Vîrsta 1-2 ani'!$C$6&lt;=0,(TOTAL!H12-('Vîrsta 5-7 ani'!$C$6*0.0016))/TOTAL!$C$6*'Vîrsta 3-4 ani'!$C$6,(('Vîrsta 1-2 ani'!H12/'Vîrsta 1-2 ani'!$C$6)+0.0016)*'Vîrsta 3-4 ani'!$C$6))</f>
        <v>1.5530117096018736</v>
      </c>
      <c r="I12" s="245">
        <f>IF(OR(TOTAL!I12="",TOTAL!I12=0),"",IF('Vîrsta 1-2 ani'!$C$6&lt;=0,(TOTAL!I12-('Vîrsta 5-7 ani'!$C$6*0.0016))/TOTAL!$C$6*'Vîrsta 3-4 ani'!$C$6,(('Vîrsta 1-2 ani'!I12/'Vîrsta 1-2 ani'!$C$6)+0.0016)*'Vîrsta 3-4 ani'!$C$6))</f>
        <v>6.2509039812646368</v>
      </c>
      <c r="J12" s="245">
        <f>IF(OR(TOTAL!J12="",TOTAL!J12=0),"",IF('Vîrsta 1-2 ani'!$C$6&lt;=0,(TOTAL!J12-('Vîrsta 5-7 ani'!$C$6*0.0016))/TOTAL!$C$6*'Vîrsta 3-4 ani'!$C$6,(('Vîrsta 1-2 ani'!J12/'Vîrsta 1-2 ani'!$C$6)+0.0016)*'Vîrsta 3-4 ani'!$C$6))</f>
        <v>1.4733864168618267</v>
      </c>
      <c r="K12" s="245" t="str">
        <f>IF(OR(TOTAL!K12="",TOTAL!K12=0),"",IF('Vîrsta 1-2 ani'!$C$6&lt;=0,(TOTAL!K12-('Vîrsta 5-7 ani'!$C$6*0.0016))/TOTAL!$C$6*'Vîrsta 3-4 ani'!$C$6,(('Vîrsta 1-2 ani'!K12/'Vîrsta 1-2 ani'!$C$6)+0.0016)*'Vîrsta 3-4 ani'!$C$6))</f>
        <v/>
      </c>
      <c r="L12" s="245">
        <f>IF(OR(TOTAL!L12="",TOTAL!L12=0),"",IF('Vîrsta 1-2 ani'!$C$6&lt;=0,(TOTAL!L12-('Vîrsta 5-7 ani'!$C$6*0.0016))/TOTAL!$C$6*'Vîrsta 3-4 ani'!$C$6,(('Vîrsta 1-2 ani'!L12/'Vîrsta 1-2 ani'!$C$6)+0.0016)*'Vîrsta 3-4 ani'!$C$6))</f>
        <v>1.4733864168618267</v>
      </c>
      <c r="M12" s="245">
        <f>IF(OR(TOTAL!M12="",TOTAL!M12=0),"",IF('Vîrsta 1-2 ani'!$C$6&lt;=0,(TOTAL!M12-('Vîrsta 5-7 ani'!$C$6*0.0016))/TOTAL!$C$6*'Vîrsta 3-4 ani'!$C$6,(('Vîrsta 1-2 ani'!M12/'Vîrsta 1-2 ani'!$C$6)+0.0016)*'Vîrsta 3-4 ani'!$C$6))</f>
        <v>6.2509039812646368</v>
      </c>
      <c r="N12" s="245" t="str">
        <f>IF(OR(TOTAL!N12="",TOTAL!N12=0),"",IF('Vîrsta 1-2 ani'!$C$6&lt;=0,(TOTAL!N12-('Vîrsta 5-7 ani'!$C$6*0.0016))/TOTAL!$C$6*'Vîrsta 3-4 ani'!$C$6,(('Vîrsta 1-2 ani'!N12/'Vîrsta 1-2 ani'!$C$6)+0.0016)*'Vîrsta 3-4 ani'!$C$6))</f>
        <v/>
      </c>
      <c r="O12" s="245" t="str">
        <f>IF(OR(TOTAL!O12="",TOTAL!O12=0),"",IF('Vîrsta 1-2 ani'!$C$6&lt;=0,(TOTAL!O12-('Vîrsta 5-7 ani'!$C$6*0.0016))/TOTAL!$C$6*'Vîrsta 3-4 ani'!$C$6,(('Vîrsta 1-2 ani'!O12/'Vîrsta 1-2 ani'!$C$6)+0.0016)*'Vîrsta 3-4 ani'!$C$6))</f>
        <v/>
      </c>
      <c r="P12" s="245" t="str">
        <f>IF(OR(TOTAL!P12="",TOTAL!P12=0),"",IF('Vîrsta 1-2 ani'!$C$6&lt;=0,(TOTAL!P12-('Vîrsta 5-7 ani'!$C$6*0.0016))/TOTAL!$C$6*'Vîrsta 3-4 ani'!$C$6,(('Vîrsta 1-2 ani'!P12/'Vîrsta 1-2 ani'!$C$6)+0.0016)*'Vîrsta 3-4 ani'!$C$6))</f>
        <v/>
      </c>
      <c r="Q12" s="245">
        <f>IF(OR(TOTAL!Q12="",TOTAL!Q12=0),"",IF('Vîrsta 1-2 ani'!$C$6&lt;=0,(TOTAL!Q12-('Vîrsta 5-7 ani'!$C$6*0.0016))/TOTAL!$C$6*'Vîrsta 3-4 ani'!$C$6,(('Vîrsta 1-2 ani'!Q12/'Vîrsta 1-2 ani'!$C$6)+0.0016)*'Vîrsta 3-4 ani'!$C$6))</f>
        <v>1.8715128805620611</v>
      </c>
      <c r="R12" s="245">
        <f>IF(OR(TOTAL!R12="",TOTAL!R12=0),"",IF('Vîrsta 1-2 ani'!$C$6&lt;=0,(TOTAL!R12-('Vîrsta 5-7 ani'!$C$6*0.0016))/TOTAL!$C$6*'Vîrsta 3-4 ani'!$C$6,(('Vîrsta 1-2 ani'!R12/'Vîrsta 1-2 ani'!$C$6)+0.0016)*'Vîrsta 3-4 ani'!$C$6))</f>
        <v>7.0471569086651051</v>
      </c>
      <c r="S12" s="245" t="str">
        <f>IF(OR(TOTAL!S12="",TOTAL!S12=0),"",IF('Vîrsta 1-2 ani'!$C$6&lt;=0,(TOTAL!S12-('Vîrsta 5-7 ani'!$C$6*0.0016))/TOTAL!$C$6*'Vîrsta 3-4 ani'!$C$6,(('Vîrsta 1-2 ani'!S12/'Vîrsta 1-2 ani'!$C$6)+0.0016)*'Vîrsta 3-4 ani'!$C$6))</f>
        <v/>
      </c>
      <c r="T12" s="245" t="str">
        <f>IF(OR(TOTAL!T12="",TOTAL!T12=0),"",IF('Vîrsta 1-2 ani'!$C$6&lt;=0,(TOTAL!T12-('Vîrsta 5-7 ani'!$C$6*0.0016))/TOTAL!$C$6*'Vîrsta 3-4 ani'!$C$6,(('Vîrsta 1-2 ani'!T12/'Vîrsta 1-2 ani'!$C$6)+0.0016)*'Vîrsta 3-4 ani'!$C$6))</f>
        <v/>
      </c>
      <c r="U12" s="245" t="str">
        <f>IF(OR(TOTAL!U12="",TOTAL!U12=0),"",IF('Vîrsta 1-2 ani'!$C$6&lt;=0,(TOTAL!U12-('Vîrsta 5-7 ani'!$C$6*0.0016))/TOTAL!$C$6*'Vîrsta 3-4 ani'!$C$6,(('Vîrsta 1-2 ani'!U12/'Vîrsta 1-2 ani'!$C$6)+0.0016)*'Vîrsta 3-4 ani'!$C$6))</f>
        <v/>
      </c>
      <c r="V12" s="245">
        <f>IF(OR(TOTAL!V12="",TOTAL!V12=0),"",IF('Vîrsta 1-2 ani'!$C$6&lt;=0,(TOTAL!V12-('Vîrsta 5-7 ani'!$C$6*0.0016))/TOTAL!$C$6*'Vîrsta 3-4 ani'!$C$6,(('Vîrsta 1-2 ani'!V12/'Vîrsta 1-2 ani'!$C$6)+0.0016)*'Vîrsta 3-4 ani'!$C$6))</f>
        <v>1.8715128805620611</v>
      </c>
      <c r="W12" s="245" t="str">
        <f>IF(OR(TOTAL!W12="",TOTAL!W12=0),"",IF('Vîrsta 1-2 ani'!$C$6&lt;=0,(TOTAL!W12-('Vîrsta 5-7 ani'!$C$6*0.0016))/TOTAL!$C$6*'Vîrsta 3-4 ani'!$C$6,(('Vîrsta 1-2 ani'!W12/'Vîrsta 1-2 ani'!$C$6)+0.0016)*'Vîrsta 3-4 ani'!$C$6))</f>
        <v/>
      </c>
      <c r="X12" s="245" t="str">
        <f>IF(OR(TOTAL!X12="",TOTAL!X12=0),"",IF('Vîrsta 1-2 ani'!$C$6&lt;=0,(TOTAL!X12-('Vîrsta 5-7 ani'!$C$6*0.0016))/TOTAL!$C$6*'Vîrsta 3-4 ani'!$C$6,(('Vîrsta 1-2 ani'!X12/'Vîrsta 1-2 ani'!$C$6)+0.0016)*'Vîrsta 3-4 ani'!$C$6))</f>
        <v/>
      </c>
      <c r="Y12" s="245" t="str">
        <f>IF(OR(TOTAL!Y12="",TOTAL!Y12=0),"",IF('Vîrsta 1-2 ani'!$C$6&lt;=0,(TOTAL!Y12-('Vîrsta 5-7 ani'!$C$6*0.0016))/TOTAL!$C$6*'Vîrsta 3-4 ani'!$C$6,(('Vîrsta 1-2 ani'!Y12/'Vîrsta 1-2 ani'!$C$6)+0.0016)*'Vîrsta 3-4 ani'!$C$6))</f>
        <v/>
      </c>
      <c r="Z12" s="25">
        <f t="shared" si="0"/>
        <v>35.954004683840751</v>
      </c>
      <c r="AA12" s="25">
        <f t="shared" si="2"/>
        <v>9.973371618263732</v>
      </c>
      <c r="AB12" s="25">
        <f t="shared" si="10"/>
        <v>9.973371618263732</v>
      </c>
      <c r="AC12" s="26">
        <v>0</v>
      </c>
      <c r="AD12" s="97">
        <f t="shared" si="4"/>
        <v>0.99733716182637322</v>
      </c>
      <c r="AE12" s="98">
        <v>0.1</v>
      </c>
      <c r="AF12" s="97">
        <f t="shared" si="5"/>
        <v>0.1296538310374285</v>
      </c>
      <c r="AG12" s="98">
        <v>1.2999999999999999E-2</v>
      </c>
      <c r="AH12" s="97">
        <f t="shared" si="6"/>
        <v>7.3802949975151613</v>
      </c>
      <c r="AI12" s="98">
        <v>0.74</v>
      </c>
      <c r="AJ12" s="97">
        <f t="shared" si="7"/>
        <v>35.904137825749437</v>
      </c>
      <c r="AK12" s="98">
        <v>3.6</v>
      </c>
      <c r="AL12" s="192">
        <v>8</v>
      </c>
      <c r="AM12" s="99">
        <f t="shared" si="8"/>
        <v>1.973371618263732</v>
      </c>
      <c r="AN12" s="99">
        <f t="shared" si="9"/>
        <v>124.66714522829665</v>
      </c>
      <c r="AO12" s="66"/>
    </row>
    <row r="13" spans="1:41" s="31" customFormat="1" ht="15.75" x14ac:dyDescent="0.25">
      <c r="A13" s="290"/>
      <c r="B13" s="56" t="s">
        <v>74</v>
      </c>
      <c r="C13" s="244">
        <f>IF(OR(TOTAL!C13="",TOTAL!C13=0),"",IF('Vîrsta 1-2 ani'!$C$6&lt;=0,(TOTAL!C13-('Vîrsta 5-7 ani'!$C$6*0.004))/TOTAL!$C$6*'Vîrsta 3-4 ani'!$C$6,(('Vîrsta 1-2 ani'!C13/'Vîrsta 1-2 ani'!$C$6)+0.0016)*'Vîrsta 3-4 ani'!$C$6))</f>
        <v>3.0528337236533956</v>
      </c>
      <c r="D13" s="245">
        <f>IF(OR(TOTAL!D13="",TOTAL!D13=0),"",IF('Vîrsta 1-2 ani'!$C$6&lt;=0,(TOTAL!D13-('Vîrsta 5-7 ani'!$C$6*0.004))/TOTAL!$C$6*'Vîrsta 3-4 ani'!$C$6,(('Vîrsta 1-2 ani'!D13/'Vîrsta 1-2 ani'!$C$6)+0.0016)*'Vîrsta 3-4 ani'!$C$6))</f>
        <v>4.685152224824356</v>
      </c>
      <c r="E13" s="245">
        <f>IF(OR(TOTAL!E13="",TOTAL!E13=0),"",IF('Vîrsta 1-2 ani'!$C$6&lt;=0,(TOTAL!E13-('Vîrsta 5-7 ani'!$C$6*0.004))/TOTAL!$C$6*'Vîrsta 3-4 ani'!$C$6,(('Vîrsta 1-2 ani'!E13/'Vîrsta 1-2 ani'!$C$6)+0.0016)*'Vîrsta 3-4 ani'!$C$6))</f>
        <v>4.4462763466042157</v>
      </c>
      <c r="F13" s="245">
        <f>IF(OR(TOTAL!F13="",TOTAL!F13=0),"",IF('Vîrsta 1-2 ani'!$C$6&lt;=0,(TOTAL!F13-('Vîrsta 5-7 ani'!$C$6*0.004))/TOTAL!$C$6*'Vîrsta 3-4 ani'!$C$6,(('Vîrsta 1-2 ani'!F13/'Vîrsta 1-2 ani'!$C$6)+0.0016)*'Vîrsta 3-4 ani'!$C$6))</f>
        <v>3.0130210772833723</v>
      </c>
      <c r="G13" s="245">
        <f>IF(OR(TOTAL!G13="",TOTAL!G13=0),"",IF('Vîrsta 1-2 ani'!$C$6&lt;=0,(TOTAL!G13-('Vîrsta 5-7 ani'!$C$6*0.004))/TOTAL!$C$6*'Vîrsta 3-4 ani'!$C$6,(('Vîrsta 1-2 ani'!G13/'Vîrsta 1-2 ani'!$C$6)+0.0016)*'Vîrsta 3-4 ani'!$C$6))</f>
        <v>12.687494145199064</v>
      </c>
      <c r="H13" s="245">
        <f>IF(OR(TOTAL!H13="",TOTAL!H13=0),"",IF('Vîrsta 1-2 ani'!$C$6&lt;=0,(TOTAL!H13-('Vîrsta 5-7 ani'!$C$6*0.004))/TOTAL!$C$6*'Vîrsta 3-4 ani'!$C$6,(('Vîrsta 1-2 ani'!H13/'Vîrsta 1-2 ani'!$C$6)+0.0016)*'Vîrsta 3-4 ani'!$C$6))</f>
        <v>2.9732084309133495</v>
      </c>
      <c r="I13" s="245">
        <f>IF(OR(TOTAL!I13="",TOTAL!I13=0),"",IF('Vîrsta 1-2 ani'!$C$6&lt;=0,(TOTAL!I13-('Vîrsta 5-7 ani'!$C$6*0.004))/TOTAL!$C$6*'Vîrsta 3-4 ani'!$C$6,(('Vîrsta 1-2 ani'!I13/'Vîrsta 1-2 ani'!$C$6)+0.0016)*'Vîrsta 3-4 ani'!$C$6))</f>
        <v>5.242529274004684</v>
      </c>
      <c r="J13" s="245">
        <f>IF(OR(TOTAL!J13="",TOTAL!J13=0),"",IF('Vîrsta 1-2 ani'!$C$6&lt;=0,(TOTAL!J13-('Vîrsta 5-7 ani'!$C$6*0.004))/TOTAL!$C$6*'Vîrsta 3-4 ani'!$C$6,(('Vîrsta 1-2 ani'!J13/'Vîrsta 1-2 ani'!$C$6)+0.0016)*'Vîrsta 3-4 ani'!$C$6))</f>
        <v>5.3221545667447296</v>
      </c>
      <c r="K13" s="245">
        <f>IF(OR(TOTAL!K13="",TOTAL!K13=0),"",IF('Vîrsta 1-2 ani'!$C$6&lt;=0,(TOTAL!K13-('Vîrsta 5-7 ani'!$C$6*0.004))/TOTAL!$C$6*'Vîrsta 3-4 ani'!$C$6,(('Vîrsta 1-2 ani'!K13/'Vîrsta 1-2 ani'!$C$6)+0.0016)*'Vîrsta 3-4 ani'!$C$6))</f>
        <v>8.4275409836065567</v>
      </c>
      <c r="L13" s="245">
        <f>IF(OR(TOTAL!L13="",TOTAL!L13=0),"",IF('Vîrsta 1-2 ani'!$C$6&lt;=0,(TOTAL!L13-('Vîrsta 5-7 ani'!$C$6*0.004))/TOTAL!$C$6*'Vîrsta 3-4 ani'!$C$6,(('Vîrsta 1-2 ani'!L13/'Vîrsta 1-2 ani'!$C$6)+0.0016)*'Vîrsta 3-4 ani'!$C$6))</f>
        <v>2.8537704918032785</v>
      </c>
      <c r="M13" s="245">
        <f>IF(OR(TOTAL!M13="",TOTAL!M13=0),"",IF('Vîrsta 1-2 ani'!$C$6&lt;=0,(TOTAL!M13-('Vîrsta 5-7 ani'!$C$6*0.004))/TOTAL!$C$6*'Vîrsta 3-4 ani'!$C$6,(('Vîrsta 1-2 ani'!M13/'Vîrsta 1-2 ani'!$C$6)+0.0016)*'Vîrsta 3-4 ani'!$C$6))</f>
        <v>4.4462763466042157</v>
      </c>
      <c r="N13" s="245">
        <f>IF(OR(TOTAL!N13="",TOTAL!N13=0),"",IF('Vîrsta 1-2 ani'!$C$6&lt;=0,(TOTAL!N13-('Vîrsta 5-7 ani'!$C$6*0.004))/TOTAL!$C$6*'Vîrsta 3-4 ani'!$C$6,(('Vîrsta 1-2 ani'!N13/'Vîrsta 1-2 ani'!$C$6)+0.0016)*'Vîrsta 3-4 ani'!$C$6))</f>
        <v>6.6359718969555033</v>
      </c>
      <c r="O13" s="245">
        <f>IF(OR(TOTAL!O13="",TOTAL!O13=0),"",IF('Vîrsta 1-2 ani'!$C$6&lt;=0,(TOTAL!O13-('Vîrsta 5-7 ani'!$C$6*0.004))/TOTAL!$C$6*'Vîrsta 3-4 ani'!$C$6,(('Vîrsta 1-2 ani'!O13/'Vîrsta 1-2 ani'!$C$6)+0.0016)*'Vîrsta 3-4 ani'!$C$6))</f>
        <v>3.2518969555035131</v>
      </c>
      <c r="P13" s="245">
        <f>IF(OR(TOTAL!P13="",TOTAL!P13=0),"",IF('Vîrsta 1-2 ani'!$C$6&lt;=0,(TOTAL!P13-('Vîrsta 5-7 ani'!$C$6*0.004))/TOTAL!$C$6*'Vîrsta 3-4 ani'!$C$6,(('Vîrsta 1-2 ani'!P13/'Vîrsta 1-2 ani'!$C$6)+0.0016)*'Vîrsta 3-4 ani'!$C$6))</f>
        <v>12.209742388758782</v>
      </c>
      <c r="Q13" s="245">
        <f>IF(OR(TOTAL!Q13="",TOTAL!Q13=0),"",IF('Vîrsta 1-2 ani'!$C$6&lt;=0,(TOTAL!Q13-('Vîrsta 5-7 ani'!$C$6*0.004))/TOTAL!$C$6*'Vîrsta 3-4 ani'!$C$6,(('Vîrsta 1-2 ani'!Q13/'Vîrsta 1-2 ani'!$C$6)+0.0016)*'Vîrsta 3-4 ani'!$C$6))</f>
        <v>3.6500234192037468</v>
      </c>
      <c r="R13" s="245">
        <f>IF(OR(TOTAL!R13="",TOTAL!R13=0),"",IF('Vîrsta 1-2 ani'!$C$6&lt;=0,(TOTAL!R13-('Vîrsta 5-7 ani'!$C$6*0.004))/TOTAL!$C$6*'Vîrsta 3-4 ani'!$C$6,(('Vîrsta 1-2 ani'!R13/'Vîrsta 1-2 ani'!$C$6)+0.0016)*'Vîrsta 3-4 ani'!$C$6))</f>
        <v>5.8397189695550349</v>
      </c>
      <c r="S13" s="245">
        <f>IF(OR(TOTAL!S13="",TOTAL!S13=0),"",IF('Vîrsta 1-2 ani'!$C$6&lt;=0,(TOTAL!S13-('Vîrsta 5-7 ani'!$C$6*0.004))/TOTAL!$C$6*'Vîrsta 3-4 ani'!$C$6,(('Vîrsta 1-2 ani'!S13/'Vîrsta 1-2 ani'!$C$6)+0.0016)*'Vîrsta 3-4 ani'!$C$6))</f>
        <v>6.0387822014051515</v>
      </c>
      <c r="T13" s="245">
        <f>IF(OR(TOTAL!T13="",TOTAL!T13=0),"",IF('Vîrsta 1-2 ani'!$C$6&lt;=0,(TOTAL!T13-('Vîrsta 5-7 ani'!$C$6*0.004))/TOTAL!$C$6*'Vîrsta 3-4 ani'!$C$6,(('Vîrsta 1-2 ani'!T13/'Vîrsta 1-2 ani'!$C$6)+0.0016)*'Vîrsta 3-4 ani'!$C$6))</f>
        <v>2.8537704918032785</v>
      </c>
      <c r="U13" s="245">
        <f>IF(OR(TOTAL!U13="",TOTAL!U13=0),"",IF('Vîrsta 1-2 ani'!$C$6&lt;=0,(TOTAL!U13-('Vîrsta 5-7 ani'!$C$6*0.004))/TOTAL!$C$6*'Vîrsta 3-4 ani'!$C$6,(('Vîrsta 1-2 ani'!U13/'Vîrsta 1-2 ani'!$C$6)+0.0016)*'Vîrsta 3-4 ani'!$C$6))</f>
        <v>5.4017798594847779</v>
      </c>
      <c r="V13" s="245">
        <f>IF(OR(TOTAL!V13="",TOTAL!V13=0),"",IF('Vîrsta 1-2 ani'!$C$6&lt;=0,(TOTAL!V13-('Vîrsta 5-7 ani'!$C$6*0.004))/TOTAL!$C$6*'Vîrsta 3-4 ani'!$C$6,(('Vîrsta 1-2 ani'!V13/'Vîrsta 1-2 ani'!$C$6)+0.0016)*'Vîrsta 3-4 ani'!$C$6))</f>
        <v>3.2518969555035131</v>
      </c>
      <c r="W13" s="245" t="str">
        <f>IF(OR(TOTAL!W13="",TOTAL!W13=0),"",IF('Vîrsta 1-2 ani'!$C$6&lt;=0,(TOTAL!W13-('Vîrsta 5-7 ani'!$C$6*0.004))/TOTAL!$C$6*'Vîrsta 3-4 ani'!$C$6,(('Vîrsta 1-2 ani'!W13/'Vîrsta 1-2 ani'!$C$6)+0.0016)*'Vîrsta 3-4 ani'!$C$6))</f>
        <v/>
      </c>
      <c r="X13" s="245" t="str">
        <f>IF(OR(TOTAL!X13="",TOTAL!X13=0),"",IF('Vîrsta 1-2 ani'!$C$6&lt;=0,(TOTAL!X13-('Vîrsta 5-7 ani'!$C$6*0.004))/TOTAL!$C$6*'Vîrsta 3-4 ani'!$C$6,(('Vîrsta 1-2 ani'!X13/'Vîrsta 1-2 ani'!$C$6)+0.0016)*'Vîrsta 3-4 ani'!$C$6))</f>
        <v/>
      </c>
      <c r="Y13" s="245" t="str">
        <f>IF(OR(TOTAL!Y13="",TOTAL!Y13=0),"",IF('Vîrsta 1-2 ani'!$C$6&lt;=0,(TOTAL!Y13-('Vîrsta 5-7 ani'!$C$6*0.004))/TOTAL!$C$6*'Vîrsta 3-4 ani'!$C$6,(('Vîrsta 1-2 ani'!Y13/'Vîrsta 1-2 ani'!$C$6)+0.0016)*'Vîrsta 3-4 ani'!$C$6))</f>
        <v/>
      </c>
      <c r="Z13" s="25">
        <f t="shared" si="0"/>
        <v>106.28384074941452</v>
      </c>
      <c r="AA13" s="25">
        <f t="shared" si="2"/>
        <v>29.482341400669771</v>
      </c>
      <c r="AB13" s="25">
        <f t="shared" si="10"/>
        <v>29.187517986663075</v>
      </c>
      <c r="AC13" s="26">
        <v>1</v>
      </c>
      <c r="AD13" s="97">
        <f t="shared" si="4"/>
        <v>3.5025021583995688</v>
      </c>
      <c r="AE13" s="98">
        <v>0.12</v>
      </c>
      <c r="AF13" s="97">
        <f t="shared" si="5"/>
        <v>0.29187517986663075</v>
      </c>
      <c r="AG13" s="98">
        <v>0.01</v>
      </c>
      <c r="AH13" s="97">
        <f t="shared" si="6"/>
        <v>19.555637051064259</v>
      </c>
      <c r="AI13" s="98">
        <v>0.67</v>
      </c>
      <c r="AJ13" s="97">
        <f t="shared" si="7"/>
        <v>104.19943921238718</v>
      </c>
      <c r="AK13" s="98">
        <v>3.57</v>
      </c>
      <c r="AL13" s="192">
        <v>13.6</v>
      </c>
      <c r="AM13" s="99">
        <f t="shared" si="8"/>
        <v>15.587517986663075</v>
      </c>
      <c r="AN13" s="99">
        <f t="shared" si="9"/>
        <v>214.61410284311086</v>
      </c>
      <c r="AO13" s="66"/>
    </row>
    <row r="14" spans="1:41" s="31" customFormat="1" ht="15.75" x14ac:dyDescent="0.25">
      <c r="A14" s="337"/>
      <c r="B14" s="56" t="s">
        <v>0</v>
      </c>
      <c r="C14" s="244">
        <f>IF(OR(TOTAL!C14="",TOTAL!C14=0),"",IF('Vîrsta 1-2 ani'!$C$6&lt;=0,(TOTAL!C14-('Vîrsta 5-7 ani'!$C$6*0.0046))/TOTAL!$C$6*'Vîrsta 3-4 ani'!$C$6,(('Vîrsta 1-2 ani'!C14/'Vîrsta 1-2 ani'!$C$6)+0.005)*'Vîrsta 3-4 ani'!$C$6))</f>
        <v>14.99097423887588</v>
      </c>
      <c r="D14" s="245">
        <f>IF(OR(TOTAL!D14="",TOTAL!D14=0),"",IF('Vîrsta 1-2 ani'!$C$6&lt;=0,(TOTAL!D14-('Vîrsta 5-7 ani'!$C$6*0.0046))/TOTAL!$C$6*'Vîrsta 3-4 ani'!$C$6,(('Vîrsta 1-2 ani'!D14/'Vîrsta 1-2 ani'!$C$6)+0.005)*'Vîrsta 3-4 ani'!$C$6))</f>
        <v>6.4312552693208422</v>
      </c>
      <c r="E14" s="245">
        <f>IF(OR(TOTAL!E14="",TOTAL!E14=0),"",IF('Vîrsta 1-2 ani'!$C$6&lt;=0,(TOTAL!E14-('Vîrsta 5-7 ani'!$C$6*0.0046))/TOTAL!$C$6*'Vîrsta 3-4 ani'!$C$6,(('Vîrsta 1-2 ani'!E14/'Vîrsta 1-2 ani'!$C$6)+0.005)*'Vîrsta 3-4 ani'!$C$6))</f>
        <v>6.0331288056206098</v>
      </c>
      <c r="F14" s="245">
        <f>IF(OR(TOTAL!F14="",TOTAL!F14=0),"",IF('Vîrsta 1-2 ani'!$C$6&lt;=0,(TOTAL!F14-('Vîrsta 5-7 ani'!$C$6*0.0046))/TOTAL!$C$6*'Vîrsta 3-4 ani'!$C$6,(('Vîrsta 1-2 ani'!F14/'Vîrsta 1-2 ani'!$C$6)+0.005)*'Vîrsta 3-4 ani'!$C$6))</f>
        <v>31.513222482435598</v>
      </c>
      <c r="G14" s="245">
        <f>IF(OR(TOTAL!G14="",TOTAL!G14=0),"",IF('Vîrsta 1-2 ani'!$C$6&lt;=0,(TOTAL!G14-('Vîrsta 5-7 ani'!$C$6*0.0046))/TOTAL!$C$6*'Vîrsta 3-4 ani'!$C$6,(('Vîrsta 1-2 ani'!G14/'Vîrsta 1-2 ani'!$C$6)+0.005)*'Vîrsta 3-4 ani'!$C$6))</f>
        <v>6.4312552693208422</v>
      </c>
      <c r="H14" s="245">
        <f>IF(OR(TOTAL!H14="",TOTAL!H14=0),"",IF('Vîrsta 1-2 ani'!$C$6&lt;=0,(TOTAL!H14-('Vîrsta 5-7 ani'!$C$6*0.0046))/TOTAL!$C$6*'Vîrsta 3-4 ani'!$C$6,(('Vîrsta 1-2 ani'!H14/'Vîrsta 1-2 ani'!$C$6)+0.005)*'Vîrsta 3-4 ani'!$C$6))</f>
        <v>21.161934426229511</v>
      </c>
      <c r="I14" s="245">
        <f>IF(OR(TOTAL!I14="",TOTAL!I14=0),"",IF('Vîrsta 1-2 ani'!$C$6&lt;=0,(TOTAL!I14-('Vîrsta 5-7 ani'!$C$6*0.0046))/TOTAL!$C$6*'Vîrsta 3-4 ani'!$C$6,(('Vîrsta 1-2 ani'!I14/'Vîrsta 1-2 ani'!$C$6)+0.005)*'Vîrsta 3-4 ani'!$C$6))</f>
        <v>6.0331288056206098</v>
      </c>
      <c r="J14" s="245">
        <f>IF(OR(TOTAL!J14="",TOTAL!J14=0),"",IF('Vîrsta 1-2 ani'!$C$6&lt;=0,(TOTAL!J14-('Vîrsta 5-7 ani'!$C$6*0.0046))/TOTAL!$C$6*'Vîrsta 3-4 ani'!$C$6,(('Vîrsta 1-2 ani'!J14/'Vîrsta 1-2 ani'!$C$6)+0.005)*'Vîrsta 3-4 ani'!$C$6))</f>
        <v>15.986290398126464</v>
      </c>
      <c r="K14" s="245">
        <f>IF(OR(TOTAL!K14="",TOTAL!K14=0),"",IF('Vîrsta 1-2 ani'!$C$6&lt;=0,(TOTAL!K14-('Vîrsta 5-7 ani'!$C$6*0.0046))/TOTAL!$C$6*'Vîrsta 3-4 ani'!$C$6,(('Vîrsta 1-2 ani'!K14/'Vîrsta 1-2 ani'!$C$6)+0.005)*'Vîrsta 3-4 ani'!$C$6))</f>
        <v>8.3024496487119421</v>
      </c>
      <c r="L14" s="245">
        <f>IF(OR(TOTAL!L14="",TOTAL!L14=0),"",IF('Vîrsta 1-2 ani'!$C$6&lt;=0,(TOTAL!L14-('Vîrsta 5-7 ani'!$C$6*0.0046))/TOTAL!$C$6*'Vîrsta 3-4 ani'!$C$6,(('Vîrsta 1-2 ani'!L14/'Vîrsta 1-2 ani'!$C$6)+0.005)*'Vîrsta 3-4 ani'!$C$6))</f>
        <v>13.995658079625294</v>
      </c>
      <c r="M14" s="245">
        <f>IF(OR(TOTAL!M14="",TOTAL!M14=0),"",IF('Vîrsta 1-2 ani'!$C$6&lt;=0,(TOTAL!M14-('Vîrsta 5-7 ani'!$C$6*0.0046))/TOTAL!$C$6*'Vîrsta 3-4 ani'!$C$6,(('Vîrsta 1-2 ani'!M14/'Vîrsta 1-2 ani'!$C$6)+0.005)*'Vîrsta 3-4 ani'!$C$6))</f>
        <v>23.550693208430914</v>
      </c>
      <c r="N14" s="245">
        <f>IF(OR(TOTAL!N14="",TOTAL!N14=0),"",IF('Vîrsta 1-2 ani'!$C$6&lt;=0,(TOTAL!N14-('Vîrsta 5-7 ani'!$C$6*0.0046))/TOTAL!$C$6*'Vîrsta 3-4 ani'!$C$6,(('Vîrsta 1-2 ani'!N14/'Vîrsta 1-2 ani'!$C$6)+0.005)*'Vîrsta 3-4 ani'!$C$6))</f>
        <v>6.6303185011709598</v>
      </c>
      <c r="O14" s="245">
        <f>IF(OR(TOTAL!O14="",TOTAL!O14=0),"",IF('Vîrsta 1-2 ani'!$C$6&lt;=0,(TOTAL!O14-('Vîrsta 5-7 ani'!$C$6*0.0046))/TOTAL!$C$6*'Vîrsta 3-4 ani'!$C$6,(('Vîrsta 1-2 ani'!O14/'Vîrsta 1-2 ani'!$C$6)+0.005)*'Vîrsta 3-4 ani'!$C$6))</f>
        <v>32.309475409836068</v>
      </c>
      <c r="P14" s="245">
        <f>IF(OR(TOTAL!P14="",TOTAL!P14=0),"",IF('Vîrsta 1-2 ani'!$C$6&lt;=0,(TOTAL!P14-('Vîrsta 5-7 ani'!$C$6*0.0046))/TOTAL!$C$6*'Vîrsta 3-4 ani'!$C$6,(('Vîrsta 1-2 ani'!P14/'Vîrsta 1-2 ani'!$C$6)+0.005)*'Vîrsta 3-4 ani'!$C$6))</f>
        <v>7.2275081967213097</v>
      </c>
      <c r="Q14" s="245">
        <f>IF(OR(TOTAL!Q14="",TOTAL!Q14=0),"",IF('Vîrsta 1-2 ani'!$C$6&lt;=0,(TOTAL!Q14-('Vîrsta 5-7 ani'!$C$6*0.0046))/TOTAL!$C$6*'Vîrsta 3-4 ani'!$C$6,(('Vîrsta 1-2 ani'!Q14/'Vîrsta 1-2 ani'!$C$6)+0.005)*'Vîrsta 3-4 ani'!$C$6))</f>
        <v>30.318843091334895</v>
      </c>
      <c r="R14" s="245">
        <f>IF(OR(TOTAL!R14="",TOTAL!R14=0),"",IF('Vîrsta 1-2 ani'!$C$6&lt;=0,(TOTAL!R14-('Vîrsta 5-7 ani'!$C$6*0.0046))/TOTAL!$C$6*'Vîrsta 3-4 ani'!$C$6,(('Vîrsta 1-2 ani'!R14/'Vîrsta 1-2 ani'!$C$6)+0.005)*'Vîrsta 3-4 ani'!$C$6))</f>
        <v>6.8293817330210764</v>
      </c>
      <c r="S14" s="245">
        <f>IF(OR(TOTAL!S14="",TOTAL!S14=0),"",IF('Vîrsta 1-2 ani'!$C$6&lt;=0,(TOTAL!S14-('Vîrsta 5-7 ani'!$C$6*0.0046))/TOTAL!$C$6*'Vîrsta 3-4 ani'!$C$6,(('Vîrsta 1-2 ani'!S14/'Vîrsta 1-2 ani'!$C$6)+0.005)*'Vîrsta 3-4 ani'!$C$6))</f>
        <v>22.356313817330211</v>
      </c>
      <c r="T14" s="245">
        <f>IF(OR(TOTAL!T14="",TOTAL!T14=0),"",IF('Vîrsta 1-2 ani'!$C$6&lt;=0,(TOTAL!T14-('Vîrsta 5-7 ani'!$C$6*0.0046))/TOTAL!$C$6*'Vîrsta 3-4 ani'!$C$6,(('Vîrsta 1-2 ani'!T14/'Vîrsta 1-2 ani'!$C$6)+0.005)*'Vîrsta 3-4 ani'!$C$6))</f>
        <v>8.0237611241217799</v>
      </c>
      <c r="U14" s="245">
        <f>IF(OR(TOTAL!U14="",TOTAL!U14=0),"",IF('Vîrsta 1-2 ani'!$C$6&lt;=0,(TOTAL!U14-('Vîrsta 5-7 ani'!$C$6*0.0046))/TOTAL!$C$6*'Vîrsta 3-4 ani'!$C$6,(('Vîrsta 1-2 ani'!U14/'Vîrsta 1-2 ani'!$C$6)+0.005)*'Vîrsta 3-4 ani'!$C$6))</f>
        <v>8.0237611241217799</v>
      </c>
      <c r="V14" s="245">
        <f>IF(OR(TOTAL!V14="",TOTAL!V14=0),"",IF('Vîrsta 1-2 ani'!$C$6&lt;=0,(TOTAL!V14-('Vîrsta 5-7 ani'!$C$6*0.0046))/TOTAL!$C$6*'Vîrsta 3-4 ani'!$C$6,(('Vîrsta 1-2 ani'!V14/'Vîrsta 1-2 ani'!$C$6)+0.005)*'Vîrsta 3-4 ani'!$C$6))</f>
        <v>24.546009367681503</v>
      </c>
      <c r="W14" s="245" t="str">
        <f>IF(OR(TOTAL!W14="",TOTAL!W14=0),"",IF('Vîrsta 1-2 ani'!$C$6&lt;=0,(TOTAL!W14-('Vîrsta 5-7 ani'!$C$6*0.0046))/TOTAL!$C$6*'Vîrsta 3-4 ani'!$C$6,(('Vîrsta 1-2 ani'!W14/'Vîrsta 1-2 ani'!$C$6)+0.005)*'Vîrsta 3-4 ani'!$C$6))</f>
        <v/>
      </c>
      <c r="X14" s="245" t="str">
        <f>IF(OR(TOTAL!X14="",TOTAL!X14=0),"",IF('Vîrsta 1-2 ani'!$C$6&lt;=0,(TOTAL!X14-('Vîrsta 5-7 ani'!$C$6*0.0046))/TOTAL!$C$6*'Vîrsta 3-4 ani'!$C$6,(('Vîrsta 1-2 ani'!X14/'Vîrsta 1-2 ani'!$C$6)+0.005)*'Vîrsta 3-4 ani'!$C$6))</f>
        <v/>
      </c>
      <c r="Y14" s="245" t="str">
        <f>IF(OR(TOTAL!Y14="",TOTAL!Y14=0),"",IF('Vîrsta 1-2 ani'!$C$6&lt;=0,(TOTAL!Y14-('Vîrsta 5-7 ani'!$C$6*0.0046))/TOTAL!$C$6*'Vîrsta 3-4 ani'!$C$6,(('Vîrsta 1-2 ani'!Y14/'Vîrsta 1-2 ani'!$C$6)+0.005)*'Vîrsta 3-4 ani'!$C$6))</f>
        <v/>
      </c>
      <c r="Z14" s="25">
        <f t="shared" si="0"/>
        <v>300.69536299765809</v>
      </c>
      <c r="AA14" s="25">
        <f t="shared" si="2"/>
        <v>83.410641608226939</v>
      </c>
      <c r="AB14" s="25">
        <f t="shared" si="10"/>
        <v>60.055661957923391</v>
      </c>
      <c r="AC14" s="26">
        <v>28</v>
      </c>
      <c r="AD14" s="97">
        <f t="shared" si="4"/>
        <v>1.2011132391584678</v>
      </c>
      <c r="AE14" s="98">
        <v>0.02</v>
      </c>
      <c r="AF14" s="97">
        <f t="shared" si="5"/>
        <v>6.005566195792339E-2</v>
      </c>
      <c r="AG14" s="98">
        <v>1E-3</v>
      </c>
      <c r="AH14" s="97">
        <f t="shared" si="6"/>
        <v>11.410575772005444</v>
      </c>
      <c r="AI14" s="98">
        <v>0.19</v>
      </c>
      <c r="AJ14" s="97">
        <f t="shared" si="7"/>
        <v>48.044529566338717</v>
      </c>
      <c r="AK14" s="98">
        <v>0.8</v>
      </c>
      <c r="AL14" s="192">
        <v>30.6</v>
      </c>
      <c r="AM14" s="99">
        <f t="shared" si="8"/>
        <v>29.45566195792339</v>
      </c>
      <c r="AN14" s="99">
        <f t="shared" si="9"/>
        <v>196.26033319582808</v>
      </c>
      <c r="AO14" s="66"/>
    </row>
    <row r="15" spans="1:41" ht="15.75" x14ac:dyDescent="0.25">
      <c r="A15" s="327">
        <v>2</v>
      </c>
      <c r="B15" s="19" t="s">
        <v>86</v>
      </c>
      <c r="C15" s="69">
        <f>IF(OR(TOTAL!C15="",TOTAL!C15=0),"",IF('Vîrsta 1-2 ani'!$C$6&lt;=0,(TOTAL!C15-('Vîrsta 5-7 ani'!$C$6*0.04))/TOTAL!$C$6*'Vîrsta 3-4 ani'!$C$6,(('Vîrsta 1-2 ani'!C15/'Vîrsta 1-2 ani'!$C$6)+0.024)*'Vîrsta 3-4 ani'!$C$6))</f>
        <v>49.232318501170965</v>
      </c>
      <c r="D15" s="69">
        <f>IF(OR(TOTAL!D15="",TOTAL!D15=0),"",IF('Vîrsta 1-2 ani'!$C$6&lt;=0,(TOTAL!D15-('Vîrsta 5-7 ani'!$C$6*0.04))/TOTAL!$C$6*'Vîrsta 3-4 ani'!$C$6,(('Vîrsta 1-2 ani'!D15/'Vîrsta 1-2 ani'!$C$6)+0.024)*'Vîrsta 3-4 ani'!$C$6))</f>
        <v>35.759718969555038</v>
      </c>
      <c r="E15" s="69">
        <f>IF(OR(TOTAL!E15="",TOTAL!E15=0),"",IF('Vîrsta 1-2 ani'!$C$6&lt;=0,(TOTAL!E15-('Vîrsta 5-7 ani'!$C$6*0.04))/TOTAL!$C$6*'Vîrsta 3-4 ani'!$C$6,(('Vîrsta 1-2 ani'!E15/'Vîrsta 1-2 ani'!$C$6)+0.024)*'Vîrsta 3-4 ani'!$C$6))</f>
        <v>20.208899297423887</v>
      </c>
      <c r="F15" s="69">
        <f>IF(OR(TOTAL!F15="",TOTAL!F15=0),"",IF('Vîrsta 1-2 ani'!$C$6&lt;=0,(TOTAL!F15-('Vîrsta 5-7 ani'!$C$6*0.04))/TOTAL!$C$6*'Vîrsta 3-4 ani'!$C$6,(('Vîrsta 1-2 ani'!F15/'Vîrsta 1-2 ani'!$C$6)+0.024)*'Vîrsta 3-4 ani'!$C$6))</f>
        <v>28.999531615925061</v>
      </c>
      <c r="G15" s="69">
        <f>IF(OR(TOTAL!G15="",TOTAL!G15=0),"",IF('Vîrsta 1-2 ani'!$C$6&lt;=0,(TOTAL!G15-('Vîrsta 5-7 ani'!$C$6*0.04))/TOTAL!$C$6*'Vîrsta 3-4 ani'!$C$6,(('Vîrsta 1-2 ani'!G15/'Vîrsta 1-2 ani'!$C$6)+0.024)*'Vîrsta 3-4 ani'!$C$6))</f>
        <v>15.526932084309136</v>
      </c>
      <c r="H15" s="69">
        <f>IF(OR(TOTAL!H15="",TOTAL!H15=0),"",IF('Vîrsta 1-2 ani'!$C$6&lt;=0,(TOTAL!H15-('Vîrsta 5-7 ani'!$C$6*0.04))/TOTAL!$C$6*'Vîrsta 3-4 ani'!$C$6,(('Vîrsta 1-2 ani'!H15/'Vîrsta 1-2 ani'!$C$6)+0.024)*'Vîrsta 3-4 ani'!$C$6))</f>
        <v>56.916159250585466</v>
      </c>
      <c r="I15" s="69">
        <f>IF(OR(TOTAL!I15="",TOTAL!I15=0),"",IF('Vîrsta 1-2 ani'!$C$6&lt;=0,(TOTAL!I15-('Vîrsta 5-7 ani'!$C$6*0.04))/TOTAL!$C$6*'Vîrsta 3-4 ani'!$C$6,(('Vîrsta 1-2 ani'!I15/'Vîrsta 1-2 ani'!$C$6)+0.024)*'Vîrsta 3-4 ani'!$C$6))</f>
        <v>40.656674473067916</v>
      </c>
      <c r="J15" s="69">
        <f>IF(OR(TOTAL!J15="",TOTAL!J15=0),"",IF('Vîrsta 1-2 ani'!$C$6&lt;=0,(TOTAL!J15-('Vîrsta 5-7 ani'!$C$6*0.04))/TOTAL!$C$6*'Vîrsta 3-4 ani'!$C$6,(('Vîrsta 1-2 ani'!J15/'Vîrsta 1-2 ani'!$C$6)+0.024)*'Vîrsta 3-4 ani'!$C$6))</f>
        <v>43.06135831381733</v>
      </c>
      <c r="K15" s="69">
        <f>IF(OR(TOTAL!K15="",TOTAL!K15=0),"",IF('Vîrsta 1-2 ani'!$C$6&lt;=0,(TOTAL!K15-('Vîrsta 5-7 ani'!$C$6*0.04))/TOTAL!$C$6*'Vîrsta 3-4 ani'!$C$6,(('Vîrsta 1-2 ani'!K15/'Vîrsta 1-2 ani'!$C$6)+0.024)*'Vîrsta 3-4 ani'!$C$6))</f>
        <v>26.11709601873536</v>
      </c>
      <c r="L15" s="69">
        <f>IF(OR(TOTAL!L15="",TOTAL!L15=0),"",IF('Vîrsta 1-2 ani'!$C$6&lt;=0,(TOTAL!L15-('Vîrsta 5-7 ani'!$C$6*0.04))/TOTAL!$C$6*'Vîrsta 3-4 ani'!$C$6,(('Vîrsta 1-2 ani'!L15/'Vîrsta 1-2 ani'!$C$6)+0.024)*'Vîrsta 3-4 ani'!$C$6))</f>
        <v>37.853864168618273</v>
      </c>
      <c r="M15" s="69">
        <f>IF(OR(TOTAL!M15="",TOTAL!M15=0),"",IF('Vîrsta 1-2 ani'!$C$6&lt;=0,(TOTAL!M15-('Vîrsta 5-7 ani'!$C$6*0.04))/TOTAL!$C$6*'Vîrsta 3-4 ani'!$C$6,(('Vîrsta 1-2 ani'!M15/'Vîrsta 1-2 ani'!$C$6)+0.024)*'Vîrsta 3-4 ani'!$C$6))</f>
        <v>28.712880562060885</v>
      </c>
      <c r="N15" s="69">
        <f>IF(OR(TOTAL!N15="",TOTAL!N15=0),"",IF('Vîrsta 1-2 ani'!$C$6&lt;=0,(TOTAL!N15-('Vîrsta 5-7 ani'!$C$6*0.04))/TOTAL!$C$6*'Vîrsta 3-4 ani'!$C$6,(('Vîrsta 1-2 ani'!N15/'Vîrsta 1-2 ani'!$C$6)+0.024)*'Vîrsta 3-4 ani'!$C$6))</f>
        <v>17.350351288056206</v>
      </c>
      <c r="O15" s="69">
        <f>IF(OR(TOTAL!O15="",TOTAL!O15=0),"",IF('Vîrsta 1-2 ani'!$C$6&lt;=0,(TOTAL!O15-('Vîrsta 5-7 ani'!$C$6*0.04))/TOTAL!$C$6*'Vîrsta 3-4 ani'!$C$6,(('Vîrsta 1-2 ani'!O15/'Vîrsta 1-2 ani'!$C$6)+0.024)*'Vîrsta 3-4 ani'!$C$6))</f>
        <v>27.844964871194382</v>
      </c>
      <c r="P15" s="69">
        <f>IF(OR(TOTAL!P15="",TOTAL!P15=0),"",IF('Vîrsta 1-2 ani'!$C$6&lt;=0,(TOTAL!P15-('Vîrsta 5-7 ani'!$C$6*0.04))/TOTAL!$C$6*'Vîrsta 3-4 ani'!$C$6,(('Vîrsta 1-2 ani'!P15/'Vîrsta 1-2 ani'!$C$6)+0.024)*'Vîrsta 3-4 ani'!$C$6))</f>
        <v>23.70444964871194</v>
      </c>
      <c r="Q15" s="69">
        <f>IF(OR(TOTAL!Q15="",TOTAL!Q15=0),"",IF('Vîrsta 1-2 ani'!$C$6&lt;=0,(TOTAL!Q15-('Vîrsta 5-7 ani'!$C$6*0.04))/TOTAL!$C$6*'Vîrsta 3-4 ani'!$C$6,(('Vîrsta 1-2 ani'!Q15/'Vîrsta 1-2 ani'!$C$6)+0.024)*'Vîrsta 3-4 ani'!$C$6))</f>
        <v>40.585011709601879</v>
      </c>
      <c r="R15" s="69">
        <f>IF(OR(TOTAL!R15="",TOTAL!R15=0),"",IF('Vîrsta 1-2 ani'!$C$6&lt;=0,(TOTAL!R15-('Vîrsta 5-7 ani'!$C$6*0.04))/TOTAL!$C$6*'Vîrsta 3-4 ani'!$C$6,(('Vîrsta 1-2 ani'!R15/'Vîrsta 1-2 ani'!$C$6)+0.024)*'Vîrsta 3-4 ani'!$C$6))</f>
        <v>40.011709601873534</v>
      </c>
      <c r="S15" s="69">
        <f>IF(OR(TOTAL!S15="",TOTAL!S15=0),"",IF('Vîrsta 1-2 ani'!$C$6&lt;=0,(TOTAL!S15-('Vîrsta 5-7 ani'!$C$6*0.04))/TOTAL!$C$6*'Vîrsta 3-4 ani'!$C$6,(('Vîrsta 1-2 ani'!S15/'Vîrsta 1-2 ani'!$C$6)+0.024)*'Vîrsta 3-4 ani'!$C$6))</f>
        <v>21.275878220140516</v>
      </c>
      <c r="T15" s="69">
        <f>IF(OR(TOTAL!T15="",TOTAL!T15=0),"",IF('Vîrsta 1-2 ani'!$C$6&lt;=0,(TOTAL!T15-('Vîrsta 5-7 ani'!$C$6*0.04))/TOTAL!$C$6*'Vîrsta 3-4 ani'!$C$6,(('Vîrsta 1-2 ani'!T15/'Vîrsta 1-2 ani'!$C$6)+0.024)*'Vîrsta 3-4 ani'!$C$6))</f>
        <v>9.6983606557377069</v>
      </c>
      <c r="U15" s="69">
        <f>IF(OR(TOTAL!U15="",TOTAL!U15=0),"",IF('Vîrsta 1-2 ani'!$C$6&lt;=0,(TOTAL!U15-('Vîrsta 5-7 ani'!$C$6*0.04))/TOTAL!$C$6*'Vîrsta 3-4 ani'!$C$6,(('Vîrsta 1-2 ani'!U15/'Vîrsta 1-2 ani'!$C$6)+0.024)*'Vîrsta 3-4 ani'!$C$6))</f>
        <v>30.942388758782197</v>
      </c>
      <c r="V15" s="69">
        <f>IF(OR(TOTAL!V15="",TOTAL!V15=0),"",IF('Vîrsta 1-2 ani'!$C$6&lt;=0,(TOTAL!V15-('Vîrsta 5-7 ani'!$C$6*0.04))/TOTAL!$C$6*'Vîrsta 3-4 ani'!$C$6,(('Vîrsta 1-2 ani'!V15/'Vîrsta 1-2 ani'!$C$6)+0.024)*'Vîrsta 3-4 ani'!$C$6))</f>
        <v>34.764402810304446</v>
      </c>
      <c r="W15" s="69" t="str">
        <f>IF(OR(TOTAL!W15="",TOTAL!W15=0),"",IF('Vîrsta 1-2 ani'!$C$6&lt;=0,(TOTAL!W15-('Vîrsta 5-7 ani'!$C$6*0.04))/TOTAL!$C$6*'Vîrsta 3-4 ani'!$C$6,(('Vîrsta 1-2 ani'!W15/'Vîrsta 1-2 ani'!$C$6)+0.024)*'Vîrsta 3-4 ani'!$C$6))</f>
        <v/>
      </c>
      <c r="X15" s="69" t="str">
        <f>IF(OR(TOTAL!X15="",TOTAL!X15=0),"",IF('Vîrsta 1-2 ani'!$C$6&lt;=0,(TOTAL!X15-('Vîrsta 5-7 ani'!$C$6*0.04))/TOTAL!$C$6*'Vîrsta 3-4 ani'!$C$6,(('Vîrsta 1-2 ani'!X15/'Vîrsta 1-2 ani'!$C$6)+0.024)*'Vîrsta 3-4 ani'!$C$6))</f>
        <v/>
      </c>
      <c r="Y15" s="69" t="str">
        <f>IF(OR(TOTAL!Y15="",TOTAL!Y15=0),"",IF('Vîrsta 1-2 ani'!$C$6&lt;=0,(TOTAL!Y15-('Vîrsta 5-7 ani'!$C$6*0.04))/TOTAL!$C$6*'Vîrsta 3-4 ani'!$C$6,(('Vîrsta 1-2 ani'!Y15/'Vîrsta 1-2 ani'!$C$6)+0.024)*'Vîrsta 3-4 ani'!$C$6))</f>
        <v/>
      </c>
      <c r="Z15" s="10">
        <f t="shared" si="0"/>
        <v>629.22295081967206</v>
      </c>
      <c r="AA15" s="10">
        <f t="shared" si="2"/>
        <v>174.54173393056092</v>
      </c>
      <c r="AB15" s="10">
        <f t="shared" si="10"/>
        <v>138.92300228735135</v>
      </c>
      <c r="AC15" s="3">
        <v>20.407</v>
      </c>
      <c r="AD15" s="90">
        <f>IFERROR(IF($AB15=0,"",$AB15*AE15),"")</f>
        <v>2.361691038884973</v>
      </c>
      <c r="AE15" s="90">
        <v>1.7000000000000001E-2</v>
      </c>
      <c r="AF15" s="90">
        <f>IFERROR(IF($AB15=0,"",$AB15*AG15),"")</f>
        <v>8.1964571349537287</v>
      </c>
      <c r="AG15" s="90">
        <v>5.8999999999999997E-2</v>
      </c>
      <c r="AH15" s="90">
        <f>IFERROR(IF($AB15=0,"",$AB15*AI15),"")</f>
        <v>14.44799223788454</v>
      </c>
      <c r="AI15" s="90">
        <v>0.104</v>
      </c>
      <c r="AJ15" s="90">
        <f>IFERROR(IF($AB15=0,"",$AB15*AK15),"")</f>
        <v>43.482899715940974</v>
      </c>
      <c r="AK15" s="91">
        <v>0.313</v>
      </c>
      <c r="AL15" s="193">
        <v>176</v>
      </c>
      <c r="AM15" s="96">
        <f>IFERROR((AB15-AL15),"")</f>
        <v>-37.076997712648648</v>
      </c>
      <c r="AN15" s="96">
        <f>IFERROR((AB15*100/AL15),"")</f>
        <v>78.93352402690418</v>
      </c>
      <c r="AO15" s="18"/>
    </row>
    <row r="16" spans="1:41" s="31" customFormat="1" ht="15.75" x14ac:dyDescent="0.25">
      <c r="A16" s="327"/>
      <c r="B16" s="57" t="s">
        <v>17</v>
      </c>
      <c r="C16" s="246" t="str">
        <f>IF(OR(TOTAL!C16="",TOTAL!C16=0),"",TOTAL!C16/TOTAL!$C$6*'Vîrsta 3-4 ani'!$C$6)</f>
        <v/>
      </c>
      <c r="D16" s="246" t="str">
        <f>IF(OR(TOTAL!D16="",TOTAL!D16=0),"",TOTAL!D16/TOTAL!$C$6*'Vîrsta 3-4 ani'!$C$6)</f>
        <v/>
      </c>
      <c r="E16" s="246" t="str">
        <f>IF(OR(TOTAL!E16="",TOTAL!E16=0),"",TOTAL!E16/TOTAL!$C$6*'Vîrsta 3-4 ani'!$C$6)</f>
        <v/>
      </c>
      <c r="F16" s="246" t="str">
        <f>IF(OR(TOTAL!F16="",TOTAL!F16=0),"",TOTAL!F16/TOTAL!$C$6*'Vîrsta 3-4 ani'!$C$6)</f>
        <v/>
      </c>
      <c r="G16" s="246" t="str">
        <f>IF(OR(TOTAL!G16="",TOTAL!G16=0),"",TOTAL!G16/TOTAL!$C$6*'Vîrsta 3-4 ani'!$C$6)</f>
        <v/>
      </c>
      <c r="H16" s="246" t="str">
        <f>IF(OR(TOTAL!H16="",TOTAL!H16=0),"",TOTAL!H16/TOTAL!$C$6*'Vîrsta 3-4 ani'!$C$6)</f>
        <v/>
      </c>
      <c r="I16" s="246" t="str">
        <f>IF(OR(TOTAL!I16="",TOTAL!I16=0),"",TOTAL!I16/TOTAL!$C$6*'Vîrsta 3-4 ani'!$C$6)</f>
        <v/>
      </c>
      <c r="J16" s="246" t="str">
        <f>IF(OR(TOTAL!J16="",TOTAL!J16=0),"",TOTAL!J16/TOTAL!$C$6*'Vîrsta 3-4 ani'!$C$6)</f>
        <v/>
      </c>
      <c r="K16" s="246" t="str">
        <f>IF(OR(TOTAL!K16="",TOTAL!K16=0),"",TOTAL!K16/TOTAL!$C$6*'Vîrsta 3-4 ani'!$C$6)</f>
        <v/>
      </c>
      <c r="L16" s="246" t="str">
        <f>IF(OR(TOTAL!L16="",TOTAL!L16=0),"",TOTAL!L16/TOTAL!$C$6*'Vîrsta 3-4 ani'!$C$6)</f>
        <v/>
      </c>
      <c r="M16" s="246" t="str">
        <f>IF(OR(TOTAL!M16="",TOTAL!M16=0),"",TOTAL!M16/TOTAL!$C$6*'Vîrsta 3-4 ani'!$C$6)</f>
        <v/>
      </c>
      <c r="N16" s="246" t="str">
        <f>IF(OR(TOTAL!N16="",TOTAL!N16=0),"",TOTAL!N16/TOTAL!$C$6*'Vîrsta 3-4 ani'!$C$6)</f>
        <v/>
      </c>
      <c r="O16" s="246" t="str">
        <f>IF(OR(TOTAL!O16="",TOTAL!O16=0),"",TOTAL!O16/TOTAL!$C$6*'Vîrsta 3-4 ani'!$C$6)</f>
        <v/>
      </c>
      <c r="P16" s="246" t="str">
        <f>IF(OR(TOTAL!P16="",TOTAL!P16=0),"",TOTAL!P16/TOTAL!$C$6*'Vîrsta 3-4 ani'!$C$6)</f>
        <v/>
      </c>
      <c r="Q16" s="246" t="str">
        <f>IF(OR(TOTAL!Q16="",TOTAL!Q16=0),"",TOTAL!Q16/TOTAL!$C$6*'Vîrsta 3-4 ani'!$C$6)</f>
        <v/>
      </c>
      <c r="R16" s="246" t="str">
        <f>IF(OR(TOTAL!R16="",TOTAL!R16=0),"",TOTAL!R16/TOTAL!$C$6*'Vîrsta 3-4 ani'!$C$6)</f>
        <v/>
      </c>
      <c r="S16" s="246" t="str">
        <f>IF(OR(TOTAL!S16="",TOTAL!S16=0),"",TOTAL!S16/TOTAL!$C$6*'Vîrsta 3-4 ani'!$C$6)</f>
        <v/>
      </c>
      <c r="T16" s="246" t="str">
        <f>IF(OR(TOTAL!T16="",TOTAL!T16=0),"",TOTAL!T16/TOTAL!$C$6*'Vîrsta 3-4 ani'!$C$6)</f>
        <v/>
      </c>
      <c r="U16" s="246" t="str">
        <f>IF(OR(TOTAL!U16="",TOTAL!U16=0),"",TOTAL!U16/TOTAL!$C$6*'Vîrsta 3-4 ani'!$C$6)</f>
        <v/>
      </c>
      <c r="V16" s="246" t="str">
        <f>IF(OR(TOTAL!V16="",TOTAL!V16=0),"",TOTAL!V16/TOTAL!$C$6*'Vîrsta 3-4 ani'!$C$6)</f>
        <v/>
      </c>
      <c r="W16" s="246" t="str">
        <f>IF(OR(TOTAL!W16="",TOTAL!W16=0),"",TOTAL!W16/TOTAL!$C$6*'Vîrsta 3-4 ani'!$C$6)</f>
        <v/>
      </c>
      <c r="X16" s="246" t="str">
        <f>IF(OR(TOTAL!X16="",TOTAL!X16=0),"",TOTAL!X16/TOTAL!$C$6*'Vîrsta 3-4 ani'!$C$6)</f>
        <v/>
      </c>
      <c r="Y16" s="246" t="str">
        <f>IF(OR(TOTAL!Y16="",TOTAL!Y16=0),"",TOTAL!Y16/TOTAL!$C$6*'Vîrsta 3-4 ani'!$C$6)</f>
        <v/>
      </c>
      <c r="Z16" s="11">
        <f t="shared" si="0"/>
        <v>0</v>
      </c>
      <c r="AA16" s="11">
        <f t="shared" si="2"/>
        <v>0</v>
      </c>
      <c r="AB16" s="11" t="str">
        <f t="shared" si="10"/>
        <v/>
      </c>
      <c r="AC16" s="7">
        <v>30</v>
      </c>
      <c r="AD16" s="97" t="str">
        <f>IFERROR(IF($AB16=0,"",$AB16*AE16),"")</f>
        <v/>
      </c>
      <c r="AE16" s="100">
        <v>0.01</v>
      </c>
      <c r="AF16" s="101" t="str">
        <f>IFERROR(IF($AB16=0,"",$AB16*AG16),"")</f>
        <v/>
      </c>
      <c r="AG16" s="100"/>
      <c r="AH16" s="101" t="str">
        <f>IFERROR(IF($AB16=0,"",$AB16*AI16),"")</f>
        <v/>
      </c>
      <c r="AI16" s="100">
        <v>0.06</v>
      </c>
      <c r="AJ16" s="97" t="str">
        <f>IFERROR(IF($AB16=0,"",$AB16*AK16),"")</f>
        <v/>
      </c>
      <c r="AK16" s="98">
        <v>0.26</v>
      </c>
      <c r="AL16" s="194" t="s">
        <v>117</v>
      </c>
      <c r="AM16" s="134"/>
      <c r="AN16" s="135"/>
      <c r="AO16" s="66"/>
    </row>
    <row r="17" spans="1:41" s="31" customFormat="1" ht="15.75" x14ac:dyDescent="0.25">
      <c r="A17" s="327"/>
      <c r="B17" s="57" t="s">
        <v>18</v>
      </c>
      <c r="C17" s="246" t="str">
        <f>IF(OR(TOTAL!C17="",TOTAL!C17=0),"",TOTAL!C17/TOTAL!$C$6*'Vîrsta 3-4 ani'!$C$6)</f>
        <v/>
      </c>
      <c r="D17" s="246" t="str">
        <f>IF(OR(TOTAL!D17="",TOTAL!D17=0),"",TOTAL!D17/TOTAL!$C$6*'Vîrsta 3-4 ani'!$C$6)</f>
        <v/>
      </c>
      <c r="E17" s="246" t="str">
        <f>IF(OR(TOTAL!E17="",TOTAL!E17=0),"",TOTAL!E17/TOTAL!$C$6*'Vîrsta 3-4 ani'!$C$6)</f>
        <v/>
      </c>
      <c r="F17" s="246" t="str">
        <f>IF(OR(TOTAL!F17="",TOTAL!F17=0),"",TOTAL!F17/TOTAL!$C$6*'Vîrsta 3-4 ani'!$C$6)</f>
        <v/>
      </c>
      <c r="G17" s="246" t="str">
        <f>IF(OR(TOTAL!G17="",TOTAL!G17=0),"",TOTAL!G17/TOTAL!$C$6*'Vîrsta 3-4 ani'!$C$6)</f>
        <v/>
      </c>
      <c r="H17" s="246" t="str">
        <f>IF(OR(TOTAL!H17="",TOTAL!H17=0),"",TOTAL!H17/TOTAL!$C$6*'Vîrsta 3-4 ani'!$C$6)</f>
        <v/>
      </c>
      <c r="I17" s="246" t="str">
        <f>IF(OR(TOTAL!I17="",TOTAL!I17=0),"",TOTAL!I17/TOTAL!$C$6*'Vîrsta 3-4 ani'!$C$6)</f>
        <v/>
      </c>
      <c r="J17" s="246" t="str">
        <f>IF(OR(TOTAL!J17="",TOTAL!J17=0),"",TOTAL!J17/TOTAL!$C$6*'Vîrsta 3-4 ani'!$C$6)</f>
        <v/>
      </c>
      <c r="K17" s="246" t="str">
        <f>IF(OR(TOTAL!K17="",TOTAL!K17=0),"",TOTAL!K17/TOTAL!$C$6*'Vîrsta 3-4 ani'!$C$6)</f>
        <v/>
      </c>
      <c r="L17" s="246" t="str">
        <f>IF(OR(TOTAL!L17="",TOTAL!L17=0),"",TOTAL!L17/TOTAL!$C$6*'Vîrsta 3-4 ani'!$C$6)</f>
        <v/>
      </c>
      <c r="M17" s="246" t="str">
        <f>IF(OR(TOTAL!M17="",TOTAL!M17=0),"",TOTAL!M17/TOTAL!$C$6*'Vîrsta 3-4 ani'!$C$6)</f>
        <v/>
      </c>
      <c r="N17" s="246" t="str">
        <f>IF(OR(TOTAL!N17="",TOTAL!N17=0),"",TOTAL!N17/TOTAL!$C$6*'Vîrsta 3-4 ani'!$C$6)</f>
        <v/>
      </c>
      <c r="O17" s="246" t="str">
        <f>IF(OR(TOTAL!O17="",TOTAL!O17=0),"",TOTAL!O17/TOTAL!$C$6*'Vîrsta 3-4 ani'!$C$6)</f>
        <v/>
      </c>
      <c r="P17" s="246" t="str">
        <f>IF(OR(TOTAL!P17="",TOTAL!P17=0),"",TOTAL!P17/TOTAL!$C$6*'Vîrsta 3-4 ani'!$C$6)</f>
        <v/>
      </c>
      <c r="Q17" s="246" t="str">
        <f>IF(OR(TOTAL!Q17="",TOTAL!Q17=0),"",TOTAL!Q17/TOTAL!$C$6*'Vîrsta 3-4 ani'!$C$6)</f>
        <v/>
      </c>
      <c r="R17" s="246" t="str">
        <f>IF(OR(TOTAL!R17="",TOTAL!R17=0),"",TOTAL!R17/TOTAL!$C$6*'Vîrsta 3-4 ani'!$C$6)</f>
        <v/>
      </c>
      <c r="S17" s="246" t="str">
        <f>IF(OR(TOTAL!S17="",TOTAL!S17=0),"",TOTAL!S17/TOTAL!$C$6*'Vîrsta 3-4 ani'!$C$6)</f>
        <v/>
      </c>
      <c r="T17" s="246" t="str">
        <f>IF(OR(TOTAL!T17="",TOTAL!T17=0),"",TOTAL!T17/TOTAL!$C$6*'Vîrsta 3-4 ani'!$C$6)</f>
        <v/>
      </c>
      <c r="U17" s="246" t="str">
        <f>IF(OR(TOTAL!U17="",TOTAL!U17=0),"",TOTAL!U17/TOTAL!$C$6*'Vîrsta 3-4 ani'!$C$6)</f>
        <v/>
      </c>
      <c r="V17" s="246" t="str">
        <f>IF(OR(TOTAL!V17="",TOTAL!V17=0),"",TOTAL!V17/TOTAL!$C$6*'Vîrsta 3-4 ani'!$C$6)</f>
        <v/>
      </c>
      <c r="W17" s="246" t="str">
        <f>IF(OR(TOTAL!W17="",TOTAL!W17=0),"",TOTAL!W17/TOTAL!$C$6*'Vîrsta 3-4 ani'!$C$6)</f>
        <v/>
      </c>
      <c r="X17" s="246" t="str">
        <f>IF(OR(TOTAL!X17="",TOTAL!X17=0),"",TOTAL!X17/TOTAL!$C$6*'Vîrsta 3-4 ani'!$C$6)</f>
        <v/>
      </c>
      <c r="Y17" s="246" t="str">
        <f>IF(OR(TOTAL!Y17="",TOTAL!Y17=0),"",TOTAL!Y17/TOTAL!$C$6*'Vîrsta 3-4 ani'!$C$6)</f>
        <v/>
      </c>
      <c r="Z17" s="11">
        <f t="shared" si="0"/>
        <v>0</v>
      </c>
      <c r="AA17" s="11">
        <f t="shared" si="2"/>
        <v>0</v>
      </c>
      <c r="AB17" s="11" t="str">
        <f t="shared" si="10"/>
        <v/>
      </c>
      <c r="AC17" s="7">
        <v>25</v>
      </c>
      <c r="AD17" s="97" t="str">
        <f t="shared" ref="AD17:AD44" si="11">IFERROR(IF($AB17=0,"",$AB17*AE17),"")</f>
        <v/>
      </c>
      <c r="AE17" s="100">
        <v>6.0000000000000001E-3</v>
      </c>
      <c r="AF17" s="101" t="str">
        <f t="shared" ref="AF17:AF44" si="12">IFERROR(IF($AB17=0,"",$AB17*AG17),"")</f>
        <v/>
      </c>
      <c r="AG17" s="100">
        <v>3.0000000000000001E-3</v>
      </c>
      <c r="AH17" s="101" t="str">
        <f t="shared" ref="AH17:AH44" si="13">IFERROR(IF($AB17=0,"",$AB17*AI17),"")</f>
        <v/>
      </c>
      <c r="AI17" s="100">
        <v>5.7000000000000002E-2</v>
      </c>
      <c r="AJ17" s="97" t="str">
        <f t="shared" ref="AJ17:AJ44" si="14">IFERROR(IF($AB17=0,"",$AB17*AK17),"")</f>
        <v/>
      </c>
      <c r="AK17" s="98">
        <v>0.12</v>
      </c>
      <c r="AL17" s="195"/>
      <c r="AM17" s="136"/>
      <c r="AN17" s="137"/>
      <c r="AO17" s="66"/>
    </row>
    <row r="18" spans="1:41" s="31" customFormat="1" ht="15.75" x14ac:dyDescent="0.25">
      <c r="A18" s="327"/>
      <c r="B18" s="57" t="s">
        <v>78</v>
      </c>
      <c r="C18" s="246">
        <f>IF(OR(TOTAL!C18="",TOTAL!C18=0),"",TOTAL!C18/TOTAL!$C$6*'Vîrsta 3-4 ani'!$C$6)</f>
        <v>10.152224824355971</v>
      </c>
      <c r="D18" s="246">
        <f>IF(OR(TOTAL!D18="",TOTAL!D18=0),"",TOTAL!D18/TOTAL!$C$6*'Vîrsta 3-4 ani'!$C$6)</f>
        <v>6.7681498829039821</v>
      </c>
      <c r="E18" s="246" t="str">
        <f>IF(OR(TOTAL!E18="",TOTAL!E18=0),"",TOTAL!E18/TOTAL!$C$6*'Vîrsta 3-4 ani'!$C$6)</f>
        <v/>
      </c>
      <c r="F18" s="246">
        <f>IF(OR(TOTAL!F18="",TOTAL!F18=0),"",TOTAL!F18/TOTAL!$C$6*'Vîrsta 3-4 ani'!$C$6)</f>
        <v>6.7681498829039821</v>
      </c>
      <c r="G18" s="246" t="str">
        <f>IF(OR(TOTAL!G18="",TOTAL!G18=0),"",TOTAL!G18/TOTAL!$C$6*'Vîrsta 3-4 ani'!$C$6)</f>
        <v/>
      </c>
      <c r="H18" s="246">
        <f>IF(OR(TOTAL!H18="",TOTAL!H18=0),"",TOTAL!H18/TOTAL!$C$6*'Vîrsta 3-4 ani'!$C$6)</f>
        <v>19.906323185011711</v>
      </c>
      <c r="I18" s="246">
        <f>IF(OR(TOTAL!I18="",TOTAL!I18=0),"",TOTAL!I18/TOTAL!$C$6*'Vîrsta 3-4 ani'!$C$6)</f>
        <v>6.370023419203747</v>
      </c>
      <c r="J18" s="246" t="str">
        <f>IF(OR(TOTAL!J18="",TOTAL!J18=0),"",TOTAL!J18/TOTAL!$C$6*'Vîrsta 3-4 ani'!$C$6)</f>
        <v/>
      </c>
      <c r="K18" s="246" t="str">
        <f>IF(OR(TOTAL!K18="",TOTAL!K18=0),"",TOTAL!K18/TOTAL!$C$6*'Vîrsta 3-4 ani'!$C$6)</f>
        <v/>
      </c>
      <c r="L18" s="246">
        <f>IF(OR(TOTAL!L18="",TOTAL!L18=0),"",TOTAL!L18/TOTAL!$C$6*'Vîrsta 3-4 ani'!$C$6)</f>
        <v>7.9625292740046847</v>
      </c>
      <c r="M18" s="246">
        <f>IF(OR(TOTAL!M18="",TOTAL!M18=0),"",TOTAL!M18/TOTAL!$C$6*'Vîrsta 3-4 ani'!$C$6)</f>
        <v>7.9625292740046847</v>
      </c>
      <c r="N18" s="246" t="str">
        <f>IF(OR(TOTAL!N18="",TOTAL!N18=0),"",TOTAL!N18/TOTAL!$C$6*'Vîrsta 3-4 ani'!$C$6)</f>
        <v/>
      </c>
      <c r="O18" s="246">
        <f>IF(OR(TOTAL!O18="",TOTAL!O18=0),"",TOTAL!O18/TOTAL!$C$6*'Vîrsta 3-4 ani'!$C$6)</f>
        <v>7.2459016393442619</v>
      </c>
      <c r="P18" s="246" t="str">
        <f>IF(OR(TOTAL!P18="",TOTAL!P18=0),"",TOTAL!P18/TOTAL!$C$6*'Vîrsta 3-4 ani'!$C$6)</f>
        <v/>
      </c>
      <c r="Q18" s="246" t="str">
        <f>IF(OR(TOTAL!Q18="",TOTAL!Q18=0),"",TOTAL!Q18/TOTAL!$C$6*'Vîrsta 3-4 ani'!$C$6)</f>
        <v/>
      </c>
      <c r="R18" s="246">
        <f>IF(OR(TOTAL!R18="",TOTAL!R18=0),"",TOTAL!R18/TOTAL!$C$6*'Vîrsta 3-4 ani'!$C$6)</f>
        <v>21.100702576112411</v>
      </c>
      <c r="S18" s="246" t="str">
        <f>IF(OR(TOTAL!S18="",TOTAL!S18=0),"",TOTAL!S18/TOTAL!$C$6*'Vîrsta 3-4 ani'!$C$6)</f>
        <v/>
      </c>
      <c r="T18" s="246" t="str">
        <f>IF(OR(TOTAL!T18="",TOTAL!T18=0),"",TOTAL!T18/TOTAL!$C$6*'Vîrsta 3-4 ani'!$C$6)</f>
        <v/>
      </c>
      <c r="U18" s="246">
        <f>IF(OR(TOTAL!U18="",TOTAL!U18=0),"",TOTAL!U18/TOTAL!$C$6*'Vîrsta 3-4 ani'!$C$6)</f>
        <v>5.9718969555035128</v>
      </c>
      <c r="V18" s="246">
        <f>IF(OR(TOTAL!V18="",TOTAL!V18=0),"",TOTAL!V18/TOTAL!$C$6*'Vîrsta 3-4 ani'!$C$6)</f>
        <v>19.906323185011711</v>
      </c>
      <c r="W18" s="246" t="str">
        <f>IF(OR(TOTAL!W18="",TOTAL!W18=0),"",TOTAL!W18/TOTAL!$C$6*'Vîrsta 3-4 ani'!$C$6)</f>
        <v/>
      </c>
      <c r="X18" s="246" t="str">
        <f>IF(OR(TOTAL!X18="",TOTAL!X18=0),"",TOTAL!X18/TOTAL!$C$6*'Vîrsta 3-4 ani'!$C$6)</f>
        <v/>
      </c>
      <c r="Y18" s="246" t="str">
        <f>IF(OR(TOTAL!Y18="",TOTAL!Y18=0),"",TOTAL!Y18/TOTAL!$C$6*'Vîrsta 3-4 ani'!$C$6)</f>
        <v/>
      </c>
      <c r="Z18" s="11">
        <f t="shared" si="0"/>
        <v>120.11475409836068</v>
      </c>
      <c r="AA18" s="11">
        <f t="shared" si="2"/>
        <v>33.318933175689509</v>
      </c>
      <c r="AB18" s="11">
        <f t="shared" ref="AB18:AB44" si="15">IFERROR(IF($AA18=0,"",$AA18-AC18*AA18/100),"")</f>
        <v>26.655146540551605</v>
      </c>
      <c r="AC18" s="7">
        <v>20</v>
      </c>
      <c r="AD18" s="97">
        <f t="shared" si="11"/>
        <v>0.21324117232441284</v>
      </c>
      <c r="AE18" s="100">
        <v>8.0000000000000002E-3</v>
      </c>
      <c r="AF18" s="101">
        <f t="shared" si="12"/>
        <v>0</v>
      </c>
      <c r="AG18" s="100"/>
      <c r="AH18" s="101">
        <f t="shared" si="13"/>
        <v>1.4393779131897866</v>
      </c>
      <c r="AI18" s="100">
        <v>5.3999999999999999E-2</v>
      </c>
      <c r="AJ18" s="97">
        <f t="shared" si="14"/>
        <v>8.2630954275709971</v>
      </c>
      <c r="AK18" s="98">
        <v>0.31</v>
      </c>
      <c r="AL18" s="195"/>
      <c r="AM18" s="136"/>
      <c r="AN18" s="137"/>
      <c r="AO18" s="66"/>
    </row>
    <row r="19" spans="1:41" s="31" customFormat="1" ht="15.75" x14ac:dyDescent="0.25">
      <c r="A19" s="327"/>
      <c r="B19" s="58" t="s">
        <v>60</v>
      </c>
      <c r="C19" s="247" t="str">
        <f>IF(OR(TOTAL!C19="",TOTAL!C19=0),"",TOTAL!C19/TOTAL!$C$6*'Vîrsta 3-4 ani'!$C$6)</f>
        <v/>
      </c>
      <c r="D19" s="247" t="str">
        <f>IF(OR(TOTAL!D19="",TOTAL!D19=0),"",TOTAL!D19/TOTAL!$C$6*'Vîrsta 3-4 ani'!$C$6)</f>
        <v/>
      </c>
      <c r="E19" s="247" t="str">
        <f>IF(OR(TOTAL!E19="",TOTAL!E19=0),"",TOTAL!E19/TOTAL!$C$6*'Vîrsta 3-4 ani'!$C$6)</f>
        <v/>
      </c>
      <c r="F19" s="247" t="str">
        <f>IF(OR(TOTAL!F19="",TOTAL!F19=0),"",TOTAL!F19/TOTAL!$C$6*'Vîrsta 3-4 ani'!$C$6)</f>
        <v/>
      </c>
      <c r="G19" s="247" t="str">
        <f>IF(OR(TOTAL!G19="",TOTAL!G19=0),"",TOTAL!G19/TOTAL!$C$6*'Vîrsta 3-4 ani'!$C$6)</f>
        <v/>
      </c>
      <c r="H19" s="247" t="str">
        <f>IF(OR(TOTAL!H19="",TOTAL!H19=0),"",TOTAL!H19/TOTAL!$C$6*'Vîrsta 3-4 ani'!$C$6)</f>
        <v/>
      </c>
      <c r="I19" s="247" t="str">
        <f>IF(OR(TOTAL!I19="",TOTAL!I19=0),"",TOTAL!I19/TOTAL!$C$6*'Vîrsta 3-4 ani'!$C$6)</f>
        <v/>
      </c>
      <c r="J19" s="247" t="str">
        <f>IF(OR(TOTAL!J19="",TOTAL!J19=0),"",TOTAL!J19/TOTAL!$C$6*'Vîrsta 3-4 ani'!$C$6)</f>
        <v/>
      </c>
      <c r="K19" s="247" t="str">
        <f>IF(OR(TOTAL!K19="",TOTAL!K19=0),"",TOTAL!K19/TOTAL!$C$6*'Vîrsta 3-4 ani'!$C$6)</f>
        <v/>
      </c>
      <c r="L19" s="247" t="str">
        <f>IF(OR(TOTAL!L19="",TOTAL!L19=0),"",TOTAL!L19/TOTAL!$C$6*'Vîrsta 3-4 ani'!$C$6)</f>
        <v/>
      </c>
      <c r="M19" s="247" t="str">
        <f>IF(OR(TOTAL!M19="",TOTAL!M19=0),"",TOTAL!M19/TOTAL!$C$6*'Vîrsta 3-4 ani'!$C$6)</f>
        <v/>
      </c>
      <c r="N19" s="247" t="str">
        <f>IF(OR(TOTAL!N19="",TOTAL!N19=0),"",TOTAL!N19/TOTAL!$C$6*'Vîrsta 3-4 ani'!$C$6)</f>
        <v/>
      </c>
      <c r="O19" s="247" t="str">
        <f>IF(OR(TOTAL!O19="",TOTAL!O19=0),"",TOTAL!O19/TOTAL!$C$6*'Vîrsta 3-4 ani'!$C$6)</f>
        <v/>
      </c>
      <c r="P19" s="247" t="str">
        <f>IF(OR(TOTAL!P19="",TOTAL!P19=0),"",TOTAL!P19/TOTAL!$C$6*'Vîrsta 3-4 ani'!$C$6)</f>
        <v/>
      </c>
      <c r="Q19" s="247" t="str">
        <f>IF(OR(TOTAL!Q19="",TOTAL!Q19=0),"",TOTAL!Q19/TOTAL!$C$6*'Vîrsta 3-4 ani'!$C$6)</f>
        <v/>
      </c>
      <c r="R19" s="247" t="str">
        <f>IF(OR(TOTAL!R19="",TOTAL!R19=0),"",TOTAL!R19/TOTAL!$C$6*'Vîrsta 3-4 ani'!$C$6)</f>
        <v/>
      </c>
      <c r="S19" s="247" t="str">
        <f>IF(OR(TOTAL!S19="",TOTAL!S19=0),"",TOTAL!S19/TOTAL!$C$6*'Vîrsta 3-4 ani'!$C$6)</f>
        <v/>
      </c>
      <c r="T19" s="247" t="str">
        <f>IF(OR(TOTAL!T19="",TOTAL!T19=0),"",TOTAL!T19/TOTAL!$C$6*'Vîrsta 3-4 ani'!$C$6)</f>
        <v/>
      </c>
      <c r="U19" s="247" t="str">
        <f>IF(OR(TOTAL!U19="",TOTAL!U19=0),"",TOTAL!U19/TOTAL!$C$6*'Vîrsta 3-4 ani'!$C$6)</f>
        <v/>
      </c>
      <c r="V19" s="247" t="str">
        <f>IF(OR(TOTAL!V19="",TOTAL!V19=0),"",TOTAL!V19/TOTAL!$C$6*'Vîrsta 3-4 ani'!$C$6)</f>
        <v/>
      </c>
      <c r="W19" s="247" t="str">
        <f>IF(OR(TOTAL!W19="",TOTAL!W19=0),"",TOTAL!W19/TOTAL!$C$6*'Vîrsta 3-4 ani'!$C$6)</f>
        <v/>
      </c>
      <c r="X19" s="247" t="str">
        <f>IF(OR(TOTAL!X19="",TOTAL!X19=0),"",TOTAL!X19/TOTAL!$C$6*'Vîrsta 3-4 ani'!$C$6)</f>
        <v/>
      </c>
      <c r="Y19" s="247" t="str">
        <f>IF(OR(TOTAL!Y19="",TOTAL!Y19=0),"",TOTAL!Y19/TOTAL!$C$6*'Vîrsta 3-4 ani'!$C$6)</f>
        <v/>
      </c>
      <c r="Z19" s="11">
        <f t="shared" si="0"/>
        <v>0</v>
      </c>
      <c r="AA19" s="11">
        <f t="shared" si="2"/>
        <v>0</v>
      </c>
      <c r="AB19" s="11" t="str">
        <f t="shared" si="15"/>
        <v/>
      </c>
      <c r="AC19" s="7">
        <v>18</v>
      </c>
      <c r="AD19" s="97" t="str">
        <f t="shared" si="11"/>
        <v/>
      </c>
      <c r="AE19" s="100">
        <v>1.2E-2</v>
      </c>
      <c r="AF19" s="101" t="str">
        <f t="shared" si="12"/>
        <v/>
      </c>
      <c r="AG19" s="100">
        <v>2E-3</v>
      </c>
      <c r="AH19" s="101" t="str">
        <f t="shared" si="13"/>
        <v/>
      </c>
      <c r="AI19" s="100">
        <v>3.2000000000000001E-2</v>
      </c>
      <c r="AJ19" s="97" t="str">
        <f t="shared" si="14"/>
        <v/>
      </c>
      <c r="AK19" s="98">
        <v>0.12</v>
      </c>
      <c r="AL19" s="195"/>
      <c r="AM19" s="136"/>
      <c r="AN19" s="137"/>
      <c r="AO19" s="66"/>
    </row>
    <row r="20" spans="1:41" s="31" customFormat="1" ht="15.75" x14ac:dyDescent="0.25">
      <c r="A20" s="327"/>
      <c r="B20" s="59" t="s">
        <v>61</v>
      </c>
      <c r="C20" s="247" t="str">
        <f>IF(OR(TOTAL!C20="",TOTAL!C20=0),"",TOTAL!C20/TOTAL!$C$6*'Vîrsta 3-4 ani'!$C$6)</f>
        <v/>
      </c>
      <c r="D20" s="247" t="str">
        <f>IF(OR(TOTAL!D20="",TOTAL!D20=0),"",TOTAL!D20/TOTAL!$C$6*'Vîrsta 3-4 ani'!$C$6)</f>
        <v/>
      </c>
      <c r="E20" s="247" t="str">
        <f>IF(OR(TOTAL!E20="",TOTAL!E20=0),"",TOTAL!E20/TOTAL!$C$6*'Vîrsta 3-4 ani'!$C$6)</f>
        <v/>
      </c>
      <c r="F20" s="247" t="str">
        <f>IF(OR(TOTAL!F20="",TOTAL!F20=0),"",TOTAL!F20/TOTAL!$C$6*'Vîrsta 3-4 ani'!$C$6)</f>
        <v/>
      </c>
      <c r="G20" s="247" t="str">
        <f>IF(OR(TOTAL!G20="",TOTAL!G20=0),"",TOTAL!G20/TOTAL!$C$6*'Vîrsta 3-4 ani'!$C$6)</f>
        <v/>
      </c>
      <c r="H20" s="247" t="str">
        <f>IF(OR(TOTAL!H20="",TOTAL!H20=0),"",TOTAL!H20/TOTAL!$C$6*'Vîrsta 3-4 ani'!$C$6)</f>
        <v/>
      </c>
      <c r="I20" s="247" t="str">
        <f>IF(OR(TOTAL!I20="",TOTAL!I20=0),"",TOTAL!I20/TOTAL!$C$6*'Vîrsta 3-4 ani'!$C$6)</f>
        <v/>
      </c>
      <c r="J20" s="247" t="str">
        <f>IF(OR(TOTAL!J20="",TOTAL!J20=0),"",TOTAL!J20/TOTAL!$C$6*'Vîrsta 3-4 ani'!$C$6)</f>
        <v/>
      </c>
      <c r="K20" s="247" t="str">
        <f>IF(OR(TOTAL!K20="",TOTAL!K20=0),"",TOTAL!K20/TOTAL!$C$6*'Vîrsta 3-4 ani'!$C$6)</f>
        <v/>
      </c>
      <c r="L20" s="247" t="str">
        <f>IF(OR(TOTAL!L20="",TOTAL!L20=0),"",TOTAL!L20/TOTAL!$C$6*'Vîrsta 3-4 ani'!$C$6)</f>
        <v/>
      </c>
      <c r="M20" s="247" t="str">
        <f>IF(OR(TOTAL!M20="",TOTAL!M20=0),"",TOTAL!M20/TOTAL!$C$6*'Vîrsta 3-4 ani'!$C$6)</f>
        <v/>
      </c>
      <c r="N20" s="247" t="str">
        <f>IF(OR(TOTAL!N20="",TOTAL!N20=0),"",TOTAL!N20/TOTAL!$C$6*'Vîrsta 3-4 ani'!$C$6)</f>
        <v/>
      </c>
      <c r="O20" s="247" t="str">
        <f>IF(OR(TOTAL!O20="",TOTAL!O20=0),"",TOTAL!O20/TOTAL!$C$6*'Vîrsta 3-4 ani'!$C$6)</f>
        <v/>
      </c>
      <c r="P20" s="247" t="str">
        <f>IF(OR(TOTAL!P20="",TOTAL!P20=0),"",TOTAL!P20/TOTAL!$C$6*'Vîrsta 3-4 ani'!$C$6)</f>
        <v/>
      </c>
      <c r="Q20" s="247" t="str">
        <f>IF(OR(TOTAL!Q20="",TOTAL!Q20=0),"",TOTAL!Q20/TOTAL!$C$6*'Vîrsta 3-4 ani'!$C$6)</f>
        <v/>
      </c>
      <c r="R20" s="247" t="str">
        <f>IF(OR(TOTAL!R20="",TOTAL!R20=0),"",TOTAL!R20/TOTAL!$C$6*'Vîrsta 3-4 ani'!$C$6)</f>
        <v/>
      </c>
      <c r="S20" s="247" t="str">
        <f>IF(OR(TOTAL!S20="",TOTAL!S20=0),"",TOTAL!S20/TOTAL!$C$6*'Vîrsta 3-4 ani'!$C$6)</f>
        <v/>
      </c>
      <c r="T20" s="247" t="str">
        <f>IF(OR(TOTAL!T20="",TOTAL!T20=0),"",TOTAL!T20/TOTAL!$C$6*'Vîrsta 3-4 ani'!$C$6)</f>
        <v/>
      </c>
      <c r="U20" s="247" t="str">
        <f>IF(OR(TOTAL!U20="",TOTAL!U20=0),"",TOTAL!U20/TOTAL!$C$6*'Vîrsta 3-4 ani'!$C$6)</f>
        <v/>
      </c>
      <c r="V20" s="247" t="str">
        <f>IF(OR(TOTAL!V20="",TOTAL!V20=0),"",TOTAL!V20/TOTAL!$C$6*'Vîrsta 3-4 ani'!$C$6)</f>
        <v/>
      </c>
      <c r="W20" s="247" t="str">
        <f>IF(OR(TOTAL!W20="",TOTAL!W20=0),"",TOTAL!W20/TOTAL!$C$6*'Vîrsta 3-4 ani'!$C$6)</f>
        <v/>
      </c>
      <c r="X20" s="247" t="str">
        <f>IF(OR(TOTAL!X20="",TOTAL!X20=0),"",TOTAL!X20/TOTAL!$C$6*'Vîrsta 3-4 ani'!$C$6)</f>
        <v/>
      </c>
      <c r="Y20" s="247" t="str">
        <f>IF(OR(TOTAL!Y20="",TOTAL!Y20=0),"",TOTAL!Y20/TOTAL!$C$6*'Vîrsta 3-4 ani'!$C$6)</f>
        <v/>
      </c>
      <c r="Z20" s="11">
        <f t="shared" si="0"/>
        <v>0</v>
      </c>
      <c r="AA20" s="11">
        <f t="shared" si="2"/>
        <v>0</v>
      </c>
      <c r="AB20" s="11" t="str">
        <f t="shared" si="15"/>
        <v/>
      </c>
      <c r="AC20" s="7">
        <v>20</v>
      </c>
      <c r="AD20" s="97" t="str">
        <f t="shared" si="11"/>
        <v/>
      </c>
      <c r="AE20" s="100">
        <v>1.9E-2</v>
      </c>
      <c r="AF20" s="101" t="str">
        <f t="shared" si="12"/>
        <v/>
      </c>
      <c r="AG20" s="100">
        <v>2E-3</v>
      </c>
      <c r="AH20" s="101" t="str">
        <f t="shared" si="13"/>
        <v/>
      </c>
      <c r="AI20" s="100">
        <v>6.7000000000000004E-2</v>
      </c>
      <c r="AJ20" s="97" t="str">
        <f t="shared" si="14"/>
        <v/>
      </c>
      <c r="AK20" s="98">
        <v>0.27</v>
      </c>
      <c r="AL20" s="195"/>
      <c r="AM20" s="136"/>
      <c r="AN20" s="137"/>
      <c r="AO20" s="66"/>
    </row>
    <row r="21" spans="1:41" s="31" customFormat="1" ht="15.75" x14ac:dyDescent="0.25">
      <c r="A21" s="327"/>
      <c r="B21" s="57" t="s">
        <v>80</v>
      </c>
      <c r="C21" s="246">
        <f>IF(OR(TOTAL!C21="",TOTAL!C21=0),"",TOTAL!C21/TOTAL!$C$6*'Vîrsta 3-4 ani'!$C$6)</f>
        <v>5.9718969555035128</v>
      </c>
      <c r="D21" s="246">
        <f>IF(OR(TOTAL!D21="",TOTAL!D21=0),"",TOTAL!D21/TOTAL!$C$6*'Vîrsta 3-4 ani'!$C$6)</f>
        <v>3.3442622950819674</v>
      </c>
      <c r="E21" s="246">
        <f>IF(OR(TOTAL!E21="",TOTAL!E21=0),"",TOTAL!E21/TOTAL!$C$6*'Vîrsta 3-4 ani'!$C$6)</f>
        <v>3.1850117096018735</v>
      </c>
      <c r="F21" s="246">
        <f>IF(OR(TOTAL!F21="",TOTAL!F21=0),"",TOTAL!F21/TOTAL!$C$6*'Vîrsta 3-4 ani'!$C$6)</f>
        <v>5.0163934426229506</v>
      </c>
      <c r="G21" s="246">
        <f>IF(OR(TOTAL!G21="",TOTAL!G21=0),"",TOTAL!G21/TOTAL!$C$6*'Vîrsta 3-4 ani'!$C$6)</f>
        <v>4.9765807962529278</v>
      </c>
      <c r="H21" s="246">
        <f>IF(OR(TOTAL!H21="",TOTAL!H21=0),"",TOTAL!H21/TOTAL!$C$6*'Vîrsta 3-4 ani'!$C$6)</f>
        <v>7.4051522248243566</v>
      </c>
      <c r="I21" s="246">
        <f>IF(OR(TOTAL!I21="",TOTAL!I21=0),"",TOTAL!I21/TOTAL!$C$6*'Vîrsta 3-4 ani'!$C$6)</f>
        <v>4.7775175644028103</v>
      </c>
      <c r="J21" s="246">
        <f>IF(OR(TOTAL!J21="",TOTAL!J21=0),"",TOTAL!J21/TOTAL!$C$6*'Vîrsta 3-4 ani'!$C$6)</f>
        <v>7.2459016393442619</v>
      </c>
      <c r="K21" s="246">
        <f>IF(OR(TOTAL!K21="",TOTAL!K21=0),"",TOTAL!K21/TOTAL!$C$6*'Vîrsta 3-4 ani'!$C$6)</f>
        <v>5.1756440281030445</v>
      </c>
      <c r="L21" s="246">
        <f>IF(OR(TOTAL!L21="",TOTAL!L21=0),"",TOTAL!L21/TOTAL!$C$6*'Vîrsta 3-4 ani'!$C$6)</f>
        <v>7.1662763466042154</v>
      </c>
      <c r="M21" s="246">
        <f>IF(OR(TOTAL!M21="",TOTAL!M21=0),"",TOTAL!M21/TOTAL!$C$6*'Vîrsta 3-4 ani'!$C$6)</f>
        <v>3.9812646370023423</v>
      </c>
      <c r="N21" s="246">
        <f>IF(OR(TOTAL!N21="",TOTAL!N21=0),"",TOTAL!N21/TOTAL!$C$6*'Vîrsta 3-4 ani'!$C$6)</f>
        <v>3.5035128805620608</v>
      </c>
      <c r="O21" s="246">
        <f>IF(OR(TOTAL!O21="",TOTAL!O21=0),"",TOTAL!O21/TOTAL!$C$6*'Vîrsta 3-4 ani'!$C$6)</f>
        <v>3.5831381733021077</v>
      </c>
      <c r="P21" s="246">
        <f>IF(OR(TOTAL!P21="",TOTAL!P21=0),"",TOTAL!P21/TOTAL!$C$6*'Vîrsta 3-4 ani'!$C$6)</f>
        <v>5.5737704918032787</v>
      </c>
      <c r="Q21" s="246">
        <f>IF(OR(TOTAL!Q21="",TOTAL!Q21=0),"",TOTAL!Q21/TOTAL!$C$6*'Vîrsta 3-4 ani'!$C$6)</f>
        <v>4.7775175644028103</v>
      </c>
      <c r="R21" s="246">
        <f>IF(OR(TOTAL!R21="",TOTAL!R21=0),"",TOTAL!R21/TOTAL!$C$6*'Vîrsta 3-4 ani'!$C$6)</f>
        <v>7.0070257611241216</v>
      </c>
      <c r="S21" s="246">
        <f>IF(OR(TOTAL!S21="",TOTAL!S21=0),"",TOTAL!S21/TOTAL!$C$6*'Vîrsta 3-4 ani'!$C$6)</f>
        <v>7.1662763466042154</v>
      </c>
      <c r="T21" s="246">
        <f>IF(OR(TOTAL!T21="",TOTAL!T21=0),"",TOTAL!T21/TOTAL!$C$6*'Vîrsta 3-4 ani'!$C$6)</f>
        <v>4.1007025761124121</v>
      </c>
      <c r="U21" s="246">
        <f>IF(OR(TOTAL!U21="",TOTAL!U21=0),"",TOTAL!U21/TOTAL!$C$6*'Vîrsta 3-4 ani'!$C$6)</f>
        <v>3.4238875878220143</v>
      </c>
      <c r="V21" s="246">
        <f>IF(OR(TOTAL!V21="",TOTAL!V21=0),"",TOTAL!V21/TOTAL!$C$6*'Vîrsta 3-4 ani'!$C$6)</f>
        <v>5.7728337236533962</v>
      </c>
      <c r="W21" s="246" t="str">
        <f>IF(OR(TOTAL!W21="",TOTAL!W21=0),"",TOTAL!W21/TOTAL!$C$6*'Vîrsta 3-4 ani'!$C$6)</f>
        <v/>
      </c>
      <c r="X21" s="246" t="str">
        <f>IF(OR(TOTAL!X21="",TOTAL!X21=0),"",TOTAL!X21/TOTAL!$C$6*'Vîrsta 3-4 ani'!$C$6)</f>
        <v/>
      </c>
      <c r="Y21" s="246" t="str">
        <f>IF(OR(TOTAL!Y21="",TOTAL!Y21=0),"",TOTAL!Y21/TOTAL!$C$6*'Vîrsta 3-4 ani'!$C$6)</f>
        <v/>
      </c>
      <c r="Z21" s="11">
        <f t="shared" si="0"/>
        <v>103.15456674473067</v>
      </c>
      <c r="AA21" s="11">
        <f t="shared" si="2"/>
        <v>28.61430422877411</v>
      </c>
      <c r="AB21" s="11">
        <f t="shared" si="15"/>
        <v>24.036015552170252</v>
      </c>
      <c r="AC21" s="7">
        <v>16</v>
      </c>
      <c r="AD21" s="97">
        <f t="shared" si="11"/>
        <v>0.4086122643868943</v>
      </c>
      <c r="AE21" s="100">
        <v>1.7000000000000001E-2</v>
      </c>
      <c r="AF21" s="101">
        <f t="shared" si="12"/>
        <v>4.8072031104340503E-2</v>
      </c>
      <c r="AG21" s="100">
        <v>2E-3</v>
      </c>
      <c r="AH21" s="101">
        <f t="shared" si="13"/>
        <v>17.546291353084282</v>
      </c>
      <c r="AI21" s="100">
        <v>0.73</v>
      </c>
      <c r="AJ21" s="97">
        <f t="shared" si="14"/>
        <v>7.6915249766944811</v>
      </c>
      <c r="AK21" s="98">
        <v>0.32</v>
      </c>
      <c r="AL21" s="195"/>
      <c r="AM21" s="136"/>
      <c r="AN21" s="137"/>
      <c r="AO21" s="66"/>
    </row>
    <row r="22" spans="1:41" s="31" customFormat="1" ht="15.75" x14ac:dyDescent="0.25">
      <c r="A22" s="327"/>
      <c r="B22" s="57" t="s">
        <v>19</v>
      </c>
      <c r="C22" s="246">
        <f>IF(OR(TOTAL!C22="",TOTAL!C22=0),"",TOTAL!C22/TOTAL!$C$6*'Vîrsta 3-4 ani'!$C$6)</f>
        <v>5.9718969555035128</v>
      </c>
      <c r="D22" s="246">
        <f>IF(OR(TOTAL!D22="",TOTAL!D22=0),"",TOTAL!D22/TOTAL!$C$6*'Vîrsta 3-4 ani'!$C$6)</f>
        <v>9.9531615925058556</v>
      </c>
      <c r="E22" s="246">
        <f>IF(OR(TOTAL!E22="",TOTAL!E22=0),"",TOTAL!E22/TOTAL!$C$6*'Vîrsta 3-4 ani'!$C$6)</f>
        <v>3.1850117096018735</v>
      </c>
      <c r="F22" s="246">
        <f>IF(OR(TOTAL!F22="",TOTAL!F22=0),"",TOTAL!F22/TOTAL!$C$6*'Vîrsta 3-4 ani'!$C$6)</f>
        <v>1.6721311475409837</v>
      </c>
      <c r="G22" s="246">
        <f>IF(OR(TOTAL!G22="",TOTAL!G22=0),"",TOTAL!G22/TOTAL!$C$6*'Vîrsta 3-4 ani'!$C$6)</f>
        <v>3.3840749414519911</v>
      </c>
      <c r="H22" s="246">
        <f>IF(OR(TOTAL!H22="",TOTAL!H22=0),"",TOTAL!H22/TOTAL!$C$6*'Vîrsta 3-4 ani'!$C$6)</f>
        <v>7.4051522248243566</v>
      </c>
      <c r="I22" s="246">
        <f>IF(OR(TOTAL!I22="",TOTAL!I22=0),"",TOTAL!I22/TOTAL!$C$6*'Vîrsta 3-4 ani'!$C$6)</f>
        <v>11.943793911007026</v>
      </c>
      <c r="J22" s="246">
        <f>IF(OR(TOTAL!J22="",TOTAL!J22=0),"",TOTAL!J22/TOTAL!$C$6*'Vîrsta 3-4 ani'!$C$6)</f>
        <v>4.7775175644028103</v>
      </c>
      <c r="K22" s="246">
        <f>IF(OR(TOTAL!K22="",TOTAL!K22=0),"",TOTAL!K22/TOTAL!$C$6*'Vîrsta 3-4 ani'!$C$6)</f>
        <v>5.1756440281030445</v>
      </c>
      <c r="L22" s="246">
        <f>IF(OR(TOTAL!L22="",TOTAL!L22=0),"",TOTAL!L22/TOTAL!$C$6*'Vîrsta 3-4 ani'!$C$6)</f>
        <v>5.5737704918032787</v>
      </c>
      <c r="M22" s="246">
        <f>IF(OR(TOTAL!M22="",TOTAL!M22=0),"",TOTAL!M22/TOTAL!$C$6*'Vîrsta 3-4 ani'!$C$6)</f>
        <v>3.9812646370023423</v>
      </c>
      <c r="N22" s="246">
        <f>IF(OR(TOTAL!N22="",TOTAL!N22=0),"",TOTAL!N22/TOTAL!$C$6*'Vîrsta 3-4 ani'!$C$6)</f>
        <v>3.5035128805620608</v>
      </c>
      <c r="O22" s="246">
        <f>IF(OR(TOTAL!O22="",TOTAL!O22=0),"",TOTAL!O22/TOTAL!$C$6*'Vîrsta 3-4 ani'!$C$6)</f>
        <v>10.948477751756441</v>
      </c>
      <c r="P22" s="246">
        <f>IF(OR(TOTAL!P22="",TOTAL!P22=0),"",TOTAL!P22/TOTAL!$C$6*'Vîrsta 3-4 ani'!$C$6)</f>
        <v>3.7822014051522248</v>
      </c>
      <c r="Q22" s="246">
        <f>IF(OR(TOTAL!Q22="",TOTAL!Q22=0),"",TOTAL!Q22/TOTAL!$C$6*'Vîrsta 3-4 ani'!$C$6)</f>
        <v>6.8477751756440286</v>
      </c>
      <c r="R22" s="246">
        <f>IF(OR(TOTAL!R22="",TOTAL!R22=0),"",TOTAL!R22/TOTAL!$C$6*'Vîrsta 3-4 ani'!$C$6)</f>
        <v>7.0070257611241216</v>
      </c>
      <c r="S22" s="246">
        <f>IF(OR(TOTAL!S22="",TOTAL!S22=0),"",TOTAL!S22/TOTAL!$C$6*'Vîrsta 3-4 ani'!$C$6)</f>
        <v>6.370023419203747</v>
      </c>
      <c r="T22" s="246">
        <f>IF(OR(TOTAL!T22="",TOTAL!T22=0),"",TOTAL!T22/TOTAL!$C$6*'Vîrsta 3-4 ani'!$C$6)</f>
        <v>4.1007025761124121</v>
      </c>
      <c r="U22" s="246">
        <f>IF(OR(TOTAL!U22="",TOTAL!U22=0),"",TOTAL!U22/TOTAL!$C$6*'Vîrsta 3-4 ani'!$C$6)</f>
        <v>5.9718969555035128</v>
      </c>
      <c r="V22" s="246">
        <f>IF(OR(TOTAL!V22="",TOTAL!V22=0),"",TOTAL!V22/TOTAL!$C$6*'Vîrsta 3-4 ani'!$C$6)</f>
        <v>5.7728337236533962</v>
      </c>
      <c r="W22" s="246" t="str">
        <f>IF(OR(TOTAL!W22="",TOTAL!W22=0),"",TOTAL!W22/TOTAL!$C$6*'Vîrsta 3-4 ani'!$C$6)</f>
        <v/>
      </c>
      <c r="X22" s="246" t="str">
        <f>IF(OR(TOTAL!X22="",TOTAL!X22=0),"",TOTAL!X22/TOTAL!$C$6*'Vîrsta 3-4 ani'!$C$6)</f>
        <v/>
      </c>
      <c r="Y22" s="246" t="str">
        <f>IF(OR(TOTAL!Y22="",TOTAL!Y22=0),"",TOTAL!Y22/TOTAL!$C$6*'Vîrsta 3-4 ani'!$C$6)</f>
        <v/>
      </c>
      <c r="Z22" s="11">
        <f t="shared" si="0"/>
        <v>117.32786885245901</v>
      </c>
      <c r="AA22" s="11">
        <f t="shared" si="2"/>
        <v>32.545872081125935</v>
      </c>
      <c r="AB22" s="11">
        <f t="shared" si="15"/>
        <v>26.03669766490075</v>
      </c>
      <c r="AC22" s="7">
        <v>20</v>
      </c>
      <c r="AD22" s="97">
        <f t="shared" si="11"/>
        <v>0.33847706964370972</v>
      </c>
      <c r="AE22" s="100">
        <v>1.2999999999999999E-2</v>
      </c>
      <c r="AF22" s="101">
        <f t="shared" si="12"/>
        <v>2.603669766490075E-2</v>
      </c>
      <c r="AG22" s="100">
        <v>1E-3</v>
      </c>
      <c r="AH22" s="101">
        <f t="shared" si="13"/>
        <v>1.8225688365430526</v>
      </c>
      <c r="AI22" s="100">
        <v>7.0000000000000007E-2</v>
      </c>
      <c r="AJ22" s="97">
        <f t="shared" si="14"/>
        <v>10.675046042609306</v>
      </c>
      <c r="AK22" s="98">
        <v>0.41</v>
      </c>
      <c r="AL22" s="195"/>
      <c r="AM22" s="136"/>
      <c r="AN22" s="137"/>
      <c r="AO22" s="66"/>
    </row>
    <row r="23" spans="1:41" s="31" customFormat="1" ht="15.75" x14ac:dyDescent="0.25">
      <c r="A23" s="327"/>
      <c r="B23" s="57" t="s">
        <v>20</v>
      </c>
      <c r="C23" s="246">
        <f>IF(OR(TOTAL!C23="",TOTAL!C23=0),"",TOTAL!C23/TOTAL!$C$6*'Vîrsta 3-4 ani'!$C$6)</f>
        <v>7.8032786885245908</v>
      </c>
      <c r="D23" s="246" t="str">
        <f>IF(OR(TOTAL!D23="",TOTAL!D23=0),"",TOTAL!D23/TOTAL!$C$6*'Vîrsta 3-4 ani'!$C$6)</f>
        <v/>
      </c>
      <c r="E23" s="246" t="str">
        <f>IF(OR(TOTAL!E23="",TOTAL!E23=0),"",TOTAL!E23/TOTAL!$C$6*'Vîrsta 3-4 ani'!$C$6)</f>
        <v/>
      </c>
      <c r="F23" s="246" t="str">
        <f>IF(OR(TOTAL!F23="",TOTAL!F23=0),"",TOTAL!F23/TOTAL!$C$6*'Vîrsta 3-4 ani'!$C$6)</f>
        <v/>
      </c>
      <c r="G23" s="246" t="str">
        <f>IF(OR(TOTAL!G23="",TOTAL!G23=0),"",TOTAL!G23/TOTAL!$C$6*'Vîrsta 3-4 ani'!$C$6)</f>
        <v/>
      </c>
      <c r="H23" s="246" t="str">
        <f>IF(OR(TOTAL!H23="",TOTAL!H23=0),"",TOTAL!H23/TOTAL!$C$6*'Vîrsta 3-4 ani'!$C$6)</f>
        <v/>
      </c>
      <c r="I23" s="246" t="str">
        <f>IF(OR(TOTAL!I23="",TOTAL!I23=0),"",TOTAL!I23/TOTAL!$C$6*'Vîrsta 3-4 ani'!$C$6)</f>
        <v/>
      </c>
      <c r="J23" s="246" t="str">
        <f>IF(OR(TOTAL!J23="",TOTAL!J23=0),"",TOTAL!J23/TOTAL!$C$6*'Vîrsta 3-4 ani'!$C$6)</f>
        <v/>
      </c>
      <c r="K23" s="246">
        <f>IF(OR(TOTAL!K23="",TOTAL!K23=0),"",TOTAL!K23/TOTAL!$C$6*'Vîrsta 3-4 ani'!$C$6)</f>
        <v>4.3793911007025761</v>
      </c>
      <c r="L23" s="246" t="str">
        <f>IF(OR(TOTAL!L23="",TOTAL!L23=0),"",TOTAL!L23/TOTAL!$C$6*'Vîrsta 3-4 ani'!$C$6)</f>
        <v/>
      </c>
      <c r="M23" s="246" t="str">
        <f>IF(OR(TOTAL!M23="",TOTAL!M23=0),"",TOTAL!M23/TOTAL!$C$6*'Vîrsta 3-4 ani'!$C$6)</f>
        <v/>
      </c>
      <c r="N23" s="246">
        <f>IF(OR(TOTAL!N23="",TOTAL!N23=0),"",TOTAL!N23/TOTAL!$C$6*'Vîrsta 3-4 ani'!$C$6)</f>
        <v>3.5831381733021077</v>
      </c>
      <c r="O23" s="246" t="str">
        <f>IF(OR(TOTAL!O23="",TOTAL!O23=0),"",TOTAL!O23/TOTAL!$C$6*'Vîrsta 3-4 ani'!$C$6)</f>
        <v/>
      </c>
      <c r="P23" s="246" t="str">
        <f>IF(OR(TOTAL!P23="",TOTAL!P23=0),"",TOTAL!P23/TOTAL!$C$6*'Vîrsta 3-4 ani'!$C$6)</f>
        <v/>
      </c>
      <c r="Q23" s="246" t="str">
        <f>IF(OR(TOTAL!Q23="",TOTAL!Q23=0),"",TOTAL!Q23/TOTAL!$C$6*'Vîrsta 3-4 ani'!$C$6)</f>
        <v/>
      </c>
      <c r="R23" s="246" t="str">
        <f>IF(OR(TOTAL!R23="",TOTAL!R23=0),"",TOTAL!R23/TOTAL!$C$6*'Vîrsta 3-4 ani'!$C$6)</f>
        <v/>
      </c>
      <c r="S23" s="246" t="str">
        <f>IF(OR(TOTAL!S23="",TOTAL!S23=0),"",TOTAL!S23/TOTAL!$C$6*'Vîrsta 3-4 ani'!$C$6)</f>
        <v/>
      </c>
      <c r="T23" s="246" t="str">
        <f>IF(OR(TOTAL!T23="",TOTAL!T23=0),"",TOTAL!T23/TOTAL!$C$6*'Vîrsta 3-4 ani'!$C$6)</f>
        <v/>
      </c>
      <c r="U23" s="246" t="str">
        <f>IF(OR(TOTAL!U23="",TOTAL!U23=0),"",TOTAL!U23/TOTAL!$C$6*'Vîrsta 3-4 ani'!$C$6)</f>
        <v/>
      </c>
      <c r="V23" s="246" t="str">
        <f>IF(OR(TOTAL!V23="",TOTAL!V23=0),"",TOTAL!V23/TOTAL!$C$6*'Vîrsta 3-4 ani'!$C$6)</f>
        <v/>
      </c>
      <c r="W23" s="246" t="str">
        <f>IF(OR(TOTAL!W23="",TOTAL!W23=0),"",TOTAL!W23/TOTAL!$C$6*'Vîrsta 3-4 ani'!$C$6)</f>
        <v/>
      </c>
      <c r="X23" s="246" t="str">
        <f>IF(OR(TOTAL!X23="",TOTAL!X23=0),"",TOTAL!X23/TOTAL!$C$6*'Vîrsta 3-4 ani'!$C$6)</f>
        <v/>
      </c>
      <c r="Y23" s="246" t="str">
        <f>IF(OR(TOTAL!Y23="",TOTAL!Y23=0),"",TOTAL!Y23/TOTAL!$C$6*'Vîrsta 3-4 ani'!$C$6)</f>
        <v/>
      </c>
      <c r="Z23" s="11">
        <f t="shared" si="0"/>
        <v>15.765807962529273</v>
      </c>
      <c r="AA23" s="11">
        <f t="shared" si="2"/>
        <v>4.3733170492452906</v>
      </c>
      <c r="AB23" s="11">
        <f t="shared" si="15"/>
        <v>4.0671848557981205</v>
      </c>
      <c r="AC23" s="7">
        <v>7</v>
      </c>
      <c r="AD23" s="97">
        <f t="shared" si="11"/>
        <v>3.2537478846384964E-2</v>
      </c>
      <c r="AE23" s="100">
        <v>8.0000000000000002E-3</v>
      </c>
      <c r="AF23" s="101">
        <f t="shared" si="12"/>
        <v>0</v>
      </c>
      <c r="AG23" s="100"/>
      <c r="AH23" s="101">
        <f t="shared" si="13"/>
        <v>0.12201554567394361</v>
      </c>
      <c r="AI23" s="100">
        <v>0.03</v>
      </c>
      <c r="AJ23" s="97">
        <f t="shared" si="14"/>
        <v>0.48806218269577445</v>
      </c>
      <c r="AK23" s="98">
        <v>0.12</v>
      </c>
      <c r="AL23" s="195"/>
      <c r="AM23" s="136"/>
      <c r="AN23" s="137"/>
      <c r="AO23" s="66"/>
    </row>
    <row r="24" spans="1:41" s="31" customFormat="1" ht="15.75" x14ac:dyDescent="0.25">
      <c r="A24" s="327"/>
      <c r="B24" s="57" t="s">
        <v>21</v>
      </c>
      <c r="C24" s="246" t="str">
        <f>IF(OR(TOTAL!C24="",TOTAL!C24=0),"",TOTAL!C24/TOTAL!$C$6*'Vîrsta 3-4 ani'!$C$6)</f>
        <v/>
      </c>
      <c r="D24" s="246">
        <f>IF(OR(TOTAL!D24="",TOTAL!D24=0),"",TOTAL!D24/TOTAL!$C$6*'Vîrsta 3-4 ani'!$C$6)</f>
        <v>3.9812646370023423</v>
      </c>
      <c r="E24" s="246">
        <f>IF(OR(TOTAL!E24="",TOTAL!E24=0),"",TOTAL!E24/TOTAL!$C$6*'Vîrsta 3-4 ani'!$C$6)</f>
        <v>7.9625292740046847</v>
      </c>
      <c r="F24" s="246">
        <f>IF(OR(TOTAL!F24="",TOTAL!F24=0),"",TOTAL!F24/TOTAL!$C$6*'Vîrsta 3-4 ani'!$C$6)</f>
        <v>6.7681498829039821</v>
      </c>
      <c r="G24" s="246" t="str">
        <f>IF(OR(TOTAL!G24="",TOTAL!G24=0),"",TOTAL!G24/TOTAL!$C$6*'Vîrsta 3-4 ani'!$C$6)</f>
        <v/>
      </c>
      <c r="H24" s="246" t="str">
        <f>IF(OR(TOTAL!H24="",TOTAL!H24=0),"",TOTAL!H24/TOTAL!$C$6*'Vîrsta 3-4 ani'!$C$6)</f>
        <v/>
      </c>
      <c r="I24" s="246">
        <f>IF(OR(TOTAL!I24="",TOTAL!I24=0),"",TOTAL!I24/TOTAL!$C$6*'Vîrsta 3-4 ani'!$C$6)</f>
        <v>6.370023419203747</v>
      </c>
      <c r="J24" s="246">
        <f>IF(OR(TOTAL!J24="",TOTAL!J24=0),"",TOTAL!J24/TOTAL!$C$6*'Vîrsta 3-4 ani'!$C$6)</f>
        <v>13.138173302107729</v>
      </c>
      <c r="K24" s="246" t="str">
        <f>IF(OR(TOTAL!K24="",TOTAL!K24=0),"",TOTAL!K24/TOTAL!$C$6*'Vîrsta 3-4 ani'!$C$6)</f>
        <v/>
      </c>
      <c r="L24" s="246" t="str">
        <f>IF(OR(TOTAL!L24="",TOTAL!L24=0),"",TOTAL!L24/TOTAL!$C$6*'Vîrsta 3-4 ani'!$C$6)</f>
        <v/>
      </c>
      <c r="M24" s="246">
        <f>IF(OR(TOTAL!M24="",TOTAL!M24=0),"",TOTAL!M24/TOTAL!$C$6*'Vîrsta 3-4 ani'!$C$6)</f>
        <v>3.9812646370023423</v>
      </c>
      <c r="N24" s="246" t="str">
        <f>IF(OR(TOTAL!N24="",TOTAL!N24=0),"",TOTAL!N24/TOTAL!$C$6*'Vîrsta 3-4 ani'!$C$6)</f>
        <v/>
      </c>
      <c r="O24" s="246">
        <f>IF(OR(TOTAL!O24="",TOTAL!O24=0),"",TOTAL!O24/TOTAL!$C$6*'Vîrsta 3-4 ani'!$C$6)</f>
        <v>7.2459016393442619</v>
      </c>
      <c r="P24" s="246" t="str">
        <f>IF(OR(TOTAL!P24="",TOTAL!P24=0),"",TOTAL!P24/TOTAL!$C$6*'Vîrsta 3-4 ani'!$C$6)</f>
        <v/>
      </c>
      <c r="Q24" s="246">
        <f>IF(OR(TOTAL!Q24="",TOTAL!Q24=0),"",TOTAL!Q24/TOTAL!$C$6*'Vîrsta 3-4 ani'!$C$6)</f>
        <v>9.6744730679156916</v>
      </c>
      <c r="R24" s="246" t="str">
        <f>IF(OR(TOTAL!R24="",TOTAL!R24=0),"",TOTAL!R24/TOTAL!$C$6*'Vîrsta 3-4 ani'!$C$6)</f>
        <v/>
      </c>
      <c r="S24" s="246" t="str">
        <f>IF(OR(TOTAL!S24="",TOTAL!S24=0),"",TOTAL!S24/TOTAL!$C$6*'Vîrsta 3-4 ani'!$C$6)</f>
        <v/>
      </c>
      <c r="T24" s="246" t="str">
        <f>IF(OR(TOTAL!T24="",TOTAL!T24=0),"",TOTAL!T24/TOTAL!$C$6*'Vîrsta 3-4 ani'!$C$6)</f>
        <v/>
      </c>
      <c r="U24" s="246">
        <f>IF(OR(TOTAL!U24="",TOTAL!U24=0),"",TOTAL!U24/TOTAL!$C$6*'Vîrsta 3-4 ani'!$C$6)</f>
        <v>13.536299765807964</v>
      </c>
      <c r="V24" s="246" t="str">
        <f>IF(OR(TOTAL!V24="",TOTAL!V24=0),"",TOTAL!V24/TOTAL!$C$6*'Vîrsta 3-4 ani'!$C$6)</f>
        <v/>
      </c>
      <c r="W24" s="246" t="str">
        <f>IF(OR(TOTAL!W24="",TOTAL!W24=0),"",TOTAL!W24/TOTAL!$C$6*'Vîrsta 3-4 ani'!$C$6)</f>
        <v/>
      </c>
      <c r="X24" s="246" t="str">
        <f>IF(OR(TOTAL!X24="",TOTAL!X24=0),"",TOTAL!X24/TOTAL!$C$6*'Vîrsta 3-4 ani'!$C$6)</f>
        <v/>
      </c>
      <c r="Y24" s="246" t="str">
        <f>IF(OR(TOTAL!Y24="",TOTAL!Y24=0),"",TOTAL!Y24/TOTAL!$C$6*'Vîrsta 3-4 ani'!$C$6)</f>
        <v/>
      </c>
      <c r="Z24" s="11">
        <f t="shared" si="0"/>
        <v>72.658079625292743</v>
      </c>
      <c r="AA24" s="11">
        <f t="shared" si="2"/>
        <v>20.154807108264283</v>
      </c>
      <c r="AB24" s="11">
        <f t="shared" si="15"/>
        <v>16.123845686611425</v>
      </c>
      <c r="AC24" s="7">
        <v>20</v>
      </c>
      <c r="AD24" s="97">
        <f t="shared" si="11"/>
        <v>0.27410537667239426</v>
      </c>
      <c r="AE24" s="100">
        <v>1.7000000000000001E-2</v>
      </c>
      <c r="AF24" s="101">
        <f t="shared" si="12"/>
        <v>0</v>
      </c>
      <c r="AG24" s="100"/>
      <c r="AH24" s="101">
        <f t="shared" si="13"/>
        <v>1.7413753341540339</v>
      </c>
      <c r="AI24" s="100">
        <v>0.108</v>
      </c>
      <c r="AJ24" s="97">
        <f t="shared" si="14"/>
        <v>6.933253645242913</v>
      </c>
      <c r="AK24" s="98">
        <v>0.43</v>
      </c>
      <c r="AL24" s="195"/>
      <c r="AM24" s="136"/>
      <c r="AN24" s="137"/>
      <c r="AO24" s="66"/>
    </row>
    <row r="25" spans="1:41" s="31" customFormat="1" ht="15.75" x14ac:dyDescent="0.25">
      <c r="A25" s="327"/>
      <c r="B25" s="57" t="s">
        <v>79</v>
      </c>
      <c r="C25" s="246">
        <f>IF(OR(TOTAL!C25="",TOTAL!C25=0),"",TOTAL!C25/TOTAL!$C$6*'Vîrsta 3-4 ani'!$C$6)</f>
        <v>5.1756440281030445</v>
      </c>
      <c r="D25" s="246">
        <f>IF(OR(TOTAL!D25="",TOTAL!D25=0),"",TOTAL!D25/TOTAL!$C$6*'Vîrsta 3-4 ani'!$C$6)</f>
        <v>5.6932084309133497</v>
      </c>
      <c r="E25" s="246" t="str">
        <f>IF(OR(TOTAL!E25="",TOTAL!E25=0),"",TOTAL!E25/TOTAL!$C$6*'Vîrsta 3-4 ani'!$C$6)</f>
        <v/>
      </c>
      <c r="F25" s="246">
        <f>IF(OR(TOTAL!F25="",TOTAL!F25=0),"",TOTAL!F25/TOTAL!$C$6*'Vîrsta 3-4 ani'!$C$6)</f>
        <v>4.9765807962529278</v>
      </c>
      <c r="G25" s="246">
        <f>IF(OR(TOTAL!G25="",TOTAL!G25=0),"",TOTAL!G25/TOTAL!$C$6*'Vîrsta 3-4 ani'!$C$6)</f>
        <v>4.1803278688524586</v>
      </c>
      <c r="H25" s="246">
        <f>IF(OR(TOTAL!H25="",TOTAL!H25=0),"",TOTAL!H25/TOTAL!$C$6*'Vîrsta 3-4 ani'!$C$6)</f>
        <v>2.4683840749414521</v>
      </c>
      <c r="I25" s="246">
        <f>IF(OR(TOTAL!I25="",TOTAL!I25=0),"",TOTAL!I25/TOTAL!$C$6*'Vîrsta 3-4 ani'!$C$6)</f>
        <v>3.9812646370023423</v>
      </c>
      <c r="J25" s="246" t="str">
        <f>IF(OR(TOTAL!J25="",TOTAL!J25=0),"",TOTAL!J25/TOTAL!$C$6*'Vîrsta 3-4 ani'!$C$6)</f>
        <v/>
      </c>
      <c r="K25" s="246">
        <f>IF(OR(TOTAL!K25="",TOTAL!K25=0),"",TOTAL!K25/TOTAL!$C$6*'Vîrsta 3-4 ani'!$C$6)</f>
        <v>4.3793911007025761</v>
      </c>
      <c r="L25" s="246">
        <f>IF(OR(TOTAL!L25="",TOTAL!L25=0),"",TOTAL!L25/TOTAL!$C$6*'Vîrsta 3-4 ani'!$C$6)</f>
        <v>11.147540983606557</v>
      </c>
      <c r="M25" s="246" t="str">
        <f>IF(OR(TOTAL!M25="",TOTAL!M25=0),"",TOTAL!M25/TOTAL!$C$6*'Vîrsta 3-4 ani'!$C$6)</f>
        <v/>
      </c>
      <c r="N25" s="246">
        <f>IF(OR(TOTAL!N25="",TOTAL!N25=0),"",TOTAL!N25/TOTAL!$C$6*'Vîrsta 3-4 ani'!$C$6)</f>
        <v>3.1850117096018735</v>
      </c>
      <c r="O25" s="246" t="str">
        <f>IF(OR(TOTAL!O25="",TOTAL!O25=0),"",TOTAL!O25/TOTAL!$C$6*'Vîrsta 3-4 ani'!$C$6)</f>
        <v/>
      </c>
      <c r="P25" s="246" t="str">
        <f>IF(OR(TOTAL!P25="",TOTAL!P25=0),"",TOTAL!P25/TOTAL!$C$6*'Vîrsta 3-4 ani'!$C$6)</f>
        <v/>
      </c>
      <c r="Q25" s="246" t="str">
        <f>IF(OR(TOTAL!Q25="",TOTAL!Q25=0),"",TOTAL!Q25/TOTAL!$C$6*'Vîrsta 3-4 ani'!$C$6)</f>
        <v/>
      </c>
      <c r="R25" s="246" t="str">
        <f>IF(OR(TOTAL!R25="",TOTAL!R25=0),"",TOTAL!R25/TOTAL!$C$6*'Vîrsta 3-4 ani'!$C$6)</f>
        <v/>
      </c>
      <c r="S25" s="246" t="str">
        <f>IF(OR(TOTAL!S25="",TOTAL!S25=0),"",TOTAL!S25/TOTAL!$C$6*'Vîrsta 3-4 ani'!$C$6)</f>
        <v/>
      </c>
      <c r="T25" s="246" t="str">
        <f>IF(OR(TOTAL!T25="",TOTAL!T25=0),"",TOTAL!T25/TOTAL!$C$6*'Vîrsta 3-4 ani'!$C$6)</f>
        <v/>
      </c>
      <c r="U25" s="246" t="str">
        <f>IF(OR(TOTAL!U25="",TOTAL!U25=0),"",TOTAL!U25/TOTAL!$C$6*'Vîrsta 3-4 ani'!$C$6)</f>
        <v/>
      </c>
      <c r="V25" s="246" t="str">
        <f>IF(OR(TOTAL!V25="",TOTAL!V25=0),"",TOTAL!V25/TOTAL!$C$6*'Vîrsta 3-4 ani'!$C$6)</f>
        <v/>
      </c>
      <c r="W25" s="246" t="str">
        <f>IF(OR(TOTAL!W25="",TOTAL!W25=0),"",TOTAL!W25/TOTAL!$C$6*'Vîrsta 3-4 ani'!$C$6)</f>
        <v/>
      </c>
      <c r="X25" s="246" t="str">
        <f>IF(OR(TOTAL!X25="",TOTAL!X25=0),"",TOTAL!X25/TOTAL!$C$6*'Vîrsta 3-4 ani'!$C$6)</f>
        <v/>
      </c>
      <c r="Y25" s="246" t="str">
        <f>IF(OR(TOTAL!Y25="",TOTAL!Y25=0),"",TOTAL!Y25/TOTAL!$C$6*'Vîrsta 3-4 ani'!$C$6)</f>
        <v/>
      </c>
      <c r="Z25" s="11">
        <f t="shared" si="0"/>
        <v>45.187353629976585</v>
      </c>
      <c r="AA25" s="11">
        <f t="shared" si="2"/>
        <v>12.534633461852033</v>
      </c>
      <c r="AB25" s="11">
        <f t="shared" si="15"/>
        <v>11.907901788759432</v>
      </c>
      <c r="AC25" s="7">
        <v>5</v>
      </c>
      <c r="AD25" s="97">
        <f t="shared" si="11"/>
        <v>7.1447410732556588E-2</v>
      </c>
      <c r="AE25" s="100">
        <v>6.0000000000000001E-3</v>
      </c>
      <c r="AF25" s="101">
        <f t="shared" si="12"/>
        <v>0</v>
      </c>
      <c r="AG25" s="100"/>
      <c r="AH25" s="101">
        <f t="shared" si="13"/>
        <v>0.50013187512789614</v>
      </c>
      <c r="AI25" s="100">
        <v>4.2000000000000003E-2</v>
      </c>
      <c r="AJ25" s="97">
        <f t="shared" si="14"/>
        <v>2.1434223219766975</v>
      </c>
      <c r="AK25" s="98">
        <v>0.18</v>
      </c>
      <c r="AL25" s="195"/>
      <c r="AM25" s="136"/>
      <c r="AN25" s="137"/>
      <c r="AO25" s="66"/>
    </row>
    <row r="26" spans="1:41" s="31" customFormat="1" ht="15.75" x14ac:dyDescent="0.25">
      <c r="A26" s="327"/>
      <c r="B26" s="57" t="s">
        <v>22</v>
      </c>
      <c r="C26" s="246" t="str">
        <f>IF(OR(TOTAL!C26="",TOTAL!C26=0),"",TOTAL!C26/TOTAL!$C$6*'Vîrsta 3-4 ani'!$C$6)</f>
        <v/>
      </c>
      <c r="D26" s="246" t="str">
        <f>IF(OR(TOTAL!D26="",TOTAL!D26=0),"",TOTAL!D26/TOTAL!$C$6*'Vîrsta 3-4 ani'!$C$6)</f>
        <v/>
      </c>
      <c r="E26" s="246">
        <f>IF(OR(TOTAL!E26="",TOTAL!E26=0),"",TOTAL!E26/TOTAL!$C$6*'Vîrsta 3-4 ani'!$C$6)</f>
        <v>5.9718969555035128</v>
      </c>
      <c r="F26" s="246" t="str">
        <f>IF(OR(TOTAL!F26="",TOTAL!F26=0),"",TOTAL!F26/TOTAL!$C$6*'Vîrsta 3-4 ani'!$C$6)</f>
        <v/>
      </c>
      <c r="G26" s="246" t="str">
        <f>IF(OR(TOTAL!G26="",TOTAL!G26=0),"",TOTAL!G26/TOTAL!$C$6*'Vîrsta 3-4 ani'!$C$6)</f>
        <v/>
      </c>
      <c r="H26" s="246" t="str">
        <f>IF(OR(TOTAL!H26="",TOTAL!H26=0),"",TOTAL!H26/TOTAL!$C$6*'Vîrsta 3-4 ani'!$C$6)</f>
        <v/>
      </c>
      <c r="I26" s="246" t="str">
        <f>IF(OR(TOTAL!I26="",TOTAL!I26=0),"",TOTAL!I26/TOTAL!$C$6*'Vîrsta 3-4 ani'!$C$6)</f>
        <v/>
      </c>
      <c r="J26" s="246" t="str">
        <f>IF(OR(TOTAL!J26="",TOTAL!J26=0),"",TOTAL!J26/TOTAL!$C$6*'Vîrsta 3-4 ani'!$C$6)</f>
        <v/>
      </c>
      <c r="K26" s="246">
        <f>IF(OR(TOTAL!K26="",TOTAL!K26=0),"",TOTAL!K26/TOTAL!$C$6*'Vîrsta 3-4 ani'!$C$6)</f>
        <v>8.5995316159250592</v>
      </c>
      <c r="L26" s="246" t="str">
        <f>IF(OR(TOTAL!L26="",TOTAL!L26=0),"",TOTAL!L26/TOTAL!$C$6*'Vîrsta 3-4 ani'!$C$6)</f>
        <v/>
      </c>
      <c r="M26" s="246" t="str">
        <f>IF(OR(TOTAL!M26="",TOTAL!M26=0),"",TOTAL!M26/TOTAL!$C$6*'Vîrsta 3-4 ani'!$C$6)</f>
        <v/>
      </c>
      <c r="N26" s="246" t="str">
        <f>IF(OR(TOTAL!N26="",TOTAL!N26=0),"",TOTAL!N26/TOTAL!$C$6*'Vîrsta 3-4 ani'!$C$6)</f>
        <v/>
      </c>
      <c r="O26" s="246" t="str">
        <f>IF(OR(TOTAL!O26="",TOTAL!O26=0),"",TOTAL!O26/TOTAL!$C$6*'Vîrsta 3-4 ani'!$C$6)</f>
        <v/>
      </c>
      <c r="P26" s="246">
        <f>IF(OR(TOTAL!P26="",TOTAL!P26=0),"",TOTAL!P26/TOTAL!$C$6*'Vîrsta 3-4 ani'!$C$6)</f>
        <v>5.9718969555035128</v>
      </c>
      <c r="Q26" s="246" t="str">
        <f>IF(OR(TOTAL!Q26="",TOTAL!Q26=0),"",TOTAL!Q26/TOTAL!$C$6*'Vîrsta 3-4 ani'!$C$6)</f>
        <v/>
      </c>
      <c r="R26" s="246" t="str">
        <f>IF(OR(TOTAL!R26="",TOTAL!R26=0),"",TOTAL!R26/TOTAL!$C$6*'Vîrsta 3-4 ani'!$C$6)</f>
        <v/>
      </c>
      <c r="S26" s="246">
        <f>IF(OR(TOTAL!S26="",TOTAL!S26=0),"",TOTAL!S26/TOTAL!$C$6*'Vîrsta 3-4 ani'!$C$6)</f>
        <v>6.1311475409836067</v>
      </c>
      <c r="T26" s="246" t="str">
        <f>IF(OR(TOTAL!T26="",TOTAL!T26=0),"",TOTAL!T26/TOTAL!$C$6*'Vîrsta 3-4 ani'!$C$6)</f>
        <v/>
      </c>
      <c r="U26" s="246" t="str">
        <f>IF(OR(TOTAL!U26="",TOTAL!U26=0),"",TOTAL!U26/TOTAL!$C$6*'Vîrsta 3-4 ani'!$C$6)</f>
        <v/>
      </c>
      <c r="V26" s="246" t="str">
        <f>IF(OR(TOTAL!V26="",TOTAL!V26=0),"",TOTAL!V26/TOTAL!$C$6*'Vîrsta 3-4 ani'!$C$6)</f>
        <v/>
      </c>
      <c r="W26" s="246" t="str">
        <f>IF(OR(TOTAL!W26="",TOTAL!W26=0),"",TOTAL!W26/TOTAL!$C$6*'Vîrsta 3-4 ani'!$C$6)</f>
        <v/>
      </c>
      <c r="X26" s="246" t="str">
        <f>IF(OR(TOTAL!X26="",TOTAL!X26=0),"",TOTAL!X26/TOTAL!$C$6*'Vîrsta 3-4 ani'!$C$6)</f>
        <v/>
      </c>
      <c r="Y26" s="246" t="str">
        <f>IF(OR(TOTAL!Y26="",TOTAL!Y26=0),"",TOTAL!Y26/TOTAL!$C$6*'Vîrsta 3-4 ani'!$C$6)</f>
        <v/>
      </c>
      <c r="Z26" s="11">
        <f t="shared" si="0"/>
        <v>26.674473067915692</v>
      </c>
      <c r="AA26" s="11">
        <f t="shared" si="2"/>
        <v>7.3992990479655179</v>
      </c>
      <c r="AB26" s="11">
        <f t="shared" si="15"/>
        <v>5.3274953145351729</v>
      </c>
      <c r="AC26" s="7">
        <v>28</v>
      </c>
      <c r="AD26" s="97">
        <f t="shared" si="11"/>
        <v>0.10654990629070346</v>
      </c>
      <c r="AE26" s="100">
        <v>0.02</v>
      </c>
      <c r="AF26" s="101">
        <f t="shared" si="12"/>
        <v>0</v>
      </c>
      <c r="AG26" s="100"/>
      <c r="AH26" s="101">
        <f t="shared" si="13"/>
        <v>0.31964971887211036</v>
      </c>
      <c r="AI26" s="100">
        <v>0.06</v>
      </c>
      <c r="AJ26" s="97">
        <f t="shared" si="14"/>
        <v>1.811348406941959</v>
      </c>
      <c r="AK26" s="98">
        <v>0.34</v>
      </c>
      <c r="AL26" s="195"/>
      <c r="AM26" s="136"/>
      <c r="AN26" s="137"/>
      <c r="AO26" s="66"/>
    </row>
    <row r="27" spans="1:41" s="31" customFormat="1" ht="15.75" x14ac:dyDescent="0.25">
      <c r="A27" s="327"/>
      <c r="B27" s="57" t="s">
        <v>23</v>
      </c>
      <c r="C27" s="246" t="str">
        <f>IF(OR(TOTAL!C27="",TOTAL!C27=0),"",TOTAL!C27/TOTAL!$C$6*'Vîrsta 3-4 ani'!$C$6)</f>
        <v/>
      </c>
      <c r="D27" s="246" t="str">
        <f>IF(OR(TOTAL!D27="",TOTAL!D27=0),"",TOTAL!D27/TOTAL!$C$6*'Vîrsta 3-4 ani'!$C$6)</f>
        <v/>
      </c>
      <c r="E27" s="246" t="str">
        <f>IF(OR(TOTAL!E27="",TOTAL!E27=0),"",TOTAL!E27/TOTAL!$C$6*'Vîrsta 3-4 ani'!$C$6)</f>
        <v/>
      </c>
      <c r="F27" s="246" t="str">
        <f>IF(OR(TOTAL!F27="",TOTAL!F27=0),"",TOTAL!F27/TOTAL!$C$6*'Vîrsta 3-4 ani'!$C$6)</f>
        <v/>
      </c>
      <c r="G27" s="246" t="str">
        <f>IF(OR(TOTAL!G27="",TOTAL!G27=0),"",TOTAL!G27/TOTAL!$C$6*'Vîrsta 3-4 ani'!$C$6)</f>
        <v/>
      </c>
      <c r="H27" s="246">
        <f>IF(OR(TOTAL!H27="",TOTAL!H27=0),"",TOTAL!H27/TOTAL!$C$6*'Vîrsta 3-4 ani'!$C$6)</f>
        <v>7.9625292740046847</v>
      </c>
      <c r="I27" s="246" t="str">
        <f>IF(OR(TOTAL!I27="",TOTAL!I27=0),"",TOTAL!I27/TOTAL!$C$6*'Vîrsta 3-4 ani'!$C$6)</f>
        <v/>
      </c>
      <c r="J27" s="246">
        <f>IF(OR(TOTAL!J27="",TOTAL!J27=0),"",TOTAL!J27/TOTAL!$C$6*'Vîrsta 3-4 ani'!$C$6)</f>
        <v>12.660421545667448</v>
      </c>
      <c r="K27" s="246" t="str">
        <f>IF(OR(TOTAL!K27="",TOTAL!K27=0),"",TOTAL!K27/TOTAL!$C$6*'Vîrsta 3-4 ani'!$C$6)</f>
        <v/>
      </c>
      <c r="L27" s="246" t="str">
        <f>IF(OR(TOTAL!L27="",TOTAL!L27=0),"",TOTAL!L27/TOTAL!$C$6*'Vîrsta 3-4 ani'!$C$6)</f>
        <v/>
      </c>
      <c r="M27" s="246" t="str">
        <f>IF(OR(TOTAL!M27="",TOTAL!M27=0),"",TOTAL!M27/TOTAL!$C$6*'Vîrsta 3-4 ani'!$C$6)</f>
        <v/>
      </c>
      <c r="N27" s="246" t="str">
        <f>IF(OR(TOTAL!N27="",TOTAL!N27=0),"",TOTAL!N27/TOTAL!$C$6*'Vîrsta 3-4 ani'!$C$6)</f>
        <v/>
      </c>
      <c r="O27" s="246" t="str">
        <f>IF(OR(TOTAL!O27="",TOTAL!O27=0),"",TOTAL!O27/TOTAL!$C$6*'Vîrsta 3-4 ani'!$C$6)</f>
        <v/>
      </c>
      <c r="P27" s="246" t="str">
        <f>IF(OR(TOTAL!P27="",TOTAL!P27=0),"",TOTAL!P27/TOTAL!$C$6*'Vîrsta 3-4 ani'!$C$6)</f>
        <v/>
      </c>
      <c r="Q27" s="246">
        <f>IF(OR(TOTAL!Q27="",TOTAL!Q27=0),"",TOTAL!Q27/TOTAL!$C$6*'Vîrsta 3-4 ani'!$C$6)</f>
        <v>12.262295081967213</v>
      </c>
      <c r="R27" s="246" t="str">
        <f>IF(OR(TOTAL!R27="",TOTAL!R27=0),"",TOTAL!R27/TOTAL!$C$6*'Vîrsta 3-4 ani'!$C$6)</f>
        <v/>
      </c>
      <c r="S27" s="246" t="str">
        <f>IF(OR(TOTAL!S27="",TOTAL!S27=0),"",TOTAL!S27/TOTAL!$C$6*'Vîrsta 3-4 ani'!$C$6)</f>
        <v/>
      </c>
      <c r="T27" s="246" t="str">
        <f>IF(OR(TOTAL!T27="",TOTAL!T27=0),"",TOTAL!T27/TOTAL!$C$6*'Vîrsta 3-4 ani'!$C$6)</f>
        <v/>
      </c>
      <c r="U27" s="246" t="str">
        <f>IF(OR(TOTAL!U27="",TOTAL!U27=0),"",TOTAL!U27/TOTAL!$C$6*'Vîrsta 3-4 ani'!$C$6)</f>
        <v/>
      </c>
      <c r="V27" s="246" t="str">
        <f>IF(OR(TOTAL!V27="",TOTAL!V27=0),"",TOTAL!V27/TOTAL!$C$6*'Vîrsta 3-4 ani'!$C$6)</f>
        <v/>
      </c>
      <c r="W27" s="246" t="str">
        <f>IF(OR(TOTAL!W27="",TOTAL!W27=0),"",TOTAL!W27/TOTAL!$C$6*'Vîrsta 3-4 ani'!$C$6)</f>
        <v/>
      </c>
      <c r="X27" s="246" t="str">
        <f>IF(OR(TOTAL!X27="",TOTAL!X27=0),"",TOTAL!X27/TOTAL!$C$6*'Vîrsta 3-4 ani'!$C$6)</f>
        <v/>
      </c>
      <c r="Y27" s="246" t="str">
        <f>IF(OR(TOTAL!Y27="",TOTAL!Y27=0),"",TOTAL!Y27/TOTAL!$C$6*'Vîrsta 3-4 ani'!$C$6)</f>
        <v/>
      </c>
      <c r="Z27" s="11">
        <f t="shared" si="0"/>
        <v>32.885245901639351</v>
      </c>
      <c r="AA27" s="11">
        <f t="shared" si="2"/>
        <v>9.1221209158500294</v>
      </c>
      <c r="AB27" s="11">
        <f t="shared" si="15"/>
        <v>7.2976967326800235</v>
      </c>
      <c r="AC27" s="7">
        <v>20</v>
      </c>
      <c r="AD27" s="97">
        <f t="shared" si="11"/>
        <v>0.14595393465360049</v>
      </c>
      <c r="AE27" s="100">
        <v>0.02</v>
      </c>
      <c r="AF27" s="101">
        <f t="shared" si="12"/>
        <v>7.2976967326800236E-3</v>
      </c>
      <c r="AG27" s="100">
        <v>1E-3</v>
      </c>
      <c r="AH27" s="101">
        <f t="shared" si="13"/>
        <v>3.6488483663400118</v>
      </c>
      <c r="AI27" s="100">
        <v>0.5</v>
      </c>
      <c r="AJ27" s="97">
        <f t="shared" si="14"/>
        <v>1.8244241831700059</v>
      </c>
      <c r="AK27" s="98">
        <v>0.25</v>
      </c>
      <c r="AL27" s="195"/>
      <c r="AM27" s="136"/>
      <c r="AN27" s="137"/>
      <c r="AO27" s="66"/>
    </row>
    <row r="28" spans="1:41" s="31" customFormat="1" ht="15.75" x14ac:dyDescent="0.25">
      <c r="A28" s="327"/>
      <c r="B28" s="57" t="s">
        <v>24</v>
      </c>
      <c r="C28" s="246">
        <f>IF(OR(TOTAL!C28="",TOTAL!C28=0),"",TOTAL!C28/TOTAL!$C$6*'Vîrsta 3-4 ani'!$C$6)</f>
        <v>4.9765807962529278</v>
      </c>
      <c r="D28" s="246">
        <f>IF(OR(TOTAL!D28="",TOTAL!D28=0),"",TOTAL!D28/TOTAL!$C$6*'Vîrsta 3-4 ani'!$C$6)</f>
        <v>1.5925058548009368</v>
      </c>
      <c r="E28" s="246" t="str">
        <f>IF(OR(TOTAL!E28="",TOTAL!E28=0),"",TOTAL!E28/TOTAL!$C$6*'Vîrsta 3-4 ani'!$C$6)</f>
        <v/>
      </c>
      <c r="F28" s="246">
        <f>IF(OR(TOTAL!F28="",TOTAL!F28=0),"",TOTAL!F28/TOTAL!$C$6*'Vîrsta 3-4 ani'!$C$6)</f>
        <v>4.9765807962529278</v>
      </c>
      <c r="G28" s="246">
        <f>IF(OR(TOTAL!G28="",TOTAL!G28=0),"",TOTAL!G28/TOTAL!$C$6*'Vîrsta 3-4 ani'!$C$6)</f>
        <v>4.9765807962529278</v>
      </c>
      <c r="H28" s="246">
        <f>IF(OR(TOTAL!H28="",TOTAL!H28=0),"",TOTAL!H28/TOTAL!$C$6*'Vîrsta 3-4 ani'!$C$6)</f>
        <v>6.52927400468384</v>
      </c>
      <c r="I28" s="246">
        <f>IF(OR(TOTAL!I28="",TOTAL!I28=0),"",TOTAL!I28/TOTAL!$C$6*'Vîrsta 3-4 ani'!$C$6)</f>
        <v>2.7868852459016393</v>
      </c>
      <c r="J28" s="246" t="str">
        <f>IF(OR(TOTAL!J28="",TOTAL!J28=0),"",TOTAL!J28/TOTAL!$C$6*'Vîrsta 3-4 ani'!$C$6)</f>
        <v/>
      </c>
      <c r="K28" s="246">
        <f>IF(OR(TOTAL!K28="",TOTAL!K28=0),"",TOTAL!K28/TOTAL!$C$6*'Vîrsta 3-4 ani'!$C$6)</f>
        <v>0.79625292740046838</v>
      </c>
      <c r="L28" s="246">
        <f>IF(OR(TOTAL!L28="",TOTAL!L28=0),"",TOTAL!L28/TOTAL!$C$6*'Vîrsta 3-4 ani'!$C$6)</f>
        <v>6.370023419203747</v>
      </c>
      <c r="M28" s="246">
        <f>IF(OR(TOTAL!M28="",TOTAL!M28=0),"",TOTAL!M28/TOTAL!$C$6*'Vîrsta 3-4 ani'!$C$6)</f>
        <v>7.9625292740046847</v>
      </c>
      <c r="N28" s="246">
        <f>IF(OR(TOTAL!N28="",TOTAL!N28=0),"",TOTAL!N28/TOTAL!$C$6*'Vîrsta 3-4 ani'!$C$6)</f>
        <v>3.9414519906323187</v>
      </c>
      <c r="O28" s="246" t="str">
        <f>IF(OR(TOTAL!O28="",TOTAL!O28=0),"",TOTAL!O28/TOTAL!$C$6*'Vîrsta 3-4 ani'!$C$6)</f>
        <v/>
      </c>
      <c r="P28" s="246">
        <f>IF(OR(TOTAL!P28="",TOTAL!P28=0),"",TOTAL!P28/TOTAL!$C$6*'Vîrsta 3-4 ani'!$C$6)</f>
        <v>9.5550351288056206</v>
      </c>
      <c r="Q28" s="246">
        <f>IF(OR(TOTAL!Q28="",TOTAL!Q28=0),"",TOTAL!Q28/TOTAL!$C$6*'Vîrsta 3-4 ani'!$C$6)</f>
        <v>4.9367681498829041</v>
      </c>
      <c r="R28" s="246">
        <f>IF(OR(TOTAL!R28="",TOTAL!R28=0),"",TOTAL!R28/TOTAL!$C$6*'Vîrsta 3-4 ani'!$C$6)</f>
        <v>2.7072599531615924</v>
      </c>
      <c r="S28" s="246" t="str">
        <f>IF(OR(TOTAL!S28="",TOTAL!S28=0),"",TOTAL!S28/TOTAL!$C$6*'Vîrsta 3-4 ani'!$C$6)</f>
        <v/>
      </c>
      <c r="T28" s="246">
        <f>IF(OR(TOTAL!T28="",TOTAL!T28=0),"",TOTAL!T28/TOTAL!$C$6*'Vîrsta 3-4 ani'!$C$6)</f>
        <v>1.5925058548009368</v>
      </c>
      <c r="U28" s="246">
        <f>IF(OR(TOTAL!U28="",TOTAL!U28=0),"",TOTAL!U28/TOTAL!$C$6*'Vîrsta 3-4 ani'!$C$6)</f>
        <v>1.5925058548009368</v>
      </c>
      <c r="V28" s="246">
        <f>IF(OR(TOTAL!V28="",TOTAL!V28=0),"",TOTAL!V28/TOTAL!$C$6*'Vîrsta 3-4 ani'!$C$6)</f>
        <v>2.4683840749414521</v>
      </c>
      <c r="W28" s="246" t="str">
        <f>IF(OR(TOTAL!W28="",TOTAL!W28=0),"",TOTAL!W28/TOTAL!$C$6*'Vîrsta 3-4 ani'!$C$6)</f>
        <v/>
      </c>
      <c r="X28" s="246" t="str">
        <f>IF(OR(TOTAL!X28="",TOTAL!X28=0),"",TOTAL!X28/TOTAL!$C$6*'Vîrsta 3-4 ani'!$C$6)</f>
        <v/>
      </c>
      <c r="Y28" s="246" t="str">
        <f>IF(OR(TOTAL!Y28="",TOTAL!Y28=0),"",TOTAL!Y28/TOTAL!$C$6*'Vîrsta 3-4 ani'!$C$6)</f>
        <v/>
      </c>
      <c r="Z28" s="11">
        <f t="shared" si="0"/>
        <v>67.761124121779858</v>
      </c>
      <c r="AA28" s="11">
        <f t="shared" si="2"/>
        <v>18.79642832781688</v>
      </c>
      <c r="AB28" s="11">
        <f t="shared" si="15"/>
        <v>14.097321245862659</v>
      </c>
      <c r="AC28" s="7">
        <v>25</v>
      </c>
      <c r="AD28" s="97">
        <f t="shared" si="11"/>
        <v>0.1409732124586266</v>
      </c>
      <c r="AE28" s="100">
        <v>0.01</v>
      </c>
      <c r="AF28" s="101">
        <f t="shared" si="12"/>
        <v>0</v>
      </c>
      <c r="AG28" s="100"/>
      <c r="AH28" s="101">
        <f t="shared" si="13"/>
        <v>0.84583927475175946</v>
      </c>
      <c r="AI28" s="100">
        <v>0.06</v>
      </c>
      <c r="AJ28" s="97">
        <f t="shared" si="14"/>
        <v>4.2291963737587972</v>
      </c>
      <c r="AK28" s="98">
        <v>0.3</v>
      </c>
      <c r="AL28" s="195"/>
      <c r="AM28" s="136"/>
      <c r="AN28" s="137"/>
      <c r="AO28" s="66"/>
    </row>
    <row r="29" spans="1:41" s="31" customFormat="1" ht="15.75" x14ac:dyDescent="0.25">
      <c r="A29" s="327"/>
      <c r="B29" s="57" t="s">
        <v>85</v>
      </c>
      <c r="C29" s="246" t="str">
        <f>IF(OR(TOTAL!C29="",TOTAL!C29=0),"",TOTAL!C29/TOTAL!$C$6*'Vîrsta 3-4 ani'!$C$6)</f>
        <v/>
      </c>
      <c r="D29" s="246" t="str">
        <f>IF(OR(TOTAL!D29="",TOTAL!D29=0),"",TOTAL!D29/TOTAL!$C$6*'Vîrsta 3-4 ani'!$C$6)</f>
        <v/>
      </c>
      <c r="E29" s="246" t="str">
        <f>IF(OR(TOTAL!E29="",TOTAL!E29=0),"",TOTAL!E29/TOTAL!$C$6*'Vîrsta 3-4 ani'!$C$6)</f>
        <v/>
      </c>
      <c r="F29" s="246" t="str">
        <f>IF(OR(TOTAL!F29="",TOTAL!F29=0),"",TOTAL!F29/TOTAL!$C$6*'Vîrsta 3-4 ani'!$C$6)</f>
        <v/>
      </c>
      <c r="G29" s="246" t="str">
        <f>IF(OR(TOTAL!G29="",TOTAL!G29=0),"",TOTAL!G29/TOTAL!$C$6*'Vîrsta 3-4 ani'!$C$6)</f>
        <v/>
      </c>
      <c r="H29" s="246" t="str">
        <f>IF(OR(TOTAL!H29="",TOTAL!H29=0),"",TOTAL!H29/TOTAL!$C$6*'Vîrsta 3-4 ani'!$C$6)</f>
        <v/>
      </c>
      <c r="I29" s="246" t="str">
        <f>IF(OR(TOTAL!I29="",TOTAL!I29=0),"",TOTAL!I29/TOTAL!$C$6*'Vîrsta 3-4 ani'!$C$6)</f>
        <v/>
      </c>
      <c r="J29" s="246" t="str">
        <f>IF(OR(TOTAL!J29="",TOTAL!J29=0),"",TOTAL!J29/TOTAL!$C$6*'Vîrsta 3-4 ani'!$C$6)</f>
        <v/>
      </c>
      <c r="K29" s="246" t="str">
        <f>IF(OR(TOTAL!K29="",TOTAL!K29=0),"",TOTAL!K29/TOTAL!$C$6*'Vîrsta 3-4 ani'!$C$6)</f>
        <v/>
      </c>
      <c r="L29" s="246" t="str">
        <f>IF(OR(TOTAL!L29="",TOTAL!L29=0),"",TOTAL!L29/TOTAL!$C$6*'Vîrsta 3-4 ani'!$C$6)</f>
        <v/>
      </c>
      <c r="M29" s="246" t="str">
        <f>IF(OR(TOTAL!M29="",TOTAL!M29=0),"",TOTAL!M29/TOTAL!$C$6*'Vîrsta 3-4 ani'!$C$6)</f>
        <v/>
      </c>
      <c r="N29" s="246" t="str">
        <f>IF(OR(TOTAL!N29="",TOTAL!N29=0),"",TOTAL!N29/TOTAL!$C$6*'Vîrsta 3-4 ani'!$C$6)</f>
        <v/>
      </c>
      <c r="O29" s="246" t="str">
        <f>IF(OR(TOTAL!O29="",TOTAL!O29=0),"",TOTAL!O29/TOTAL!$C$6*'Vîrsta 3-4 ani'!$C$6)</f>
        <v/>
      </c>
      <c r="P29" s="246" t="str">
        <f>IF(OR(TOTAL!P29="",TOTAL!P29=0),"",TOTAL!P29/TOTAL!$C$6*'Vîrsta 3-4 ani'!$C$6)</f>
        <v/>
      </c>
      <c r="Q29" s="246" t="str">
        <f>IF(OR(TOTAL!Q29="",TOTAL!Q29=0),"",TOTAL!Q29/TOTAL!$C$6*'Vîrsta 3-4 ani'!$C$6)</f>
        <v/>
      </c>
      <c r="R29" s="246" t="str">
        <f>IF(OR(TOTAL!R29="",TOTAL!R29=0),"",TOTAL!R29/TOTAL!$C$6*'Vîrsta 3-4 ani'!$C$6)</f>
        <v/>
      </c>
      <c r="S29" s="246" t="str">
        <f>IF(OR(TOTAL!S29="",TOTAL!S29=0),"",TOTAL!S29/TOTAL!$C$6*'Vîrsta 3-4 ani'!$C$6)</f>
        <v/>
      </c>
      <c r="T29" s="246" t="str">
        <f>IF(OR(TOTAL!T29="",TOTAL!T29=0),"",TOTAL!T29/TOTAL!$C$6*'Vîrsta 3-4 ani'!$C$6)</f>
        <v/>
      </c>
      <c r="U29" s="246" t="str">
        <f>IF(OR(TOTAL!U29="",TOTAL!U29=0),"",TOTAL!U29/TOTAL!$C$6*'Vîrsta 3-4 ani'!$C$6)</f>
        <v/>
      </c>
      <c r="V29" s="246" t="str">
        <f>IF(OR(TOTAL!V29="",TOTAL!V29=0),"",TOTAL!V29/TOTAL!$C$6*'Vîrsta 3-4 ani'!$C$6)</f>
        <v/>
      </c>
      <c r="W29" s="246" t="str">
        <f>IF(OR(TOTAL!W29="",TOTAL!W29=0),"",TOTAL!W29/TOTAL!$C$6*'Vîrsta 3-4 ani'!$C$6)</f>
        <v/>
      </c>
      <c r="X29" s="246" t="str">
        <f>IF(OR(TOTAL!X29="",TOTAL!X29=0),"",TOTAL!X29/TOTAL!$C$6*'Vîrsta 3-4 ani'!$C$6)</f>
        <v/>
      </c>
      <c r="Y29" s="246" t="str">
        <f>IF(OR(TOTAL!Y29="",TOTAL!Y29=0),"",TOTAL!Y29/TOTAL!$C$6*'Vîrsta 3-4 ani'!$C$6)</f>
        <v/>
      </c>
      <c r="Z29" s="11">
        <f t="shared" si="0"/>
        <v>0</v>
      </c>
      <c r="AA29" s="11">
        <f t="shared" si="2"/>
        <v>0</v>
      </c>
      <c r="AB29" s="11" t="str">
        <f t="shared" si="15"/>
        <v/>
      </c>
      <c r="AC29" s="7">
        <v>10</v>
      </c>
      <c r="AD29" s="97" t="str">
        <f t="shared" si="11"/>
        <v/>
      </c>
      <c r="AE29" s="100">
        <v>6.0000000000000001E-3</v>
      </c>
      <c r="AF29" s="101" t="str">
        <f t="shared" si="12"/>
        <v/>
      </c>
      <c r="AG29" s="100">
        <v>1E-3</v>
      </c>
      <c r="AH29" s="101" t="str">
        <f t="shared" si="13"/>
        <v/>
      </c>
      <c r="AI29" s="100">
        <v>0.05</v>
      </c>
      <c r="AJ29" s="97" t="str">
        <f t="shared" si="14"/>
        <v/>
      </c>
      <c r="AK29" s="98">
        <v>0.24</v>
      </c>
      <c r="AL29" s="195"/>
      <c r="AM29" s="136"/>
      <c r="AN29" s="137"/>
      <c r="AO29" s="66"/>
    </row>
    <row r="30" spans="1:41" s="31" customFormat="1" ht="15.75" x14ac:dyDescent="0.25">
      <c r="A30" s="327"/>
      <c r="B30" s="60" t="s">
        <v>83</v>
      </c>
      <c r="C30" s="246" t="str">
        <f>IF(OR(TOTAL!C30="",TOTAL!C30=0),"",TOTAL!C30/TOTAL!$C$6*'Vîrsta 3-4 ani'!$C$6)</f>
        <v/>
      </c>
      <c r="D30" s="246" t="str">
        <f>IF(OR(TOTAL!D30="",TOTAL!D30=0),"",TOTAL!D30/TOTAL!$C$6*'Vîrsta 3-4 ani'!$C$6)</f>
        <v/>
      </c>
      <c r="E30" s="246" t="str">
        <f>IF(OR(TOTAL!E30="",TOTAL!E30=0),"",TOTAL!E30/TOTAL!$C$6*'Vîrsta 3-4 ani'!$C$6)</f>
        <v/>
      </c>
      <c r="F30" s="246" t="str">
        <f>IF(OR(TOTAL!F30="",TOTAL!F30=0),"",TOTAL!F30/TOTAL!$C$6*'Vîrsta 3-4 ani'!$C$6)</f>
        <v/>
      </c>
      <c r="G30" s="246" t="str">
        <f>IF(OR(TOTAL!G30="",TOTAL!G30=0),"",TOTAL!G30/TOTAL!$C$6*'Vîrsta 3-4 ani'!$C$6)</f>
        <v/>
      </c>
      <c r="H30" s="246" t="str">
        <f>IF(OR(TOTAL!H30="",TOTAL!H30=0),"",TOTAL!H30/TOTAL!$C$6*'Vîrsta 3-4 ani'!$C$6)</f>
        <v/>
      </c>
      <c r="I30" s="246" t="str">
        <f>IF(OR(TOTAL!I30="",TOTAL!I30=0),"",TOTAL!I30/TOTAL!$C$6*'Vîrsta 3-4 ani'!$C$6)</f>
        <v/>
      </c>
      <c r="J30" s="246" t="str">
        <f>IF(OR(TOTAL!J30="",TOTAL!J30=0),"",TOTAL!J30/TOTAL!$C$6*'Vîrsta 3-4 ani'!$C$6)</f>
        <v/>
      </c>
      <c r="K30" s="246" t="str">
        <f>IF(OR(TOTAL!K30="",TOTAL!K30=0),"",TOTAL!K30/TOTAL!$C$6*'Vîrsta 3-4 ani'!$C$6)</f>
        <v/>
      </c>
      <c r="L30" s="246" t="str">
        <f>IF(OR(TOTAL!L30="",TOTAL!L30=0),"",TOTAL!L30/TOTAL!$C$6*'Vîrsta 3-4 ani'!$C$6)</f>
        <v/>
      </c>
      <c r="M30" s="246" t="str">
        <f>IF(OR(TOTAL!M30="",TOTAL!M30=0),"",TOTAL!M30/TOTAL!$C$6*'Vîrsta 3-4 ani'!$C$6)</f>
        <v/>
      </c>
      <c r="N30" s="246" t="str">
        <f>IF(OR(TOTAL!N30="",TOTAL!N30=0),"",TOTAL!N30/TOTAL!$C$6*'Vîrsta 3-4 ani'!$C$6)</f>
        <v/>
      </c>
      <c r="O30" s="246" t="str">
        <f>IF(OR(TOTAL!O30="",TOTAL!O30=0),"",TOTAL!O30/TOTAL!$C$6*'Vîrsta 3-4 ani'!$C$6)</f>
        <v/>
      </c>
      <c r="P30" s="246" t="str">
        <f>IF(OR(TOTAL!P30="",TOTAL!P30=0),"",TOTAL!P30/TOTAL!$C$6*'Vîrsta 3-4 ani'!$C$6)</f>
        <v/>
      </c>
      <c r="Q30" s="246" t="str">
        <f>IF(OR(TOTAL!Q30="",TOTAL!Q30=0),"",TOTAL!Q30/TOTAL!$C$6*'Vîrsta 3-4 ani'!$C$6)</f>
        <v/>
      </c>
      <c r="R30" s="246" t="str">
        <f>IF(OR(TOTAL!R30="",TOTAL!R30=0),"",TOTAL!R30/TOTAL!$C$6*'Vîrsta 3-4 ani'!$C$6)</f>
        <v/>
      </c>
      <c r="S30" s="246" t="str">
        <f>IF(OR(TOTAL!S30="",TOTAL!S30=0),"",TOTAL!S30/TOTAL!$C$6*'Vîrsta 3-4 ani'!$C$6)</f>
        <v/>
      </c>
      <c r="T30" s="246" t="str">
        <f>IF(OR(TOTAL!T30="",TOTAL!T30=0),"",TOTAL!T30/TOTAL!$C$6*'Vîrsta 3-4 ani'!$C$6)</f>
        <v/>
      </c>
      <c r="U30" s="246" t="str">
        <f>IF(OR(TOTAL!U30="",TOTAL!U30=0),"",TOTAL!U30/TOTAL!$C$6*'Vîrsta 3-4 ani'!$C$6)</f>
        <v/>
      </c>
      <c r="V30" s="246" t="str">
        <f>IF(OR(TOTAL!V30="",TOTAL!V30=0),"",TOTAL!V30/TOTAL!$C$6*'Vîrsta 3-4 ani'!$C$6)</f>
        <v/>
      </c>
      <c r="W30" s="246" t="str">
        <f>IF(OR(TOTAL!W30="",TOTAL!W30=0),"",TOTAL!W30/TOTAL!$C$6*'Vîrsta 3-4 ani'!$C$6)</f>
        <v/>
      </c>
      <c r="X30" s="246" t="str">
        <f>IF(OR(TOTAL!X30="",TOTAL!X30=0),"",TOTAL!X30/TOTAL!$C$6*'Vîrsta 3-4 ani'!$C$6)</f>
        <v/>
      </c>
      <c r="Y30" s="246" t="str">
        <f>IF(OR(TOTAL!Y30="",TOTAL!Y30=0),"",TOTAL!Y30/TOTAL!$C$6*'Vîrsta 3-4 ani'!$C$6)</f>
        <v/>
      </c>
      <c r="Z30" s="11">
        <f t="shared" si="0"/>
        <v>0</v>
      </c>
      <c r="AA30" s="11">
        <f t="shared" si="2"/>
        <v>0</v>
      </c>
      <c r="AB30" s="11" t="str">
        <f t="shared" si="15"/>
        <v/>
      </c>
      <c r="AC30" s="7">
        <v>20</v>
      </c>
      <c r="AD30" s="97" t="str">
        <f t="shared" si="11"/>
        <v/>
      </c>
      <c r="AE30" s="98">
        <v>1.2E-2</v>
      </c>
      <c r="AF30" s="97" t="str">
        <f t="shared" si="12"/>
        <v/>
      </c>
      <c r="AG30" s="98">
        <v>3.0000000000000001E-3</v>
      </c>
      <c r="AH30" s="97" t="str">
        <f t="shared" si="13"/>
        <v/>
      </c>
      <c r="AI30" s="98">
        <v>3.3000000000000002E-2</v>
      </c>
      <c r="AJ30" s="97" t="str">
        <f t="shared" si="14"/>
        <v/>
      </c>
      <c r="AK30" s="98">
        <v>0.17</v>
      </c>
      <c r="AL30" s="195"/>
      <c r="AM30" s="136"/>
      <c r="AN30" s="137"/>
      <c r="AO30" s="66"/>
    </row>
    <row r="31" spans="1:41" s="31" customFormat="1" ht="15.75" x14ac:dyDescent="0.25">
      <c r="A31" s="327"/>
      <c r="B31" s="60" t="s">
        <v>87</v>
      </c>
      <c r="C31" s="246">
        <f>IF(OR(TOTAL!C31="",TOTAL!C31=0),"",TOTAL!C31/TOTAL!$C$6*'Vîrsta 3-4 ani'!$C$6)</f>
        <v>3.9812646370023423</v>
      </c>
      <c r="D31" s="246">
        <f>IF(OR(TOTAL!D31="",TOTAL!D31=0),"",TOTAL!D31/TOTAL!$C$6*'Vîrsta 3-4 ani'!$C$6)</f>
        <v>3.9812646370023423</v>
      </c>
      <c r="E31" s="246" t="str">
        <f>IF(OR(TOTAL!E31="",TOTAL!E31=0),"",TOTAL!E31/TOTAL!$C$6*'Vîrsta 3-4 ani'!$C$6)</f>
        <v/>
      </c>
      <c r="F31" s="246" t="str">
        <f>IF(OR(TOTAL!F31="",TOTAL!F31=0),"",TOTAL!F31/TOTAL!$C$6*'Vîrsta 3-4 ani'!$C$6)</f>
        <v/>
      </c>
      <c r="G31" s="246" t="str">
        <f>IF(OR(TOTAL!G31="",TOTAL!G31=0),"",TOTAL!G31/TOTAL!$C$6*'Vîrsta 3-4 ani'!$C$6)</f>
        <v/>
      </c>
      <c r="H31" s="246">
        <f>IF(OR(TOTAL!H31="",TOTAL!H31=0),"",TOTAL!H31/TOTAL!$C$6*'Vîrsta 3-4 ani'!$C$6)</f>
        <v>3.9812646370023423</v>
      </c>
      <c r="I31" s="246">
        <f>IF(OR(TOTAL!I31="",TOTAL!I31=0),"",TOTAL!I31/TOTAL!$C$6*'Vîrsta 3-4 ani'!$C$6)</f>
        <v>3.9812646370023423</v>
      </c>
      <c r="J31" s="246">
        <f>IF(OR(TOTAL!J31="",TOTAL!J31=0),"",TOTAL!J31/TOTAL!$C$6*'Vîrsta 3-4 ani'!$C$6)</f>
        <v>3.9812646370023423</v>
      </c>
      <c r="K31" s="246" t="str">
        <f>IF(OR(TOTAL!K31="",TOTAL!K31=0),"",TOTAL!K31/TOTAL!$C$6*'Vîrsta 3-4 ani'!$C$6)</f>
        <v/>
      </c>
      <c r="L31" s="246" t="str">
        <f>IF(OR(TOTAL!L31="",TOTAL!L31=0),"",TOTAL!L31/TOTAL!$C$6*'Vîrsta 3-4 ani'!$C$6)</f>
        <v/>
      </c>
      <c r="M31" s="246" t="str">
        <f>IF(OR(TOTAL!M31="",TOTAL!M31=0),"",TOTAL!M31/TOTAL!$C$6*'Vîrsta 3-4 ani'!$C$6)</f>
        <v/>
      </c>
      <c r="N31" s="246" t="str">
        <f>IF(OR(TOTAL!N31="",TOTAL!N31=0),"",TOTAL!N31/TOTAL!$C$6*'Vîrsta 3-4 ani'!$C$6)</f>
        <v/>
      </c>
      <c r="O31" s="246" t="str">
        <f>IF(OR(TOTAL!O31="",TOTAL!O31=0),"",TOTAL!O31/TOTAL!$C$6*'Vîrsta 3-4 ani'!$C$6)</f>
        <v/>
      </c>
      <c r="P31" s="246" t="str">
        <f>IF(OR(TOTAL!P31="",TOTAL!P31=0),"",TOTAL!P31/TOTAL!$C$6*'Vîrsta 3-4 ani'!$C$6)</f>
        <v/>
      </c>
      <c r="Q31" s="246" t="str">
        <f>IF(OR(TOTAL!Q31="",TOTAL!Q31=0),"",TOTAL!Q31/TOTAL!$C$6*'Vîrsta 3-4 ani'!$C$6)</f>
        <v/>
      </c>
      <c r="R31" s="246" t="str">
        <f>IF(OR(TOTAL!R31="",TOTAL!R31=0),"",TOTAL!R31/TOTAL!$C$6*'Vîrsta 3-4 ani'!$C$6)</f>
        <v/>
      </c>
      <c r="S31" s="246" t="str">
        <f>IF(OR(TOTAL!S31="",TOTAL!S31=0),"",TOTAL!S31/TOTAL!$C$6*'Vîrsta 3-4 ani'!$C$6)</f>
        <v/>
      </c>
      <c r="T31" s="246" t="str">
        <f>IF(OR(TOTAL!T31="",TOTAL!T31=0),"",TOTAL!T31/TOTAL!$C$6*'Vîrsta 3-4 ani'!$C$6)</f>
        <v/>
      </c>
      <c r="U31" s="246" t="str">
        <f>IF(OR(TOTAL!U31="",TOTAL!U31=0),"",TOTAL!U31/TOTAL!$C$6*'Vîrsta 3-4 ani'!$C$6)</f>
        <v/>
      </c>
      <c r="V31" s="246" t="str">
        <f>IF(OR(TOTAL!V31="",TOTAL!V31=0),"",TOTAL!V31/TOTAL!$C$6*'Vîrsta 3-4 ani'!$C$6)</f>
        <v/>
      </c>
      <c r="W31" s="246" t="str">
        <f>IF(OR(TOTAL!W31="",TOTAL!W31=0),"",TOTAL!W31/TOTAL!$C$6*'Vîrsta 3-4 ani'!$C$6)</f>
        <v/>
      </c>
      <c r="X31" s="246" t="str">
        <f>IF(OR(TOTAL!X31="",TOTAL!X31=0),"",TOTAL!X31/TOTAL!$C$6*'Vîrsta 3-4 ani'!$C$6)</f>
        <v/>
      </c>
      <c r="Y31" s="246" t="str">
        <f>IF(OR(TOTAL!Y31="",TOTAL!Y31=0),"",TOTAL!Y31/TOTAL!$C$6*'Vîrsta 3-4 ani'!$C$6)</f>
        <v/>
      </c>
      <c r="Z31" s="11">
        <f t="shared" si="0"/>
        <v>19.906323185011711</v>
      </c>
      <c r="AA31" s="11">
        <f t="shared" si="2"/>
        <v>5.5218649611682977</v>
      </c>
      <c r="AB31" s="11">
        <f t="shared" si="15"/>
        <v>4.0861800712645406</v>
      </c>
      <c r="AC31" s="7">
        <v>26</v>
      </c>
      <c r="AD31" s="97">
        <f t="shared" si="11"/>
        <v>0.11849922206667168</v>
      </c>
      <c r="AE31" s="98">
        <v>2.9000000000000001E-2</v>
      </c>
      <c r="AF31" s="97">
        <f t="shared" si="12"/>
        <v>1.6344720285058161E-2</v>
      </c>
      <c r="AG31" s="98">
        <v>4.0000000000000001E-3</v>
      </c>
      <c r="AH31" s="97">
        <f t="shared" si="13"/>
        <v>0.14710248256552344</v>
      </c>
      <c r="AI31" s="98">
        <v>3.5999999999999997E-2</v>
      </c>
      <c r="AJ31" s="97">
        <f t="shared" si="14"/>
        <v>0.93982141639084438</v>
      </c>
      <c r="AK31" s="98">
        <v>0.23</v>
      </c>
      <c r="AL31" s="195"/>
      <c r="AM31" s="136"/>
      <c r="AN31" s="137"/>
      <c r="AO31" s="66"/>
    </row>
    <row r="32" spans="1:41" s="31" customFormat="1" ht="15.75" x14ac:dyDescent="0.25">
      <c r="A32" s="327"/>
      <c r="B32" s="61" t="s">
        <v>62</v>
      </c>
      <c r="C32" s="248" t="str">
        <f>IF(OR(TOTAL!C32="",TOTAL!C32=0),"",TOTAL!C32/TOTAL!$C$6*'Vîrsta 3-4 ani'!$C$6)</f>
        <v/>
      </c>
      <c r="D32" s="248" t="str">
        <f>IF(OR(TOTAL!D32="",TOTAL!D32=0),"",TOTAL!D32/TOTAL!$C$6*'Vîrsta 3-4 ani'!$C$6)</f>
        <v/>
      </c>
      <c r="E32" s="248" t="str">
        <f>IF(OR(TOTAL!E32="",TOTAL!E32=0),"",TOTAL!E32/TOTAL!$C$6*'Vîrsta 3-4 ani'!$C$6)</f>
        <v/>
      </c>
      <c r="F32" s="248" t="str">
        <f>IF(OR(TOTAL!F32="",TOTAL!F32=0),"",TOTAL!F32/TOTAL!$C$6*'Vîrsta 3-4 ani'!$C$6)</f>
        <v/>
      </c>
      <c r="G32" s="248" t="str">
        <f>IF(OR(TOTAL!G32="",TOTAL!G32=0),"",TOTAL!G32/TOTAL!$C$6*'Vîrsta 3-4 ani'!$C$6)</f>
        <v/>
      </c>
      <c r="H32" s="248" t="str">
        <f>IF(OR(TOTAL!H32="",TOTAL!H32=0),"",TOTAL!H32/TOTAL!$C$6*'Vîrsta 3-4 ani'!$C$6)</f>
        <v/>
      </c>
      <c r="I32" s="248" t="str">
        <f>IF(OR(TOTAL!I32="",TOTAL!I32=0),"",TOTAL!I32/TOTAL!$C$6*'Vîrsta 3-4 ani'!$C$6)</f>
        <v/>
      </c>
      <c r="J32" s="248" t="str">
        <f>IF(OR(TOTAL!J32="",TOTAL!J32=0),"",TOTAL!J32/TOTAL!$C$6*'Vîrsta 3-4 ani'!$C$6)</f>
        <v/>
      </c>
      <c r="K32" s="248" t="str">
        <f>IF(OR(TOTAL!K32="",TOTAL!K32=0),"",TOTAL!K32/TOTAL!$C$6*'Vîrsta 3-4 ani'!$C$6)</f>
        <v/>
      </c>
      <c r="L32" s="248" t="str">
        <f>IF(OR(TOTAL!L32="",TOTAL!L32=0),"",TOTAL!L32/TOTAL!$C$6*'Vîrsta 3-4 ani'!$C$6)</f>
        <v/>
      </c>
      <c r="M32" s="248" t="str">
        <f>IF(OR(TOTAL!M32="",TOTAL!M32=0),"",TOTAL!M32/TOTAL!$C$6*'Vîrsta 3-4 ani'!$C$6)</f>
        <v/>
      </c>
      <c r="N32" s="248" t="str">
        <f>IF(OR(TOTAL!N32="",TOTAL!N32=0),"",TOTAL!N32/TOTAL!$C$6*'Vîrsta 3-4 ani'!$C$6)</f>
        <v/>
      </c>
      <c r="O32" s="248" t="str">
        <f>IF(OR(TOTAL!O32="",TOTAL!O32=0),"",TOTAL!O32/TOTAL!$C$6*'Vîrsta 3-4 ani'!$C$6)</f>
        <v/>
      </c>
      <c r="P32" s="248" t="str">
        <f>IF(OR(TOTAL!P32="",TOTAL!P32=0),"",TOTAL!P32/TOTAL!$C$6*'Vîrsta 3-4 ani'!$C$6)</f>
        <v/>
      </c>
      <c r="Q32" s="248" t="str">
        <f>IF(OR(TOTAL!Q32="",TOTAL!Q32=0),"",TOTAL!Q32/TOTAL!$C$6*'Vîrsta 3-4 ani'!$C$6)</f>
        <v/>
      </c>
      <c r="R32" s="248" t="str">
        <f>IF(OR(TOTAL!R32="",TOTAL!R32=0),"",TOTAL!R32/TOTAL!$C$6*'Vîrsta 3-4 ani'!$C$6)</f>
        <v/>
      </c>
      <c r="S32" s="248" t="str">
        <f>IF(OR(TOTAL!S32="",TOTAL!S32=0),"",TOTAL!S32/TOTAL!$C$6*'Vîrsta 3-4 ani'!$C$6)</f>
        <v/>
      </c>
      <c r="T32" s="248" t="str">
        <f>IF(OR(TOTAL!T32="",TOTAL!T32=0),"",TOTAL!T32/TOTAL!$C$6*'Vîrsta 3-4 ani'!$C$6)</f>
        <v/>
      </c>
      <c r="U32" s="248" t="str">
        <f>IF(OR(TOTAL!U32="",TOTAL!U32=0),"",TOTAL!U32/TOTAL!$C$6*'Vîrsta 3-4 ani'!$C$6)</f>
        <v/>
      </c>
      <c r="V32" s="248" t="str">
        <f>IF(OR(TOTAL!V32="",TOTAL!V32=0),"",TOTAL!V32/TOTAL!$C$6*'Vîrsta 3-4 ani'!$C$6)</f>
        <v/>
      </c>
      <c r="W32" s="248" t="str">
        <f>IF(OR(TOTAL!W32="",TOTAL!W32=0),"",TOTAL!W32/TOTAL!$C$6*'Vîrsta 3-4 ani'!$C$6)</f>
        <v/>
      </c>
      <c r="X32" s="248" t="str">
        <f>IF(OR(TOTAL!X32="",TOTAL!X32=0),"",TOTAL!X32/TOTAL!$C$6*'Vîrsta 3-4 ani'!$C$6)</f>
        <v/>
      </c>
      <c r="Y32" s="248" t="str">
        <f>IF(OR(TOTAL!Y32="",TOTAL!Y32=0),"",TOTAL!Y32/TOTAL!$C$6*'Vîrsta 3-4 ani'!$C$6)</f>
        <v/>
      </c>
      <c r="Z32" s="11">
        <f t="shared" si="0"/>
        <v>0</v>
      </c>
      <c r="AA32" s="11">
        <f t="shared" si="2"/>
        <v>0</v>
      </c>
      <c r="AB32" s="11" t="str">
        <f t="shared" si="15"/>
        <v/>
      </c>
      <c r="AC32" s="7">
        <v>11</v>
      </c>
      <c r="AD32" s="97" t="str">
        <f t="shared" si="11"/>
        <v/>
      </c>
      <c r="AE32" s="98">
        <v>0.03</v>
      </c>
      <c r="AF32" s="97" t="str">
        <f t="shared" si="12"/>
        <v/>
      </c>
      <c r="AG32" s="98">
        <v>1.2E-2</v>
      </c>
      <c r="AH32" s="97" t="str">
        <f t="shared" si="13"/>
        <v/>
      </c>
      <c r="AI32" s="98">
        <v>0.182</v>
      </c>
      <c r="AJ32" s="97" t="str">
        <f t="shared" si="14"/>
        <v/>
      </c>
      <c r="AK32" s="98">
        <v>0.97</v>
      </c>
      <c r="AL32" s="195"/>
      <c r="AM32" s="136"/>
      <c r="AN32" s="137"/>
      <c r="AO32" s="66"/>
    </row>
    <row r="33" spans="1:41" s="31" customFormat="1" ht="15.75" x14ac:dyDescent="0.25">
      <c r="A33" s="327"/>
      <c r="B33" s="61" t="s">
        <v>56</v>
      </c>
      <c r="C33" s="248" t="str">
        <f>IF(OR(TOTAL!C33="",TOTAL!C33=0),"",TOTAL!C33/TOTAL!$C$6*'Vîrsta 3-4 ani'!$C$6)</f>
        <v/>
      </c>
      <c r="D33" s="248" t="str">
        <f>IF(OR(TOTAL!D33="",TOTAL!D33=0),"",TOTAL!D33/TOTAL!$C$6*'Vîrsta 3-4 ani'!$C$6)</f>
        <v/>
      </c>
      <c r="E33" s="248" t="str">
        <f>IF(OR(TOTAL!E33="",TOTAL!E33=0),"",TOTAL!E33/TOTAL!$C$6*'Vîrsta 3-4 ani'!$C$6)</f>
        <v/>
      </c>
      <c r="F33" s="248" t="str">
        <f>IF(OR(TOTAL!F33="",TOTAL!F33=0),"",TOTAL!F33/TOTAL!$C$6*'Vîrsta 3-4 ani'!$C$6)</f>
        <v/>
      </c>
      <c r="G33" s="248" t="str">
        <f>IF(OR(TOTAL!G33="",TOTAL!G33=0),"",TOTAL!G33/TOTAL!$C$6*'Vîrsta 3-4 ani'!$C$6)</f>
        <v/>
      </c>
      <c r="H33" s="248" t="str">
        <f>IF(OR(TOTAL!H33="",TOTAL!H33=0),"",TOTAL!H33/TOTAL!$C$6*'Vîrsta 3-4 ani'!$C$6)</f>
        <v/>
      </c>
      <c r="I33" s="248" t="str">
        <f>IF(OR(TOTAL!I33="",TOTAL!I33=0),"",TOTAL!I33/TOTAL!$C$6*'Vîrsta 3-4 ani'!$C$6)</f>
        <v/>
      </c>
      <c r="J33" s="248" t="str">
        <f>IF(OR(TOTAL!J33="",TOTAL!J33=0),"",TOTAL!J33/TOTAL!$C$6*'Vîrsta 3-4 ani'!$C$6)</f>
        <v/>
      </c>
      <c r="K33" s="248" t="str">
        <f>IF(OR(TOTAL!K33="",TOTAL!K33=0),"",TOTAL!K33/TOTAL!$C$6*'Vîrsta 3-4 ani'!$C$6)</f>
        <v/>
      </c>
      <c r="L33" s="248" t="str">
        <f>IF(OR(TOTAL!L33="",TOTAL!L33=0),"",TOTAL!L33/TOTAL!$C$6*'Vîrsta 3-4 ani'!$C$6)</f>
        <v/>
      </c>
      <c r="M33" s="248" t="str">
        <f>IF(OR(TOTAL!M33="",TOTAL!M33=0),"",TOTAL!M33/TOTAL!$C$6*'Vîrsta 3-4 ani'!$C$6)</f>
        <v/>
      </c>
      <c r="N33" s="248" t="str">
        <f>IF(OR(TOTAL!N33="",TOTAL!N33=0),"",TOTAL!N33/TOTAL!$C$6*'Vîrsta 3-4 ani'!$C$6)</f>
        <v/>
      </c>
      <c r="O33" s="248" t="str">
        <f>IF(OR(TOTAL!O33="",TOTAL!O33=0),"",TOTAL!O33/TOTAL!$C$6*'Vîrsta 3-4 ani'!$C$6)</f>
        <v/>
      </c>
      <c r="P33" s="248" t="str">
        <f>IF(OR(TOTAL!P33="",TOTAL!P33=0),"",TOTAL!P33/TOTAL!$C$6*'Vîrsta 3-4 ani'!$C$6)</f>
        <v/>
      </c>
      <c r="Q33" s="248" t="str">
        <f>IF(OR(TOTAL!Q33="",TOTAL!Q33=0),"",TOTAL!Q33/TOTAL!$C$6*'Vîrsta 3-4 ani'!$C$6)</f>
        <v/>
      </c>
      <c r="R33" s="248" t="str">
        <f>IF(OR(TOTAL!R33="",TOTAL!R33=0),"",TOTAL!R33/TOTAL!$C$6*'Vîrsta 3-4 ani'!$C$6)</f>
        <v/>
      </c>
      <c r="S33" s="248" t="str">
        <f>IF(OR(TOTAL!S33="",TOTAL!S33=0),"",TOTAL!S33/TOTAL!$C$6*'Vîrsta 3-4 ani'!$C$6)</f>
        <v/>
      </c>
      <c r="T33" s="248" t="str">
        <f>IF(OR(TOTAL!T33="",TOTAL!T33=0),"",TOTAL!T33/TOTAL!$C$6*'Vîrsta 3-4 ani'!$C$6)</f>
        <v/>
      </c>
      <c r="U33" s="248" t="str">
        <f>IF(OR(TOTAL!U33="",TOTAL!U33=0),"",TOTAL!U33/TOTAL!$C$6*'Vîrsta 3-4 ani'!$C$6)</f>
        <v/>
      </c>
      <c r="V33" s="248" t="str">
        <f>IF(OR(TOTAL!V33="",TOTAL!V33=0),"",TOTAL!V33/TOTAL!$C$6*'Vîrsta 3-4 ani'!$C$6)</f>
        <v/>
      </c>
      <c r="W33" s="248" t="str">
        <f>IF(OR(TOTAL!W33="",TOTAL!W33=0),"",TOTAL!W33/TOTAL!$C$6*'Vîrsta 3-4 ani'!$C$6)</f>
        <v/>
      </c>
      <c r="X33" s="248" t="str">
        <f>IF(OR(TOTAL!X33="",TOTAL!X33=0),"",TOTAL!X33/TOTAL!$C$6*'Vîrsta 3-4 ani'!$C$6)</f>
        <v/>
      </c>
      <c r="Y33" s="248" t="str">
        <f>IF(OR(TOTAL!Y33="",TOTAL!Y33=0),"",TOTAL!Y33/TOTAL!$C$6*'Vîrsta 3-4 ani'!$C$6)</f>
        <v/>
      </c>
      <c r="Z33" s="11">
        <f t="shared" si="0"/>
        <v>0</v>
      </c>
      <c r="AA33" s="11">
        <f t="shared" si="2"/>
        <v>0</v>
      </c>
      <c r="AB33" s="11" t="str">
        <f t="shared" si="15"/>
        <v/>
      </c>
      <c r="AC33" s="7">
        <v>20</v>
      </c>
      <c r="AD33" s="97" t="str">
        <f t="shared" si="11"/>
        <v/>
      </c>
      <c r="AE33" s="98">
        <v>1.0999999999999999E-2</v>
      </c>
      <c r="AF33" s="97" t="str">
        <f t="shared" si="12"/>
        <v/>
      </c>
      <c r="AG33" s="98">
        <v>2E-3</v>
      </c>
      <c r="AH33" s="97" t="str">
        <f t="shared" si="13"/>
        <v/>
      </c>
      <c r="AI33" s="98">
        <v>3.4000000000000002E-2</v>
      </c>
      <c r="AJ33" s="97" t="str">
        <f t="shared" si="14"/>
        <v/>
      </c>
      <c r="AK33" s="98">
        <v>0.2</v>
      </c>
      <c r="AL33" s="195"/>
      <c r="AM33" s="136"/>
      <c r="AN33" s="137"/>
      <c r="AO33" s="66"/>
    </row>
    <row r="34" spans="1:41" s="31" customFormat="1" ht="15.75" x14ac:dyDescent="0.25">
      <c r="A34" s="327"/>
      <c r="B34" s="61" t="s">
        <v>47</v>
      </c>
      <c r="C34" s="248" t="str">
        <f>IF(OR(TOTAL!C34="",TOTAL!C34=0),"",TOTAL!C34/TOTAL!$C$6*'Vîrsta 3-4 ani'!$C$6)</f>
        <v/>
      </c>
      <c r="D34" s="248" t="str">
        <f>IF(OR(TOTAL!D34="",TOTAL!D34=0),"",TOTAL!D34/TOTAL!$C$6*'Vîrsta 3-4 ani'!$C$6)</f>
        <v/>
      </c>
      <c r="E34" s="248" t="str">
        <f>IF(OR(TOTAL!E34="",TOTAL!E34=0),"",TOTAL!E34/TOTAL!$C$6*'Vîrsta 3-4 ani'!$C$6)</f>
        <v/>
      </c>
      <c r="F34" s="248" t="str">
        <f>IF(OR(TOTAL!F34="",TOTAL!F34=0),"",TOTAL!F34/TOTAL!$C$6*'Vîrsta 3-4 ani'!$C$6)</f>
        <v/>
      </c>
      <c r="G34" s="248" t="str">
        <f>IF(OR(TOTAL!G34="",TOTAL!G34=0),"",TOTAL!G34/TOTAL!$C$6*'Vîrsta 3-4 ani'!$C$6)</f>
        <v/>
      </c>
      <c r="H34" s="248" t="str">
        <f>IF(OR(TOTAL!H34="",TOTAL!H34=0),"",TOTAL!H34/TOTAL!$C$6*'Vîrsta 3-4 ani'!$C$6)</f>
        <v/>
      </c>
      <c r="I34" s="248" t="str">
        <f>IF(OR(TOTAL!I34="",TOTAL!I34=0),"",TOTAL!I34/TOTAL!$C$6*'Vîrsta 3-4 ani'!$C$6)</f>
        <v/>
      </c>
      <c r="J34" s="248" t="str">
        <f>IF(OR(TOTAL!J34="",TOTAL!J34=0),"",TOTAL!J34/TOTAL!$C$6*'Vîrsta 3-4 ani'!$C$6)</f>
        <v/>
      </c>
      <c r="K34" s="248" t="str">
        <f>IF(OR(TOTAL!K34="",TOTAL!K34=0),"",TOTAL!K34/TOTAL!$C$6*'Vîrsta 3-4 ani'!$C$6)</f>
        <v/>
      </c>
      <c r="L34" s="248" t="str">
        <f>IF(OR(TOTAL!L34="",TOTAL!L34=0),"",TOTAL!L34/TOTAL!$C$6*'Vîrsta 3-4 ani'!$C$6)</f>
        <v/>
      </c>
      <c r="M34" s="248" t="str">
        <f>IF(OR(TOTAL!M34="",TOTAL!M34=0),"",TOTAL!M34/TOTAL!$C$6*'Vîrsta 3-4 ani'!$C$6)</f>
        <v/>
      </c>
      <c r="N34" s="248" t="str">
        <f>IF(OR(TOTAL!N34="",TOTAL!N34=0),"",TOTAL!N34/TOTAL!$C$6*'Vîrsta 3-4 ani'!$C$6)</f>
        <v/>
      </c>
      <c r="O34" s="248" t="str">
        <f>IF(OR(TOTAL!O34="",TOTAL!O34=0),"",TOTAL!O34/TOTAL!$C$6*'Vîrsta 3-4 ani'!$C$6)</f>
        <v/>
      </c>
      <c r="P34" s="248" t="str">
        <f>IF(OR(TOTAL!P34="",TOTAL!P34=0),"",TOTAL!P34/TOTAL!$C$6*'Vîrsta 3-4 ani'!$C$6)</f>
        <v/>
      </c>
      <c r="Q34" s="248" t="str">
        <f>IF(OR(TOTAL!Q34="",TOTAL!Q34=0),"",TOTAL!Q34/TOTAL!$C$6*'Vîrsta 3-4 ani'!$C$6)</f>
        <v/>
      </c>
      <c r="R34" s="248" t="str">
        <f>IF(OR(TOTAL!R34="",TOTAL!R34=0),"",TOTAL!R34/TOTAL!$C$6*'Vîrsta 3-4 ani'!$C$6)</f>
        <v/>
      </c>
      <c r="S34" s="248" t="str">
        <f>IF(OR(TOTAL!S34="",TOTAL!S34=0),"",TOTAL!S34/TOTAL!$C$6*'Vîrsta 3-4 ani'!$C$6)</f>
        <v/>
      </c>
      <c r="T34" s="248" t="str">
        <f>IF(OR(TOTAL!T34="",TOTAL!T34=0),"",TOTAL!T34/TOTAL!$C$6*'Vîrsta 3-4 ani'!$C$6)</f>
        <v/>
      </c>
      <c r="U34" s="248" t="str">
        <f>IF(OR(TOTAL!U34="",TOTAL!U34=0),"",TOTAL!U34/TOTAL!$C$6*'Vîrsta 3-4 ani'!$C$6)</f>
        <v/>
      </c>
      <c r="V34" s="248" t="str">
        <f>IF(OR(TOTAL!V34="",TOTAL!V34=0),"",TOTAL!V34/TOTAL!$C$6*'Vîrsta 3-4 ani'!$C$6)</f>
        <v/>
      </c>
      <c r="W34" s="248" t="str">
        <f>IF(OR(TOTAL!W34="",TOTAL!W34=0),"",TOTAL!W34/TOTAL!$C$6*'Vîrsta 3-4 ani'!$C$6)</f>
        <v/>
      </c>
      <c r="X34" s="248" t="str">
        <f>IF(OR(TOTAL!X34="",TOTAL!X34=0),"",TOTAL!X34/TOTAL!$C$6*'Vîrsta 3-4 ani'!$C$6)</f>
        <v/>
      </c>
      <c r="Y34" s="248" t="str">
        <f>IF(OR(TOTAL!Y34="",TOTAL!Y34=0),"",TOTAL!Y34/TOTAL!$C$6*'Vîrsta 3-4 ani'!$C$6)</f>
        <v/>
      </c>
      <c r="Z34" s="11">
        <f t="shared" si="0"/>
        <v>0</v>
      </c>
      <c r="AA34" s="11">
        <f t="shared" si="2"/>
        <v>0</v>
      </c>
      <c r="AB34" s="11" t="str">
        <f t="shared" si="15"/>
        <v/>
      </c>
      <c r="AC34" s="7"/>
      <c r="AD34" s="97" t="str">
        <f t="shared" si="11"/>
        <v/>
      </c>
      <c r="AE34" s="98">
        <v>0.01</v>
      </c>
      <c r="AF34" s="97" t="str">
        <f t="shared" si="12"/>
        <v/>
      </c>
      <c r="AG34" s="98">
        <v>2E-3</v>
      </c>
      <c r="AH34" s="97" t="str">
        <f t="shared" si="13"/>
        <v/>
      </c>
      <c r="AI34" s="98">
        <v>0.03</v>
      </c>
      <c r="AJ34" s="97" t="str">
        <f t="shared" si="14"/>
        <v/>
      </c>
      <c r="AK34" s="98">
        <v>0.12</v>
      </c>
      <c r="AL34" s="195"/>
      <c r="AM34" s="136"/>
      <c r="AN34" s="137"/>
      <c r="AO34" s="66"/>
    </row>
    <row r="35" spans="1:41" s="31" customFormat="1" ht="15.75" x14ac:dyDescent="0.25">
      <c r="A35" s="327"/>
      <c r="B35" s="61" t="s">
        <v>84</v>
      </c>
      <c r="C35" s="248" t="str">
        <f>IF(OR(TOTAL!C35="",TOTAL!C35=0),"",TOTAL!C35/TOTAL!$C$6*'Vîrsta 3-4 ani'!$C$6)</f>
        <v/>
      </c>
      <c r="D35" s="248" t="str">
        <f>IF(OR(TOTAL!D35="",TOTAL!D35=0),"",TOTAL!D35/TOTAL!$C$6*'Vîrsta 3-4 ani'!$C$6)</f>
        <v/>
      </c>
      <c r="E35" s="248" t="str">
        <f>IF(OR(TOTAL!E35="",TOTAL!E35=0),"",TOTAL!E35/TOTAL!$C$6*'Vîrsta 3-4 ani'!$C$6)</f>
        <v/>
      </c>
      <c r="F35" s="248" t="str">
        <f>IF(OR(TOTAL!F35="",TOTAL!F35=0),"",TOTAL!F35/TOTAL!$C$6*'Vîrsta 3-4 ani'!$C$6)</f>
        <v/>
      </c>
      <c r="G35" s="248" t="str">
        <f>IF(OR(TOTAL!G35="",TOTAL!G35=0),"",TOTAL!G35/TOTAL!$C$6*'Vîrsta 3-4 ani'!$C$6)</f>
        <v/>
      </c>
      <c r="H35" s="248" t="str">
        <f>IF(OR(TOTAL!H35="",TOTAL!H35=0),"",TOTAL!H35/TOTAL!$C$6*'Vîrsta 3-4 ani'!$C$6)</f>
        <v/>
      </c>
      <c r="I35" s="248" t="str">
        <f>IF(OR(TOTAL!I35="",TOTAL!I35=0),"",TOTAL!I35/TOTAL!$C$6*'Vîrsta 3-4 ani'!$C$6)</f>
        <v/>
      </c>
      <c r="J35" s="248" t="str">
        <f>IF(OR(TOTAL!J35="",TOTAL!J35=0),"",TOTAL!J35/TOTAL!$C$6*'Vîrsta 3-4 ani'!$C$6)</f>
        <v/>
      </c>
      <c r="K35" s="248" t="str">
        <f>IF(OR(TOTAL!K35="",TOTAL!K35=0),"",TOTAL!K35/TOTAL!$C$6*'Vîrsta 3-4 ani'!$C$6)</f>
        <v/>
      </c>
      <c r="L35" s="248" t="str">
        <f>IF(OR(TOTAL!L35="",TOTAL!L35=0),"",TOTAL!L35/TOTAL!$C$6*'Vîrsta 3-4 ani'!$C$6)</f>
        <v/>
      </c>
      <c r="M35" s="248" t="str">
        <f>IF(OR(TOTAL!M35="",TOTAL!M35=0),"",TOTAL!M35/TOTAL!$C$6*'Vîrsta 3-4 ani'!$C$6)</f>
        <v/>
      </c>
      <c r="N35" s="248" t="str">
        <f>IF(OR(TOTAL!N35="",TOTAL!N35=0),"",TOTAL!N35/TOTAL!$C$6*'Vîrsta 3-4 ani'!$C$6)</f>
        <v/>
      </c>
      <c r="O35" s="248" t="str">
        <f>IF(OR(TOTAL!O35="",TOTAL!O35=0),"",TOTAL!O35/TOTAL!$C$6*'Vîrsta 3-4 ani'!$C$6)</f>
        <v/>
      </c>
      <c r="P35" s="248" t="str">
        <f>IF(OR(TOTAL!P35="",TOTAL!P35=0),"",TOTAL!P35/TOTAL!$C$6*'Vîrsta 3-4 ani'!$C$6)</f>
        <v/>
      </c>
      <c r="Q35" s="248" t="str">
        <f>IF(OR(TOTAL!Q35="",TOTAL!Q35=0),"",TOTAL!Q35/TOTAL!$C$6*'Vîrsta 3-4 ani'!$C$6)</f>
        <v/>
      </c>
      <c r="R35" s="248" t="str">
        <f>IF(OR(TOTAL!R35="",TOTAL!R35=0),"",TOTAL!R35/TOTAL!$C$6*'Vîrsta 3-4 ani'!$C$6)</f>
        <v/>
      </c>
      <c r="S35" s="248" t="str">
        <f>IF(OR(TOTAL!S35="",TOTAL!S35=0),"",TOTAL!S35/TOTAL!$C$6*'Vîrsta 3-4 ani'!$C$6)</f>
        <v/>
      </c>
      <c r="T35" s="248" t="str">
        <f>IF(OR(TOTAL!T35="",TOTAL!T35=0),"",TOTAL!T35/TOTAL!$C$6*'Vîrsta 3-4 ani'!$C$6)</f>
        <v/>
      </c>
      <c r="U35" s="248" t="str">
        <f>IF(OR(TOTAL!U35="",TOTAL!U35=0),"",TOTAL!U35/TOTAL!$C$6*'Vîrsta 3-4 ani'!$C$6)</f>
        <v/>
      </c>
      <c r="V35" s="248" t="str">
        <f>IF(OR(TOTAL!V35="",TOTAL!V35=0),"",TOTAL!V35/TOTAL!$C$6*'Vîrsta 3-4 ani'!$C$6)</f>
        <v/>
      </c>
      <c r="W35" s="248" t="str">
        <f>IF(OR(TOTAL!W35="",TOTAL!W35=0),"",TOTAL!W35/TOTAL!$C$6*'Vîrsta 3-4 ani'!$C$6)</f>
        <v/>
      </c>
      <c r="X35" s="248" t="str">
        <f>IF(OR(TOTAL!X35="",TOTAL!X35=0),"",TOTAL!X35/TOTAL!$C$6*'Vîrsta 3-4 ani'!$C$6)</f>
        <v/>
      </c>
      <c r="Y35" s="248" t="str">
        <f>IF(OR(TOTAL!Y35="",TOTAL!Y35=0),"",TOTAL!Y35/TOTAL!$C$6*'Vîrsta 3-4 ani'!$C$6)</f>
        <v/>
      </c>
      <c r="Z35" s="11">
        <f t="shared" si="0"/>
        <v>0</v>
      </c>
      <c r="AA35" s="11">
        <f t="shared" si="2"/>
        <v>0</v>
      </c>
      <c r="AB35" s="11" t="str">
        <f t="shared" si="15"/>
        <v/>
      </c>
      <c r="AC35" s="7">
        <v>9</v>
      </c>
      <c r="AD35" s="97" t="str">
        <f t="shared" si="11"/>
        <v/>
      </c>
      <c r="AE35" s="98">
        <v>0.02</v>
      </c>
      <c r="AF35" s="97" t="str">
        <f t="shared" si="12"/>
        <v/>
      </c>
      <c r="AG35" s="98">
        <v>2E-3</v>
      </c>
      <c r="AH35" s="97" t="str">
        <f t="shared" si="13"/>
        <v/>
      </c>
      <c r="AI35" s="98">
        <v>5.7000000000000002E-2</v>
      </c>
      <c r="AJ35" s="97" t="str">
        <f t="shared" si="14"/>
        <v/>
      </c>
      <c r="AK35" s="98">
        <v>0.33</v>
      </c>
      <c r="AL35" s="195"/>
      <c r="AM35" s="136"/>
      <c r="AN35" s="137"/>
      <c r="AO35" s="66"/>
    </row>
    <row r="36" spans="1:41" s="31" customFormat="1" ht="15.75" x14ac:dyDescent="0.25">
      <c r="A36" s="327"/>
      <c r="B36" s="61" t="s">
        <v>48</v>
      </c>
      <c r="C36" s="248">
        <f>IF(OR(TOTAL!C36="",TOTAL!C36=0),"",TOTAL!C36/TOTAL!$C$6*'Vîrsta 3-4 ani'!$C$6)</f>
        <v>2.7072599531615924</v>
      </c>
      <c r="D36" s="248">
        <f>IF(OR(TOTAL!D36="",TOTAL!D36=0),"",TOTAL!D36/TOTAL!$C$6*'Vîrsta 3-4 ani'!$C$6)</f>
        <v>3.2487119437939111</v>
      </c>
      <c r="E36" s="248">
        <f>IF(OR(TOTAL!E36="",TOTAL!E36=0),"",TOTAL!E36/TOTAL!$C$6*'Vîrsta 3-4 ani'!$C$6)</f>
        <v>2.7072599531615924</v>
      </c>
      <c r="F36" s="248">
        <f>IF(OR(TOTAL!F36="",TOTAL!F36=0),"",TOTAL!F36/TOTAL!$C$6*'Vîrsta 3-4 ani'!$C$6)</f>
        <v>1.6243559718969556</v>
      </c>
      <c r="G36" s="248">
        <f>IF(OR(TOTAL!G36="",TOTAL!G36=0),"",TOTAL!G36/TOTAL!$C$6*'Vîrsta 3-4 ani'!$C$6)</f>
        <v>0.81217798594847779</v>
      </c>
      <c r="H36" s="248">
        <f>IF(OR(TOTAL!H36="",TOTAL!H36=0),"",TOTAL!H36/TOTAL!$C$6*'Vîrsta 3-4 ani'!$C$6)</f>
        <v>4.0608899297423884</v>
      </c>
      <c r="I36" s="248">
        <f>IF(OR(TOTAL!I36="",TOTAL!I36=0),"",TOTAL!I36/TOTAL!$C$6*'Vîrsta 3-4 ani'!$C$6)</f>
        <v>3.2487119437939111</v>
      </c>
      <c r="J36" s="248">
        <f>IF(OR(TOTAL!J36="",TOTAL!J36=0),"",TOTAL!J36/TOTAL!$C$6*'Vîrsta 3-4 ani'!$C$6)</f>
        <v>4.0608899297423884</v>
      </c>
      <c r="K36" s="248">
        <f>IF(OR(TOTAL!K36="",TOTAL!K36=0),"",TOTAL!K36/TOTAL!$C$6*'Vîrsta 3-4 ani'!$C$6)</f>
        <v>0.81217798594847779</v>
      </c>
      <c r="L36" s="248">
        <f>IF(OR(TOTAL!L36="",TOTAL!L36=0),"",TOTAL!L36/TOTAL!$C$6*'Vîrsta 3-4 ani'!$C$6)</f>
        <v>2.4365339578454335</v>
      </c>
      <c r="M36" s="248">
        <f>IF(OR(TOTAL!M36="",TOTAL!M36=0),"",TOTAL!M36/TOTAL!$C$6*'Vîrsta 3-4 ani'!$C$6)</f>
        <v>3.2487119437939111</v>
      </c>
      <c r="N36" s="248">
        <f>IF(OR(TOTAL!N36="",TOTAL!N36=0),"",TOTAL!N36/TOTAL!$C$6*'Vîrsta 3-4 ani'!$C$6)</f>
        <v>2.4365339578454335</v>
      </c>
      <c r="O36" s="248">
        <f>IF(OR(TOTAL!O36="",TOTAL!O36=0),"",TOTAL!O36/TOTAL!$C$6*'Vîrsta 3-4 ani'!$C$6)</f>
        <v>1.6243559718969556</v>
      </c>
      <c r="P36" s="248">
        <f>IF(OR(TOTAL!P36="",TOTAL!P36=0),"",TOTAL!P36/TOTAL!$C$6*'Vîrsta 3-4 ani'!$C$6)</f>
        <v>1.6243559718969556</v>
      </c>
      <c r="Q36" s="248">
        <f>IF(OR(TOTAL!Q36="",TOTAL!Q36=0),"",TOTAL!Q36/TOTAL!$C$6*'Vîrsta 3-4 ani'!$C$6)</f>
        <v>4.3316159250585482</v>
      </c>
      <c r="R36" s="248">
        <f>IF(OR(TOTAL!R36="",TOTAL!R36=0),"",TOTAL!R36/TOTAL!$C$6*'Vîrsta 3-4 ani'!$C$6)</f>
        <v>4.8730679156908669</v>
      </c>
      <c r="S36" s="248">
        <f>IF(OR(TOTAL!S36="",TOTAL!S36=0),"",TOTAL!S36/TOTAL!$C$6*'Vîrsta 3-4 ani'!$C$6)</f>
        <v>4.3316159250585482</v>
      </c>
      <c r="T36" s="248">
        <f>IF(OR(TOTAL!T36="",TOTAL!T36=0),"",TOTAL!T36/TOTAL!$C$6*'Vîrsta 3-4 ani'!$C$6)</f>
        <v>2.7072599531615924</v>
      </c>
      <c r="U36" s="248">
        <f>IF(OR(TOTAL!U36="",TOTAL!U36=0),"",TOTAL!U36/TOTAL!$C$6*'Vîrsta 3-4 ani'!$C$6)</f>
        <v>3.2487119437939111</v>
      </c>
      <c r="V36" s="248">
        <f>IF(OR(TOTAL!V36="",TOTAL!V36=0),"",TOTAL!V36/TOTAL!$C$6*'Vîrsta 3-4 ani'!$C$6)</f>
        <v>3.2487119437939111</v>
      </c>
      <c r="W36" s="248" t="str">
        <f>IF(OR(TOTAL!W36="",TOTAL!W36=0),"",TOTAL!W36/TOTAL!$C$6*'Vîrsta 3-4 ani'!$C$6)</f>
        <v/>
      </c>
      <c r="X36" s="248" t="str">
        <f>IF(OR(TOTAL!X36="",TOTAL!X36=0),"",TOTAL!X36/TOTAL!$C$6*'Vîrsta 3-4 ani'!$C$6)</f>
        <v/>
      </c>
      <c r="Y36" s="248" t="str">
        <f>IF(OR(TOTAL!Y36="",TOTAL!Y36=0),"",TOTAL!Y36/TOTAL!$C$6*'Vîrsta 3-4 ani'!$C$6)</f>
        <v/>
      </c>
      <c r="Z36" s="11">
        <f t="shared" si="0"/>
        <v>57.393911007025764</v>
      </c>
      <c r="AA36" s="11">
        <f t="shared" si="2"/>
        <v>15.920641056040436</v>
      </c>
      <c r="AB36" s="11">
        <f t="shared" si="15"/>
        <v>15.920641056040436</v>
      </c>
      <c r="AC36" s="7"/>
      <c r="AD36" s="97">
        <f t="shared" si="11"/>
        <v>0.15920641056040435</v>
      </c>
      <c r="AE36" s="98">
        <v>0.01</v>
      </c>
      <c r="AF36" s="97">
        <f t="shared" si="12"/>
        <v>6.3682564224161742E-2</v>
      </c>
      <c r="AG36" s="98">
        <v>4.0000000000000001E-3</v>
      </c>
      <c r="AH36" s="97">
        <f t="shared" si="13"/>
        <v>0.47761923168121306</v>
      </c>
      <c r="AI36" s="98">
        <v>0.03</v>
      </c>
      <c r="AJ36" s="97">
        <f t="shared" si="14"/>
        <v>3.0249218006476828</v>
      </c>
      <c r="AK36" s="98">
        <v>0.19</v>
      </c>
      <c r="AL36" s="195"/>
      <c r="AM36" s="136"/>
      <c r="AN36" s="137"/>
      <c r="AO36" s="66"/>
    </row>
    <row r="37" spans="1:41" s="31" customFormat="1" ht="15.75" x14ac:dyDescent="0.25">
      <c r="A37" s="327"/>
      <c r="B37" s="62" t="s">
        <v>54</v>
      </c>
      <c r="C37" s="249" t="str">
        <f>IF(OR(TOTAL!C37="",TOTAL!C37=0),"",TOTAL!C37/TOTAL!$C$6*'Vîrsta 3-4 ani'!$C$6)</f>
        <v/>
      </c>
      <c r="D37" s="249" t="str">
        <f>IF(OR(TOTAL!D37="",TOTAL!D37=0),"",TOTAL!D37/TOTAL!$C$6*'Vîrsta 3-4 ani'!$C$6)</f>
        <v/>
      </c>
      <c r="E37" s="249" t="str">
        <f>IF(OR(TOTAL!E37="",TOTAL!E37=0),"",TOTAL!E37/TOTAL!$C$6*'Vîrsta 3-4 ani'!$C$6)</f>
        <v/>
      </c>
      <c r="F37" s="249" t="str">
        <f>IF(OR(TOTAL!F37="",TOTAL!F37=0),"",TOTAL!F37/TOTAL!$C$6*'Vîrsta 3-4 ani'!$C$6)</f>
        <v/>
      </c>
      <c r="G37" s="249" t="str">
        <f>IF(OR(TOTAL!G37="",TOTAL!G37=0),"",TOTAL!G37/TOTAL!$C$6*'Vîrsta 3-4 ani'!$C$6)</f>
        <v/>
      </c>
      <c r="H37" s="249" t="str">
        <f>IF(OR(TOTAL!H37="",TOTAL!H37=0),"",TOTAL!H37/TOTAL!$C$6*'Vîrsta 3-4 ani'!$C$6)</f>
        <v/>
      </c>
      <c r="I37" s="249" t="str">
        <f>IF(OR(TOTAL!I37="",TOTAL!I37=0),"",TOTAL!I37/TOTAL!$C$6*'Vîrsta 3-4 ani'!$C$6)</f>
        <v/>
      </c>
      <c r="J37" s="249" t="str">
        <f>IF(OR(TOTAL!J37="",TOTAL!J37=0),"",TOTAL!J37/TOTAL!$C$6*'Vîrsta 3-4 ani'!$C$6)</f>
        <v/>
      </c>
      <c r="K37" s="249" t="str">
        <f>IF(OR(TOTAL!K37="",TOTAL!K37=0),"",TOTAL!K37/TOTAL!$C$6*'Vîrsta 3-4 ani'!$C$6)</f>
        <v/>
      </c>
      <c r="L37" s="249" t="str">
        <f>IF(OR(TOTAL!L37="",TOTAL!L37=0),"",TOTAL!L37/TOTAL!$C$6*'Vîrsta 3-4 ani'!$C$6)</f>
        <v/>
      </c>
      <c r="M37" s="249" t="str">
        <f>IF(OR(TOTAL!M37="",TOTAL!M37=0),"",TOTAL!M37/TOTAL!$C$6*'Vîrsta 3-4 ani'!$C$6)</f>
        <v/>
      </c>
      <c r="N37" s="249" t="str">
        <f>IF(OR(TOTAL!N37="",TOTAL!N37=0),"",TOTAL!N37/TOTAL!$C$6*'Vîrsta 3-4 ani'!$C$6)</f>
        <v/>
      </c>
      <c r="O37" s="249" t="str">
        <f>IF(OR(TOTAL!O37="",TOTAL!O37=0),"",TOTAL!O37/TOTAL!$C$6*'Vîrsta 3-4 ani'!$C$6)</f>
        <v/>
      </c>
      <c r="P37" s="249" t="str">
        <f>IF(OR(TOTAL!P37="",TOTAL!P37=0),"",TOTAL!P37/TOTAL!$C$6*'Vîrsta 3-4 ani'!$C$6)</f>
        <v/>
      </c>
      <c r="Q37" s="249" t="str">
        <f>IF(OR(TOTAL!Q37="",TOTAL!Q37=0),"",TOTAL!Q37/TOTAL!$C$6*'Vîrsta 3-4 ani'!$C$6)</f>
        <v/>
      </c>
      <c r="R37" s="249" t="str">
        <f>IF(OR(TOTAL!R37="",TOTAL!R37=0),"",TOTAL!R37/TOTAL!$C$6*'Vîrsta 3-4 ani'!$C$6)</f>
        <v/>
      </c>
      <c r="S37" s="249" t="str">
        <f>IF(OR(TOTAL!S37="",TOTAL!S37=0),"",TOTAL!S37/TOTAL!$C$6*'Vîrsta 3-4 ani'!$C$6)</f>
        <v/>
      </c>
      <c r="T37" s="249" t="str">
        <f>IF(OR(TOTAL!T37="",TOTAL!T37=0),"",TOTAL!T37/TOTAL!$C$6*'Vîrsta 3-4 ani'!$C$6)</f>
        <v/>
      </c>
      <c r="U37" s="249" t="str">
        <f>IF(OR(TOTAL!U37="",TOTAL!U37=0),"",TOTAL!U37/TOTAL!$C$6*'Vîrsta 3-4 ani'!$C$6)</f>
        <v/>
      </c>
      <c r="V37" s="249" t="str">
        <f>IF(OR(TOTAL!V37="",TOTAL!V37=0),"",TOTAL!V37/TOTAL!$C$6*'Vîrsta 3-4 ani'!$C$6)</f>
        <v/>
      </c>
      <c r="W37" s="249" t="str">
        <f>IF(OR(TOTAL!W37="",TOTAL!W37=0),"",TOTAL!W37/TOTAL!$C$6*'Vîrsta 3-4 ani'!$C$6)</f>
        <v/>
      </c>
      <c r="X37" s="249" t="str">
        <f>IF(OR(TOTAL!X37="",TOTAL!X37=0),"",TOTAL!X37/TOTAL!$C$6*'Vîrsta 3-4 ani'!$C$6)</f>
        <v/>
      </c>
      <c r="Y37" s="249" t="str">
        <f>IF(OR(TOTAL!Y37="",TOTAL!Y37=0),"",TOTAL!Y37/TOTAL!$C$6*'Vîrsta 3-4 ani'!$C$6)</f>
        <v/>
      </c>
      <c r="Z37" s="11">
        <f t="shared" si="0"/>
        <v>0</v>
      </c>
      <c r="AA37" s="11">
        <f t="shared" si="2"/>
        <v>0</v>
      </c>
      <c r="AB37" s="11" t="str">
        <f t="shared" si="15"/>
        <v/>
      </c>
      <c r="AC37" s="7">
        <v>25</v>
      </c>
      <c r="AD37" s="97" t="str">
        <f t="shared" si="11"/>
        <v/>
      </c>
      <c r="AE37" s="98">
        <v>2.1999999999999999E-2</v>
      </c>
      <c r="AF37" s="97" t="str">
        <f t="shared" si="12"/>
        <v/>
      </c>
      <c r="AG37" s="98">
        <v>1E-3</v>
      </c>
      <c r="AH37" s="97" t="str">
        <f t="shared" si="13"/>
        <v/>
      </c>
      <c r="AI37" s="98">
        <v>6.5000000000000002E-2</v>
      </c>
      <c r="AJ37" s="97" t="str">
        <f t="shared" si="14"/>
        <v/>
      </c>
      <c r="AK37" s="98">
        <v>0.28999999999999998</v>
      </c>
      <c r="AL37" s="195"/>
      <c r="AM37" s="136"/>
      <c r="AN37" s="137"/>
      <c r="AO37" s="66"/>
    </row>
    <row r="38" spans="1:41" s="31" customFormat="1" ht="15.75" x14ac:dyDescent="0.25">
      <c r="A38" s="327"/>
      <c r="B38" s="62" t="s">
        <v>55</v>
      </c>
      <c r="C38" s="249">
        <f>IF(OR(TOTAL!C38="",TOTAL!C38=0),"",TOTAL!C38/TOTAL!$C$6*'Vîrsta 3-4 ani'!$C$6)</f>
        <v>3.3044496487119441</v>
      </c>
      <c r="D38" s="249" t="str">
        <f>IF(OR(TOTAL!D38="",TOTAL!D38=0),"",TOTAL!D38/TOTAL!$C$6*'Vîrsta 3-4 ani'!$C$6)</f>
        <v/>
      </c>
      <c r="E38" s="249" t="str">
        <f>IF(OR(TOTAL!E38="",TOTAL!E38=0),"",TOTAL!E38/TOTAL!$C$6*'Vîrsta 3-4 ani'!$C$6)</f>
        <v/>
      </c>
      <c r="F38" s="249" t="str">
        <f>IF(OR(TOTAL!F38="",TOTAL!F38=0),"",TOTAL!F38/TOTAL!$C$6*'Vîrsta 3-4 ani'!$C$6)</f>
        <v/>
      </c>
      <c r="G38" s="249" t="str">
        <f>IF(OR(TOTAL!G38="",TOTAL!G38=0),"",TOTAL!G38/TOTAL!$C$6*'Vîrsta 3-4 ani'!$C$6)</f>
        <v/>
      </c>
      <c r="H38" s="249" t="str">
        <f>IF(OR(TOTAL!H38="",TOTAL!H38=0),"",TOTAL!H38/TOTAL!$C$6*'Vîrsta 3-4 ani'!$C$6)</f>
        <v/>
      </c>
      <c r="I38" s="249" t="str">
        <f>IF(OR(TOTAL!I38="",TOTAL!I38=0),"",TOTAL!I38/TOTAL!$C$6*'Vîrsta 3-4 ani'!$C$6)</f>
        <v/>
      </c>
      <c r="J38" s="249" t="str">
        <f>IF(OR(TOTAL!J38="",TOTAL!J38=0),"",TOTAL!J38/TOTAL!$C$6*'Vîrsta 3-4 ani'!$C$6)</f>
        <v/>
      </c>
      <c r="K38" s="249" t="str">
        <f>IF(OR(TOTAL!K38="",TOTAL!K38=0),"",TOTAL!K38/TOTAL!$C$6*'Vîrsta 3-4 ani'!$C$6)</f>
        <v/>
      </c>
      <c r="L38" s="249" t="str">
        <f>IF(OR(TOTAL!L38="",TOTAL!L38=0),"",TOTAL!L38/TOTAL!$C$6*'Vîrsta 3-4 ani'!$C$6)</f>
        <v/>
      </c>
      <c r="M38" s="249" t="str">
        <f>IF(OR(TOTAL!M38="",TOTAL!M38=0),"",TOTAL!M38/TOTAL!$C$6*'Vîrsta 3-4 ani'!$C$6)</f>
        <v/>
      </c>
      <c r="N38" s="249" t="str">
        <f>IF(OR(TOTAL!N38="",TOTAL!N38=0),"",TOTAL!N38/TOTAL!$C$6*'Vîrsta 3-4 ani'!$C$6)</f>
        <v/>
      </c>
      <c r="O38" s="249" t="str">
        <f>IF(OR(TOTAL!O38="",TOTAL!O38=0),"",TOTAL!O38/TOTAL!$C$6*'Vîrsta 3-4 ani'!$C$6)</f>
        <v/>
      </c>
      <c r="P38" s="249" t="str">
        <f>IF(OR(TOTAL!P38="",TOTAL!P38=0),"",TOTAL!P38/TOTAL!$C$6*'Vîrsta 3-4 ani'!$C$6)</f>
        <v/>
      </c>
      <c r="Q38" s="249" t="str">
        <f>IF(OR(TOTAL!Q38="",TOTAL!Q38=0),"",TOTAL!Q38/TOTAL!$C$6*'Vîrsta 3-4 ani'!$C$6)</f>
        <v/>
      </c>
      <c r="R38" s="249" t="str">
        <f>IF(OR(TOTAL!R38="",TOTAL!R38=0),"",TOTAL!R38/TOTAL!$C$6*'Vîrsta 3-4 ani'!$C$6)</f>
        <v/>
      </c>
      <c r="S38" s="249" t="str">
        <f>IF(OR(TOTAL!S38="",TOTAL!S38=0),"",TOTAL!S38/TOTAL!$C$6*'Vîrsta 3-4 ani'!$C$6)</f>
        <v/>
      </c>
      <c r="T38" s="249" t="str">
        <f>IF(OR(TOTAL!T38="",TOTAL!T38=0),"",TOTAL!T38/TOTAL!$C$6*'Vîrsta 3-4 ani'!$C$6)</f>
        <v/>
      </c>
      <c r="U38" s="249" t="str">
        <f>IF(OR(TOTAL!U38="",TOTAL!U38=0),"",TOTAL!U38/TOTAL!$C$6*'Vîrsta 3-4 ani'!$C$6)</f>
        <v/>
      </c>
      <c r="V38" s="249" t="str">
        <f>IF(OR(TOTAL!V38="",TOTAL!V38=0),"",TOTAL!V38/TOTAL!$C$6*'Vîrsta 3-4 ani'!$C$6)</f>
        <v/>
      </c>
      <c r="W38" s="249" t="str">
        <f>IF(OR(TOTAL!W38="",TOTAL!W38=0),"",TOTAL!W38/TOTAL!$C$6*'Vîrsta 3-4 ani'!$C$6)</f>
        <v/>
      </c>
      <c r="X38" s="249" t="str">
        <f>IF(OR(TOTAL!X38="",TOTAL!X38=0),"",TOTAL!X38/TOTAL!$C$6*'Vîrsta 3-4 ani'!$C$6)</f>
        <v/>
      </c>
      <c r="Y38" s="249" t="str">
        <f>IF(OR(TOTAL!Y38="",TOTAL!Y38=0),"",TOTAL!Y38/TOTAL!$C$6*'Vîrsta 3-4 ani'!$C$6)</f>
        <v/>
      </c>
      <c r="Z38" s="11">
        <f t="shared" ref="Z38:Z62" si="16">SUM(C38:Y38)</f>
        <v>3.3044496487119441</v>
      </c>
      <c r="AA38" s="11">
        <f t="shared" si="2"/>
        <v>0.91662958355393731</v>
      </c>
      <c r="AB38" s="11">
        <f t="shared" si="15"/>
        <v>0.64164070848775612</v>
      </c>
      <c r="AC38" s="7">
        <v>30</v>
      </c>
      <c r="AD38" s="97">
        <f t="shared" si="11"/>
        <v>4.4914849594142933E-3</v>
      </c>
      <c r="AE38" s="98">
        <v>7.0000000000000001E-3</v>
      </c>
      <c r="AF38" s="97">
        <f t="shared" si="12"/>
        <v>1.2832814169755123E-3</v>
      </c>
      <c r="AG38" s="98">
        <v>2E-3</v>
      </c>
      <c r="AH38" s="97">
        <f t="shared" si="13"/>
        <v>1.9249221254632683E-2</v>
      </c>
      <c r="AI38" s="98">
        <v>0.03</v>
      </c>
      <c r="AJ38" s="97">
        <f t="shared" si="14"/>
        <v>0.10266251335804098</v>
      </c>
      <c r="AK38" s="98">
        <v>0.16</v>
      </c>
      <c r="AL38" s="195"/>
      <c r="AM38" s="136"/>
      <c r="AN38" s="137"/>
      <c r="AO38" s="66"/>
    </row>
    <row r="39" spans="1:41" s="31" customFormat="1" ht="15.75" x14ac:dyDescent="0.25">
      <c r="A39" s="327"/>
      <c r="B39" s="61" t="s">
        <v>63</v>
      </c>
      <c r="C39" s="248">
        <f>IF(OR(TOTAL!C39="",TOTAL!C39=0),"",TOTAL!C39/TOTAL!$C$6*'Vîrsta 3-4 ani'!$C$6)</f>
        <v>1.5925058548009368</v>
      </c>
      <c r="D39" s="248" t="str">
        <f>IF(OR(TOTAL!D39="",TOTAL!D39=0),"",TOTAL!D39/TOTAL!$C$6*'Vîrsta 3-4 ani'!$C$6)</f>
        <v/>
      </c>
      <c r="E39" s="248" t="str">
        <f>IF(OR(TOTAL!E39="",TOTAL!E39=0),"",TOTAL!E39/TOTAL!$C$6*'Vîrsta 3-4 ani'!$C$6)</f>
        <v/>
      </c>
      <c r="F39" s="248" t="str">
        <f>IF(OR(TOTAL!F39="",TOTAL!F39=0),"",TOTAL!F39/TOTAL!$C$6*'Vîrsta 3-4 ani'!$C$6)</f>
        <v/>
      </c>
      <c r="G39" s="248" t="str">
        <f>IF(OR(TOTAL!G39="",TOTAL!G39=0),"",TOTAL!G39/TOTAL!$C$6*'Vîrsta 3-4 ani'!$C$6)</f>
        <v/>
      </c>
      <c r="H39" s="248" t="str">
        <f>IF(OR(TOTAL!H39="",TOTAL!H39=0),"",TOTAL!H39/TOTAL!$C$6*'Vîrsta 3-4 ani'!$C$6)</f>
        <v/>
      </c>
      <c r="I39" s="248" t="str">
        <f>IF(OR(TOTAL!I39="",TOTAL!I39=0),"",TOTAL!I39/TOTAL!$C$6*'Vîrsta 3-4 ani'!$C$6)</f>
        <v/>
      </c>
      <c r="J39" s="248" t="str">
        <f>IF(OR(TOTAL!J39="",TOTAL!J39=0),"",TOTAL!J39/TOTAL!$C$6*'Vîrsta 3-4 ani'!$C$6)</f>
        <v/>
      </c>
      <c r="K39" s="248" t="str">
        <f>IF(OR(TOTAL!K39="",TOTAL!K39=0),"",TOTAL!K39/TOTAL!$C$6*'Vîrsta 3-4 ani'!$C$6)</f>
        <v/>
      </c>
      <c r="L39" s="248" t="str">
        <f>IF(OR(TOTAL!L39="",TOTAL!L39=0),"",TOTAL!L39/TOTAL!$C$6*'Vîrsta 3-4 ani'!$C$6)</f>
        <v/>
      </c>
      <c r="M39" s="248" t="str">
        <f>IF(OR(TOTAL!M39="",TOTAL!M39=0),"",TOTAL!M39/TOTAL!$C$6*'Vîrsta 3-4 ani'!$C$6)</f>
        <v/>
      </c>
      <c r="N39" s="248" t="str">
        <f>IF(OR(TOTAL!N39="",TOTAL!N39=0),"",TOTAL!N39/TOTAL!$C$6*'Vîrsta 3-4 ani'!$C$6)</f>
        <v/>
      </c>
      <c r="O39" s="248" t="str">
        <f>IF(OR(TOTAL!O39="",TOTAL!O39=0),"",TOTAL!O39/TOTAL!$C$6*'Vîrsta 3-4 ani'!$C$6)</f>
        <v/>
      </c>
      <c r="P39" s="248" t="str">
        <f>IF(OR(TOTAL!P39="",TOTAL!P39=0),"",TOTAL!P39/TOTAL!$C$6*'Vîrsta 3-4 ani'!$C$6)</f>
        <v/>
      </c>
      <c r="Q39" s="248" t="str">
        <f>IF(OR(TOTAL!Q39="",TOTAL!Q39=0),"",TOTAL!Q39/TOTAL!$C$6*'Vîrsta 3-4 ani'!$C$6)</f>
        <v/>
      </c>
      <c r="R39" s="248" t="str">
        <f>IF(OR(TOTAL!R39="",TOTAL!R39=0),"",TOTAL!R39/TOTAL!$C$6*'Vîrsta 3-4 ani'!$C$6)</f>
        <v/>
      </c>
      <c r="S39" s="248" t="str">
        <f>IF(OR(TOTAL!S39="",TOTAL!S39=0),"",TOTAL!S39/TOTAL!$C$6*'Vîrsta 3-4 ani'!$C$6)</f>
        <v/>
      </c>
      <c r="T39" s="248" t="str">
        <f>IF(OR(TOTAL!T39="",TOTAL!T39=0),"",TOTAL!T39/TOTAL!$C$6*'Vîrsta 3-4 ani'!$C$6)</f>
        <v/>
      </c>
      <c r="U39" s="248" t="str">
        <f>IF(OR(TOTAL!U39="",TOTAL!U39=0),"",TOTAL!U39/TOTAL!$C$6*'Vîrsta 3-4 ani'!$C$6)</f>
        <v/>
      </c>
      <c r="V39" s="248" t="str">
        <f>IF(OR(TOTAL!V39="",TOTAL!V39=0),"",TOTAL!V39/TOTAL!$C$6*'Vîrsta 3-4 ani'!$C$6)</f>
        <v/>
      </c>
      <c r="W39" s="248" t="str">
        <f>IF(OR(TOTAL!W39="",TOTAL!W39=0),"",TOTAL!W39/TOTAL!$C$6*'Vîrsta 3-4 ani'!$C$6)</f>
        <v/>
      </c>
      <c r="X39" s="248" t="str">
        <f>IF(OR(TOTAL!X39="",TOTAL!X39=0),"",TOTAL!X39/TOTAL!$C$6*'Vîrsta 3-4 ani'!$C$6)</f>
        <v/>
      </c>
      <c r="Y39" s="248" t="str">
        <f>IF(OR(TOTAL!Y39="",TOTAL!Y39=0),"",TOTAL!Y39/TOTAL!$C$6*'Vîrsta 3-4 ani'!$C$6)</f>
        <v/>
      </c>
      <c r="Z39" s="11">
        <f t="shared" si="16"/>
        <v>1.5925058548009368</v>
      </c>
      <c r="AA39" s="11">
        <f t="shared" ref="AA39:AA70" si="17">IFERROR((Z39/$Z$6*1000),"")</f>
        <v>0.44174919689346376</v>
      </c>
      <c r="AB39" s="11">
        <f t="shared" si="15"/>
        <v>0.35339935751477103</v>
      </c>
      <c r="AC39" s="7">
        <v>20</v>
      </c>
      <c r="AD39" s="97">
        <f t="shared" si="11"/>
        <v>2.4737955026033973E-3</v>
      </c>
      <c r="AE39" s="98">
        <v>7.0000000000000001E-3</v>
      </c>
      <c r="AF39" s="97">
        <f t="shared" si="12"/>
        <v>7.067987150295421E-4</v>
      </c>
      <c r="AG39" s="98">
        <v>2E-3</v>
      </c>
      <c r="AH39" s="97">
        <f t="shared" si="13"/>
        <v>1.2015578155502216E-2</v>
      </c>
      <c r="AI39" s="98">
        <v>3.4000000000000002E-2</v>
      </c>
      <c r="AJ39" s="97">
        <f t="shared" si="14"/>
        <v>4.9475910052067952E-2</v>
      </c>
      <c r="AK39" s="98">
        <v>0.14000000000000001</v>
      </c>
      <c r="AL39" s="195"/>
      <c r="AM39" s="136"/>
      <c r="AN39" s="137"/>
      <c r="AO39" s="66"/>
    </row>
    <row r="40" spans="1:41" s="31" customFormat="1" ht="15.75" x14ac:dyDescent="0.25">
      <c r="A40" s="327"/>
      <c r="B40" s="61" t="s">
        <v>82</v>
      </c>
      <c r="C40" s="248">
        <f>IF(OR(TOTAL!C40="",TOTAL!C40=0),"",TOTAL!C40/TOTAL!$C$6*'Vîrsta 3-4 ani'!$C$6)</f>
        <v>0.39812646370023419</v>
      </c>
      <c r="D40" s="248">
        <f>IF(OR(TOTAL!D40="",TOTAL!D40=0),"",TOTAL!D40/TOTAL!$C$6*'Vîrsta 3-4 ani'!$C$6)</f>
        <v>0.19906323185011709</v>
      </c>
      <c r="E40" s="248">
        <f>IF(OR(TOTAL!E40="",TOTAL!E40=0),"",TOTAL!E40/TOTAL!$C$6*'Vîrsta 3-4 ani'!$C$6)</f>
        <v>0.19906323185011709</v>
      </c>
      <c r="F40" s="248">
        <f>IF(OR(TOTAL!F40="",TOTAL!F40=0),"",TOTAL!F40/TOTAL!$C$6*'Vîrsta 3-4 ani'!$C$6)</f>
        <v>0.19906323185011709</v>
      </c>
      <c r="G40" s="248">
        <f>IF(OR(TOTAL!G40="",TOTAL!G40=0),"",TOTAL!G40/TOTAL!$C$6*'Vîrsta 3-4 ani'!$C$6)</f>
        <v>0.19906323185011709</v>
      </c>
      <c r="H40" s="248">
        <f>IF(OR(TOTAL!H40="",TOTAL!H40=0),"",TOTAL!H40/TOTAL!$C$6*'Vîrsta 3-4 ani'!$C$6)</f>
        <v>0.19906323185011709</v>
      </c>
      <c r="I40" s="248">
        <f>IF(OR(TOTAL!I40="",TOTAL!I40=0),"",TOTAL!I40/TOTAL!$C$6*'Vîrsta 3-4 ani'!$C$6)</f>
        <v>0.19906323185011709</v>
      </c>
      <c r="J40" s="248">
        <f>IF(OR(TOTAL!J40="",TOTAL!J40=0),"",TOTAL!J40/TOTAL!$C$6*'Vîrsta 3-4 ani'!$C$6)</f>
        <v>0.19906323185011709</v>
      </c>
      <c r="K40" s="248" t="str">
        <f>IF(OR(TOTAL!K40="",TOTAL!K40=0),"",TOTAL!K40/TOTAL!$C$6*'Vîrsta 3-4 ani'!$C$6)</f>
        <v/>
      </c>
      <c r="L40" s="248">
        <f>IF(OR(TOTAL!L40="",TOTAL!L40=0),"",TOTAL!L40/TOTAL!$C$6*'Vîrsta 3-4 ani'!$C$6)</f>
        <v>0.19906323185011709</v>
      </c>
      <c r="M40" s="248">
        <f>IF(OR(TOTAL!M40="",TOTAL!M40=0),"",TOTAL!M40/TOTAL!$C$6*'Vîrsta 3-4 ani'!$C$6)</f>
        <v>0.39812646370023419</v>
      </c>
      <c r="N40" s="248">
        <f>IF(OR(TOTAL!N40="",TOTAL!N40=0),"",TOTAL!N40/TOTAL!$C$6*'Vîrsta 3-4 ani'!$C$6)</f>
        <v>0.19906323185011709</v>
      </c>
      <c r="O40" s="248">
        <f>IF(OR(TOTAL!O40="",TOTAL!O40=0),"",TOTAL!O40/TOTAL!$C$6*'Vîrsta 3-4 ani'!$C$6)</f>
        <v>0.19906323185011709</v>
      </c>
      <c r="P40" s="248">
        <f>IF(OR(TOTAL!P40="",TOTAL!P40=0),"",TOTAL!P40/TOTAL!$C$6*'Vîrsta 3-4 ani'!$C$6)</f>
        <v>0.19906323185011709</v>
      </c>
      <c r="Q40" s="248">
        <f>IF(OR(TOTAL!Q40="",TOTAL!Q40=0),"",TOTAL!Q40/TOTAL!$C$6*'Vîrsta 3-4 ani'!$C$6)</f>
        <v>0.47775175644028101</v>
      </c>
      <c r="R40" s="248">
        <f>IF(OR(TOTAL!R40="",TOTAL!R40=0),"",TOTAL!R40/TOTAL!$C$6*'Vîrsta 3-4 ani'!$C$6)</f>
        <v>0.25878220140515223</v>
      </c>
      <c r="S40" s="248">
        <f>IF(OR(TOTAL!S40="",TOTAL!S40=0),"",TOTAL!S40/TOTAL!$C$6*'Vîrsta 3-4 ani'!$C$6)</f>
        <v>0.2388758782201405</v>
      </c>
      <c r="T40" s="248">
        <f>IF(OR(TOTAL!T40="",TOTAL!T40=0),"",TOTAL!T40/TOTAL!$C$6*'Vîrsta 3-4 ani'!$C$6)</f>
        <v>0.19906323185011709</v>
      </c>
      <c r="U40" s="248">
        <f>IF(OR(TOTAL!U40="",TOTAL!U40=0),"",TOTAL!U40/TOTAL!$C$6*'Vîrsta 3-4 ani'!$C$6)</f>
        <v>0.19906323185011709</v>
      </c>
      <c r="V40" s="248">
        <f>IF(OR(TOTAL!V40="",TOTAL!V40=0),"",TOTAL!V40/TOTAL!$C$6*'Vîrsta 3-4 ani'!$C$6)</f>
        <v>0.39812646370023419</v>
      </c>
      <c r="W40" s="248" t="str">
        <f>IF(OR(TOTAL!W40="",TOTAL!W40=0),"",TOTAL!W40/TOTAL!$C$6*'Vîrsta 3-4 ani'!$C$6)</f>
        <v/>
      </c>
      <c r="X40" s="248" t="str">
        <f>IF(OR(TOTAL!X40="",TOTAL!X40=0),"",TOTAL!X40/TOTAL!$C$6*'Vîrsta 3-4 ani'!$C$6)</f>
        <v/>
      </c>
      <c r="Y40" s="248" t="str">
        <f>IF(OR(TOTAL!Y40="",TOTAL!Y40=0),"",TOTAL!Y40/TOTAL!$C$6*'Vîrsta 3-4 ani'!$C$6)</f>
        <v/>
      </c>
      <c r="Z40" s="11">
        <f t="shared" si="16"/>
        <v>4.7576112412177975</v>
      </c>
      <c r="AA40" s="11">
        <f t="shared" si="17"/>
        <v>1.3197257257192228</v>
      </c>
      <c r="AB40" s="11">
        <f t="shared" si="15"/>
        <v>0.97659703703222478</v>
      </c>
      <c r="AC40" s="7">
        <v>26</v>
      </c>
      <c r="AD40" s="97">
        <f t="shared" si="11"/>
        <v>1.2695761481418922E-2</v>
      </c>
      <c r="AE40" s="98">
        <v>1.2999999999999999E-2</v>
      </c>
      <c r="AF40" s="97">
        <f t="shared" si="12"/>
        <v>2.9297911110966746E-3</v>
      </c>
      <c r="AG40" s="98">
        <v>3.0000000000000001E-3</v>
      </c>
      <c r="AH40" s="97">
        <f t="shared" si="13"/>
        <v>7.5197971851481304E-2</v>
      </c>
      <c r="AI40" s="98">
        <v>7.6999999999999999E-2</v>
      </c>
      <c r="AJ40" s="97">
        <f t="shared" si="14"/>
        <v>0.27344717036902294</v>
      </c>
      <c r="AK40" s="98">
        <v>0.28000000000000003</v>
      </c>
      <c r="AL40" s="195"/>
      <c r="AM40" s="136"/>
      <c r="AN40" s="137"/>
      <c r="AO40" s="66"/>
    </row>
    <row r="41" spans="1:41" s="31" customFormat="1" ht="15.75" x14ac:dyDescent="0.25">
      <c r="A41" s="327"/>
      <c r="B41" s="61" t="s">
        <v>81</v>
      </c>
      <c r="C41" s="248">
        <f>IF(OR(TOTAL!C41="",TOTAL!C41=0),"",TOTAL!C41/TOTAL!$C$6*'Vîrsta 3-4 ani'!$C$6)</f>
        <v>0.39812646370023419</v>
      </c>
      <c r="D41" s="248">
        <f>IF(OR(TOTAL!D41="",TOTAL!D41=0),"",TOTAL!D41/TOTAL!$C$6*'Vîrsta 3-4 ani'!$C$6)</f>
        <v>0.19906323185011709</v>
      </c>
      <c r="E41" s="248">
        <f>IF(OR(TOTAL!E41="",TOTAL!E41=0),"",TOTAL!E41/TOTAL!$C$6*'Vîrsta 3-4 ani'!$C$6)</f>
        <v>0.19906323185011709</v>
      </c>
      <c r="F41" s="248">
        <f>IF(OR(TOTAL!F41="",TOTAL!F41=0),"",TOTAL!F41/TOTAL!$C$6*'Vîrsta 3-4 ani'!$C$6)</f>
        <v>0.19906323185011709</v>
      </c>
      <c r="G41" s="248">
        <f>IF(OR(TOTAL!G41="",TOTAL!G41=0),"",TOTAL!G41/TOTAL!$C$6*'Vîrsta 3-4 ani'!$C$6)</f>
        <v>0.19906323185011709</v>
      </c>
      <c r="H41" s="248">
        <f>IF(OR(TOTAL!H41="",TOTAL!H41=0),"",TOTAL!H41/TOTAL!$C$6*'Vîrsta 3-4 ani'!$C$6)</f>
        <v>0.19906323185011709</v>
      </c>
      <c r="I41" s="248">
        <f>IF(OR(TOTAL!I41="",TOTAL!I41=0),"",TOTAL!I41/TOTAL!$C$6*'Vîrsta 3-4 ani'!$C$6)</f>
        <v>0.19906323185011709</v>
      </c>
      <c r="J41" s="248">
        <f>IF(OR(TOTAL!J41="",TOTAL!J41=0),"",TOTAL!J41/TOTAL!$C$6*'Vîrsta 3-4 ani'!$C$6)</f>
        <v>0.19906323185011709</v>
      </c>
      <c r="K41" s="248" t="str">
        <f>IF(OR(TOTAL!K41="",TOTAL!K41=0),"",TOTAL!K41/TOTAL!$C$6*'Vîrsta 3-4 ani'!$C$6)</f>
        <v/>
      </c>
      <c r="L41" s="248">
        <f>IF(OR(TOTAL!L41="",TOTAL!L41=0),"",TOTAL!L41/TOTAL!$C$6*'Vîrsta 3-4 ani'!$C$6)</f>
        <v>0.19906323185011709</v>
      </c>
      <c r="M41" s="248">
        <f>IF(OR(TOTAL!M41="",TOTAL!M41=0),"",TOTAL!M41/TOTAL!$C$6*'Vîrsta 3-4 ani'!$C$6)</f>
        <v>0.39812646370023419</v>
      </c>
      <c r="N41" s="248">
        <f>IF(OR(TOTAL!N41="",TOTAL!N41=0),"",TOTAL!N41/TOTAL!$C$6*'Vîrsta 3-4 ani'!$C$6)</f>
        <v>0.19906323185011709</v>
      </c>
      <c r="O41" s="248">
        <f>IF(OR(TOTAL!O41="",TOTAL!O41=0),"",TOTAL!O41/TOTAL!$C$6*'Vîrsta 3-4 ani'!$C$6)</f>
        <v>0.19906323185011709</v>
      </c>
      <c r="P41" s="248">
        <f>IF(OR(TOTAL!P41="",TOTAL!P41=0),"",TOTAL!P41/TOTAL!$C$6*'Vîrsta 3-4 ani'!$C$6)</f>
        <v>0.19906323185011709</v>
      </c>
      <c r="Q41" s="248">
        <f>IF(OR(TOTAL!Q41="",TOTAL!Q41=0),"",TOTAL!Q41/TOTAL!$C$6*'Vîrsta 3-4 ani'!$C$6)</f>
        <v>0.47775175644028101</v>
      </c>
      <c r="R41" s="248">
        <f>IF(OR(TOTAL!R41="",TOTAL!R41=0),"",TOTAL!R41/TOTAL!$C$6*'Vîrsta 3-4 ani'!$C$6)</f>
        <v>0.25878220140515223</v>
      </c>
      <c r="S41" s="248">
        <f>IF(OR(TOTAL!S41="",TOTAL!S41=0),"",TOTAL!S41/TOTAL!$C$6*'Vîrsta 3-4 ani'!$C$6)</f>
        <v>0.2388758782201405</v>
      </c>
      <c r="T41" s="248">
        <f>IF(OR(TOTAL!T41="",TOTAL!T41=0),"",TOTAL!T41/TOTAL!$C$6*'Vîrsta 3-4 ani'!$C$6)</f>
        <v>0.19906323185011709</v>
      </c>
      <c r="U41" s="248">
        <f>IF(OR(TOTAL!U41="",TOTAL!U41=0),"",TOTAL!U41/TOTAL!$C$6*'Vîrsta 3-4 ani'!$C$6)</f>
        <v>0.19906323185011709</v>
      </c>
      <c r="V41" s="248">
        <f>IF(OR(TOTAL!V41="",TOTAL!V41=0),"",TOTAL!V41/TOTAL!$C$6*'Vîrsta 3-4 ani'!$C$6)</f>
        <v>0.39812646370023419</v>
      </c>
      <c r="W41" s="248" t="str">
        <f>IF(OR(TOTAL!W41="",TOTAL!W41=0),"",TOTAL!W41/TOTAL!$C$6*'Vîrsta 3-4 ani'!$C$6)</f>
        <v/>
      </c>
      <c r="X41" s="248" t="str">
        <f>IF(OR(TOTAL!X41="",TOTAL!X41=0),"",TOTAL!X41/TOTAL!$C$6*'Vîrsta 3-4 ani'!$C$6)</f>
        <v/>
      </c>
      <c r="Y41" s="248" t="str">
        <f>IF(OR(TOTAL!Y41="",TOTAL!Y41=0),"",TOTAL!Y41/TOTAL!$C$6*'Vîrsta 3-4 ani'!$C$6)</f>
        <v/>
      </c>
      <c r="Z41" s="11">
        <f t="shared" si="16"/>
        <v>4.7576112412177975</v>
      </c>
      <c r="AA41" s="11">
        <f t="shared" si="17"/>
        <v>1.3197257257192228</v>
      </c>
      <c r="AB41" s="11">
        <f t="shared" si="15"/>
        <v>1.0557805805753782</v>
      </c>
      <c r="AC41" s="7">
        <v>20</v>
      </c>
      <c r="AD41" s="97">
        <f t="shared" si="11"/>
        <v>4.6454345545316633E-2</v>
      </c>
      <c r="AE41" s="98">
        <v>4.3999999999999997E-2</v>
      </c>
      <c r="AF41" s="97">
        <f t="shared" si="12"/>
        <v>4.2231223223015129E-3</v>
      </c>
      <c r="AG41" s="98">
        <v>4.0000000000000001E-3</v>
      </c>
      <c r="AH41" s="97">
        <f t="shared" si="13"/>
        <v>9.5020252251784038E-2</v>
      </c>
      <c r="AI41" s="98">
        <v>0.09</v>
      </c>
      <c r="AJ41" s="97">
        <f t="shared" si="14"/>
        <v>0.43287003803590501</v>
      </c>
      <c r="AK41" s="98">
        <v>0.41</v>
      </c>
      <c r="AL41" s="195"/>
      <c r="AM41" s="136"/>
      <c r="AN41" s="137"/>
      <c r="AO41" s="66"/>
    </row>
    <row r="42" spans="1:41" s="31" customFormat="1" ht="15.75" x14ac:dyDescent="0.25">
      <c r="A42" s="327"/>
      <c r="B42" s="61" t="s">
        <v>64</v>
      </c>
      <c r="C42" s="248" t="str">
        <f>IF(OR(TOTAL!C42="",TOTAL!C42=0),"",TOTAL!C42/TOTAL!$C$6*'Vîrsta 3-4 ani'!$C$6)</f>
        <v/>
      </c>
      <c r="D42" s="248" t="str">
        <f>IF(OR(TOTAL!D42="",TOTAL!D42=0),"",TOTAL!D42/TOTAL!$C$6*'Vîrsta 3-4 ani'!$C$6)</f>
        <v/>
      </c>
      <c r="E42" s="248" t="str">
        <f>IF(OR(TOTAL!E42="",TOTAL!E42=0),"",TOTAL!E42/TOTAL!$C$6*'Vîrsta 3-4 ani'!$C$6)</f>
        <v/>
      </c>
      <c r="F42" s="248" t="str">
        <f>IF(OR(TOTAL!F42="",TOTAL!F42=0),"",TOTAL!F42/TOTAL!$C$6*'Vîrsta 3-4 ani'!$C$6)</f>
        <v/>
      </c>
      <c r="G42" s="248" t="str">
        <f>IF(OR(TOTAL!G42="",TOTAL!G42=0),"",TOTAL!G42/TOTAL!$C$6*'Vîrsta 3-4 ani'!$C$6)</f>
        <v/>
      </c>
      <c r="H42" s="248" t="str">
        <f>IF(OR(TOTAL!H42="",TOTAL!H42=0),"",TOTAL!H42/TOTAL!$C$6*'Vîrsta 3-4 ani'!$C$6)</f>
        <v/>
      </c>
      <c r="I42" s="248" t="str">
        <f>IF(OR(TOTAL!I42="",TOTAL!I42=0),"",TOTAL!I42/TOTAL!$C$6*'Vîrsta 3-4 ani'!$C$6)</f>
        <v/>
      </c>
      <c r="J42" s="248" t="str">
        <f>IF(OR(TOTAL!J42="",TOTAL!J42=0),"",TOTAL!J42/TOTAL!$C$6*'Vîrsta 3-4 ani'!$C$6)</f>
        <v/>
      </c>
      <c r="K42" s="248" t="str">
        <f>IF(OR(TOTAL!K42="",TOTAL!K42=0),"",TOTAL!K42/TOTAL!$C$6*'Vîrsta 3-4 ani'!$C$6)</f>
        <v/>
      </c>
      <c r="L42" s="248" t="str">
        <f>IF(OR(TOTAL!L42="",TOTAL!L42=0),"",TOTAL!L42/TOTAL!$C$6*'Vîrsta 3-4 ani'!$C$6)</f>
        <v/>
      </c>
      <c r="M42" s="248" t="str">
        <f>IF(OR(TOTAL!M42="",TOTAL!M42=0),"",TOTAL!M42/TOTAL!$C$6*'Vîrsta 3-4 ani'!$C$6)</f>
        <v/>
      </c>
      <c r="N42" s="248" t="str">
        <f>IF(OR(TOTAL!N42="",TOTAL!N42=0),"",TOTAL!N42/TOTAL!$C$6*'Vîrsta 3-4 ani'!$C$6)</f>
        <v/>
      </c>
      <c r="O42" s="248" t="str">
        <f>IF(OR(TOTAL!O42="",TOTAL!O42=0),"",TOTAL!O42/TOTAL!$C$6*'Vîrsta 3-4 ani'!$C$6)</f>
        <v/>
      </c>
      <c r="P42" s="248" t="str">
        <f>IF(OR(TOTAL!P42="",TOTAL!P42=0),"",TOTAL!P42/TOTAL!$C$6*'Vîrsta 3-4 ani'!$C$6)</f>
        <v/>
      </c>
      <c r="Q42" s="248" t="str">
        <f>IF(OR(TOTAL!Q42="",TOTAL!Q42=0),"",TOTAL!Q42/TOTAL!$C$6*'Vîrsta 3-4 ani'!$C$6)</f>
        <v/>
      </c>
      <c r="R42" s="248" t="str">
        <f>IF(OR(TOTAL!R42="",TOTAL!R42=0),"",TOTAL!R42/TOTAL!$C$6*'Vîrsta 3-4 ani'!$C$6)</f>
        <v/>
      </c>
      <c r="S42" s="248" t="str">
        <f>IF(OR(TOTAL!S42="",TOTAL!S42=0),"",TOTAL!S42/TOTAL!$C$6*'Vîrsta 3-4 ani'!$C$6)</f>
        <v/>
      </c>
      <c r="T42" s="248" t="str">
        <f>IF(OR(TOTAL!T42="",TOTAL!T42=0),"",TOTAL!T42/TOTAL!$C$6*'Vîrsta 3-4 ani'!$C$6)</f>
        <v/>
      </c>
      <c r="U42" s="248" t="str">
        <f>IF(OR(TOTAL!U42="",TOTAL!U42=0),"",TOTAL!U42/TOTAL!$C$6*'Vîrsta 3-4 ani'!$C$6)</f>
        <v/>
      </c>
      <c r="V42" s="248" t="str">
        <f>IF(OR(TOTAL!V42="",TOTAL!V42=0),"",TOTAL!V42/TOTAL!$C$6*'Vîrsta 3-4 ani'!$C$6)</f>
        <v/>
      </c>
      <c r="W42" s="248" t="str">
        <f>IF(OR(TOTAL!W42="",TOTAL!W42=0),"",TOTAL!W42/TOTAL!$C$6*'Vîrsta 3-4 ani'!$C$6)</f>
        <v/>
      </c>
      <c r="X42" s="248" t="str">
        <f>IF(OR(TOTAL!X42="",TOTAL!X42=0),"",TOTAL!X42/TOTAL!$C$6*'Vîrsta 3-4 ani'!$C$6)</f>
        <v/>
      </c>
      <c r="Y42" s="248" t="str">
        <f>IF(OR(TOTAL!Y42="",TOTAL!Y42=0),"",TOTAL!Y42/TOTAL!$C$6*'Vîrsta 3-4 ani'!$C$6)</f>
        <v/>
      </c>
      <c r="Z42" s="11">
        <f t="shared" si="16"/>
        <v>0</v>
      </c>
      <c r="AA42" s="11">
        <f t="shared" si="17"/>
        <v>0</v>
      </c>
      <c r="AB42" s="11" t="str">
        <f t="shared" si="15"/>
        <v/>
      </c>
      <c r="AC42" s="7">
        <v>20</v>
      </c>
      <c r="AD42" s="97" t="str">
        <f t="shared" si="11"/>
        <v/>
      </c>
      <c r="AE42" s="98">
        <v>2.1999999999999999E-2</v>
      </c>
      <c r="AF42" s="97" t="str">
        <f t="shared" si="12"/>
        <v/>
      </c>
      <c r="AG42" s="98">
        <v>3.0000000000000001E-3</v>
      </c>
      <c r="AH42" s="97" t="str">
        <f t="shared" si="13"/>
        <v/>
      </c>
      <c r="AI42" s="98">
        <v>5.7000000000000002E-2</v>
      </c>
      <c r="AJ42" s="97" t="str">
        <f t="shared" si="14"/>
        <v/>
      </c>
      <c r="AK42" s="98">
        <v>0.24</v>
      </c>
      <c r="AL42" s="195"/>
      <c r="AM42" s="136"/>
      <c r="AN42" s="137"/>
      <c r="AO42" s="66"/>
    </row>
    <row r="43" spans="1:41" s="31" customFormat="1" ht="15.75" x14ac:dyDescent="0.25">
      <c r="A43" s="327"/>
      <c r="B43" s="61" t="s">
        <v>65</v>
      </c>
      <c r="C43" s="248" t="str">
        <f>IF(OR(TOTAL!C43="",TOTAL!C43=0),"",TOTAL!C43/TOTAL!$C$6*'Vîrsta 3-4 ani'!$C$6)</f>
        <v/>
      </c>
      <c r="D43" s="248" t="str">
        <f>IF(OR(TOTAL!D43="",TOTAL!D43=0),"",TOTAL!D43/TOTAL!$C$6*'Vîrsta 3-4 ani'!$C$6)</f>
        <v/>
      </c>
      <c r="E43" s="248" t="str">
        <f>IF(OR(TOTAL!E43="",TOTAL!E43=0),"",TOTAL!E43/TOTAL!$C$6*'Vîrsta 3-4 ani'!$C$6)</f>
        <v/>
      </c>
      <c r="F43" s="248" t="str">
        <f>IF(OR(TOTAL!F43="",TOTAL!F43=0),"",TOTAL!F43/TOTAL!$C$6*'Vîrsta 3-4 ani'!$C$6)</f>
        <v/>
      </c>
      <c r="G43" s="248" t="str">
        <f>IF(OR(TOTAL!G43="",TOTAL!G43=0),"",TOTAL!G43/TOTAL!$C$6*'Vîrsta 3-4 ani'!$C$6)</f>
        <v/>
      </c>
      <c r="H43" s="248" t="str">
        <f>IF(OR(TOTAL!H43="",TOTAL!H43=0),"",TOTAL!H43/TOTAL!$C$6*'Vîrsta 3-4 ani'!$C$6)</f>
        <v/>
      </c>
      <c r="I43" s="248" t="str">
        <f>IF(OR(TOTAL!I43="",TOTAL!I43=0),"",TOTAL!I43/TOTAL!$C$6*'Vîrsta 3-4 ani'!$C$6)</f>
        <v/>
      </c>
      <c r="J43" s="248" t="str">
        <f>IF(OR(TOTAL!J43="",TOTAL!J43=0),"",TOTAL!J43/TOTAL!$C$6*'Vîrsta 3-4 ani'!$C$6)</f>
        <v/>
      </c>
      <c r="K43" s="248" t="str">
        <f>IF(OR(TOTAL!K43="",TOTAL!K43=0),"",TOTAL!K43/TOTAL!$C$6*'Vîrsta 3-4 ani'!$C$6)</f>
        <v/>
      </c>
      <c r="L43" s="248" t="str">
        <f>IF(OR(TOTAL!L43="",TOTAL!L43=0),"",TOTAL!L43/TOTAL!$C$6*'Vîrsta 3-4 ani'!$C$6)</f>
        <v/>
      </c>
      <c r="M43" s="248" t="str">
        <f>IF(OR(TOTAL!M43="",TOTAL!M43=0),"",TOTAL!M43/TOTAL!$C$6*'Vîrsta 3-4 ani'!$C$6)</f>
        <v/>
      </c>
      <c r="N43" s="248" t="str">
        <f>IF(OR(TOTAL!N43="",TOTAL!N43=0),"",TOTAL!N43/TOTAL!$C$6*'Vîrsta 3-4 ani'!$C$6)</f>
        <v/>
      </c>
      <c r="O43" s="248" t="str">
        <f>IF(OR(TOTAL!O43="",TOTAL!O43=0),"",TOTAL!O43/TOTAL!$C$6*'Vîrsta 3-4 ani'!$C$6)</f>
        <v/>
      </c>
      <c r="P43" s="248" t="str">
        <f>IF(OR(TOTAL!P43="",TOTAL!P43=0),"",TOTAL!P43/TOTAL!$C$6*'Vîrsta 3-4 ani'!$C$6)</f>
        <v/>
      </c>
      <c r="Q43" s="248" t="str">
        <f>IF(OR(TOTAL!Q43="",TOTAL!Q43=0),"",TOTAL!Q43/TOTAL!$C$6*'Vîrsta 3-4 ani'!$C$6)</f>
        <v/>
      </c>
      <c r="R43" s="248" t="str">
        <f>IF(OR(TOTAL!R43="",TOTAL!R43=0),"",TOTAL!R43/TOTAL!$C$6*'Vîrsta 3-4 ani'!$C$6)</f>
        <v/>
      </c>
      <c r="S43" s="248" t="str">
        <f>IF(OR(TOTAL!S43="",TOTAL!S43=0),"",TOTAL!S43/TOTAL!$C$6*'Vîrsta 3-4 ani'!$C$6)</f>
        <v/>
      </c>
      <c r="T43" s="248" t="str">
        <f>IF(OR(TOTAL!T43="",TOTAL!T43=0),"",TOTAL!T43/TOTAL!$C$6*'Vîrsta 3-4 ani'!$C$6)</f>
        <v/>
      </c>
      <c r="U43" s="248" t="str">
        <f>IF(OR(TOTAL!U43="",TOTAL!U43=0),"",TOTAL!U43/TOTAL!$C$6*'Vîrsta 3-4 ani'!$C$6)</f>
        <v/>
      </c>
      <c r="V43" s="248" t="str">
        <f>IF(OR(TOTAL!V43="",TOTAL!V43=0),"",TOTAL!V43/TOTAL!$C$6*'Vîrsta 3-4 ani'!$C$6)</f>
        <v/>
      </c>
      <c r="W43" s="248" t="str">
        <f>IF(OR(TOTAL!W43="",TOTAL!W43=0),"",TOTAL!W43/TOTAL!$C$6*'Vîrsta 3-4 ani'!$C$6)</f>
        <v/>
      </c>
      <c r="X43" s="248" t="str">
        <f>IF(OR(TOTAL!X43="",TOTAL!X43=0),"",TOTAL!X43/TOTAL!$C$6*'Vîrsta 3-4 ani'!$C$6)</f>
        <v/>
      </c>
      <c r="Y43" s="248" t="str">
        <f>IF(OR(TOTAL!Y43="",TOTAL!Y43=0),"",TOTAL!Y43/TOTAL!$C$6*'Vîrsta 3-4 ani'!$C$6)</f>
        <v/>
      </c>
      <c r="Z43" s="11">
        <f t="shared" si="16"/>
        <v>0</v>
      </c>
      <c r="AA43" s="11">
        <f t="shared" si="17"/>
        <v>0</v>
      </c>
      <c r="AB43" s="11" t="str">
        <f t="shared" si="15"/>
        <v/>
      </c>
      <c r="AC43" s="7">
        <v>20</v>
      </c>
      <c r="AD43" s="97" t="str">
        <f t="shared" si="11"/>
        <v/>
      </c>
      <c r="AE43" s="98">
        <v>6.8000000000000005E-2</v>
      </c>
      <c r="AF43" s="97" t="str">
        <f t="shared" si="12"/>
        <v/>
      </c>
      <c r="AG43" s="98">
        <v>1E-3</v>
      </c>
      <c r="AH43" s="97" t="str">
        <f t="shared" si="13"/>
        <v/>
      </c>
      <c r="AI43" s="98">
        <v>0.26300000000000001</v>
      </c>
      <c r="AJ43" s="97" t="str">
        <f t="shared" si="14"/>
        <v/>
      </c>
      <c r="AK43" s="98">
        <v>1.37</v>
      </c>
      <c r="AL43" s="195"/>
      <c r="AM43" s="136"/>
      <c r="AN43" s="137"/>
      <c r="AO43" s="66"/>
    </row>
    <row r="44" spans="1:41" s="31" customFormat="1" ht="15.75" x14ac:dyDescent="0.25">
      <c r="A44" s="327"/>
      <c r="B44" s="58" t="s">
        <v>57</v>
      </c>
      <c r="C44" s="247" t="str">
        <f>IF(OR(TOTAL!C44="",TOTAL!C44=0),"",TOTAL!C44/TOTAL!$C$6*'Vîrsta 3-4 ani'!$C$6)</f>
        <v/>
      </c>
      <c r="D44" s="247" t="str">
        <f>IF(OR(TOTAL!D44="",TOTAL!D44=0),"",TOTAL!D44/TOTAL!$C$6*'Vîrsta 3-4 ani'!$C$6)</f>
        <v/>
      </c>
      <c r="E44" s="247" t="str">
        <f>IF(OR(TOTAL!E44="",TOTAL!E44=0),"",TOTAL!E44/TOTAL!$C$6*'Vîrsta 3-4 ani'!$C$6)</f>
        <v/>
      </c>
      <c r="F44" s="247" t="str">
        <f>IF(OR(TOTAL!F44="",TOTAL!F44=0),"",TOTAL!F44/TOTAL!$C$6*'Vîrsta 3-4 ani'!$C$6)</f>
        <v/>
      </c>
      <c r="G44" s="247" t="str">
        <f>IF(OR(TOTAL!G44="",TOTAL!G44=0),"",TOTAL!G44/TOTAL!$C$6*'Vîrsta 3-4 ani'!$C$6)</f>
        <v/>
      </c>
      <c r="H44" s="247" t="str">
        <f>IF(OR(TOTAL!H44="",TOTAL!H44=0),"",TOTAL!H44/TOTAL!$C$6*'Vîrsta 3-4 ani'!$C$6)</f>
        <v/>
      </c>
      <c r="I44" s="247" t="str">
        <f>IF(OR(TOTAL!I44="",TOTAL!I44=0),"",TOTAL!I44/TOTAL!$C$6*'Vîrsta 3-4 ani'!$C$6)</f>
        <v/>
      </c>
      <c r="J44" s="247" t="str">
        <f>IF(OR(TOTAL!J44="",TOTAL!J44=0),"",TOTAL!J44/TOTAL!$C$6*'Vîrsta 3-4 ani'!$C$6)</f>
        <v/>
      </c>
      <c r="K44" s="247" t="str">
        <f>IF(OR(TOTAL!K44="",TOTAL!K44=0),"",TOTAL!K44/TOTAL!$C$6*'Vîrsta 3-4 ani'!$C$6)</f>
        <v/>
      </c>
      <c r="L44" s="247" t="str">
        <f>IF(OR(TOTAL!L44="",TOTAL!L44=0),"",TOTAL!L44/TOTAL!$C$6*'Vîrsta 3-4 ani'!$C$6)</f>
        <v/>
      </c>
      <c r="M44" s="247" t="str">
        <f>IF(OR(TOTAL!M44="",TOTAL!M44=0),"",TOTAL!M44/TOTAL!$C$6*'Vîrsta 3-4 ani'!$C$6)</f>
        <v/>
      </c>
      <c r="N44" s="247" t="str">
        <f>IF(OR(TOTAL!N44="",TOTAL!N44=0),"",TOTAL!N44/TOTAL!$C$6*'Vîrsta 3-4 ani'!$C$6)</f>
        <v/>
      </c>
      <c r="O44" s="247" t="str">
        <f>IF(OR(TOTAL!O44="",TOTAL!O44=0),"",TOTAL!O44/TOTAL!$C$6*'Vîrsta 3-4 ani'!$C$6)</f>
        <v/>
      </c>
      <c r="P44" s="247" t="str">
        <f>IF(OR(TOTAL!P44="",TOTAL!P44=0),"",TOTAL!P44/TOTAL!$C$6*'Vîrsta 3-4 ani'!$C$6)</f>
        <v/>
      </c>
      <c r="Q44" s="247" t="str">
        <f>IF(OR(TOTAL!Q44="",TOTAL!Q44=0),"",TOTAL!Q44/TOTAL!$C$6*'Vîrsta 3-4 ani'!$C$6)</f>
        <v/>
      </c>
      <c r="R44" s="247" t="str">
        <f>IF(OR(TOTAL!R44="",TOTAL!R44=0),"",TOTAL!R44/TOTAL!$C$6*'Vîrsta 3-4 ani'!$C$6)</f>
        <v/>
      </c>
      <c r="S44" s="247" t="str">
        <f>IF(OR(TOTAL!S44="",TOTAL!S44=0),"",TOTAL!S44/TOTAL!$C$6*'Vîrsta 3-4 ani'!$C$6)</f>
        <v/>
      </c>
      <c r="T44" s="247" t="str">
        <f>IF(OR(TOTAL!T44="",TOTAL!T44=0),"",TOTAL!T44/TOTAL!$C$6*'Vîrsta 3-4 ani'!$C$6)</f>
        <v/>
      </c>
      <c r="U44" s="247" t="str">
        <f>IF(OR(TOTAL!U44="",TOTAL!U44=0),"",TOTAL!U44/TOTAL!$C$6*'Vîrsta 3-4 ani'!$C$6)</f>
        <v/>
      </c>
      <c r="V44" s="247" t="str">
        <f>IF(OR(TOTAL!V44="",TOTAL!V44=0),"",TOTAL!V44/TOTAL!$C$6*'Vîrsta 3-4 ani'!$C$6)</f>
        <v/>
      </c>
      <c r="W44" s="247" t="str">
        <f>IF(OR(TOTAL!W44="",TOTAL!W44=0),"",TOTAL!W44/TOTAL!$C$6*'Vîrsta 3-4 ani'!$C$6)</f>
        <v/>
      </c>
      <c r="X44" s="247" t="str">
        <f>IF(OR(TOTAL!X44="",TOTAL!X44=0),"",TOTAL!X44/TOTAL!$C$6*'Vîrsta 3-4 ani'!$C$6)</f>
        <v/>
      </c>
      <c r="Y44" s="247" t="str">
        <f>IF(OR(TOTAL!Y44="",TOTAL!Y44=0),"",TOTAL!Y44/TOTAL!$C$6*'Vîrsta 3-4 ani'!$C$6)</f>
        <v/>
      </c>
      <c r="Z44" s="11">
        <f t="shared" si="16"/>
        <v>0</v>
      </c>
      <c r="AA44" s="11">
        <f t="shared" si="17"/>
        <v>0</v>
      </c>
      <c r="AB44" s="11" t="str">
        <f t="shared" si="15"/>
        <v/>
      </c>
      <c r="AC44" s="7">
        <v>40</v>
      </c>
      <c r="AD44" s="97" t="str">
        <f t="shared" si="11"/>
        <v/>
      </c>
      <c r="AE44" s="98">
        <v>6.0000000000000001E-3</v>
      </c>
      <c r="AF44" s="97" t="str">
        <f t="shared" si="12"/>
        <v/>
      </c>
      <c r="AG44" s="98">
        <v>2E-3</v>
      </c>
      <c r="AH44" s="97" t="str">
        <f t="shared" si="13"/>
        <v/>
      </c>
      <c r="AI44" s="98">
        <v>7.5999999999999998E-2</v>
      </c>
      <c r="AJ44" s="97" t="str">
        <f t="shared" si="14"/>
        <v/>
      </c>
      <c r="AK44" s="98">
        <v>0.3</v>
      </c>
      <c r="AL44" s="196"/>
      <c r="AM44" s="138"/>
      <c r="AN44" s="139"/>
      <c r="AO44" s="66"/>
    </row>
    <row r="45" spans="1:41" s="21" customFormat="1" ht="15.75" x14ac:dyDescent="0.25">
      <c r="A45" s="316">
        <v>3</v>
      </c>
      <c r="B45" s="63" t="s">
        <v>2</v>
      </c>
      <c r="C45" s="69">
        <f>IF(OR(TOTAL!C45="",TOTAL!C45=0),"",IF('Vîrsta 1-2 ani'!$C$6&lt;=0,(TOTAL!C45-('Vîrsta 5-7 ani'!$C$6*0.056))/TOTAL!$C$6*'Vîrsta 3-4 ani'!$C$6,(('Vîrsta 1-2 ani'!C45/'Vîrsta 1-2 ani'!$C$6)+0.024)*'Vîrsta 3-4 ani'!$C$6))</f>
        <v>27.23503512880562</v>
      </c>
      <c r="D45" s="161">
        <f>IF(OR(TOTAL!D45="",TOTAL!D45=0),"",IF('Vîrsta 1-2 ani'!$C$6&lt;=0,(TOTAL!D45-('Vîrsta 5-7 ani'!$C$6*0.056))/TOTAL!$C$6*'Vîrsta 3-4 ani'!$C$6,(('Vîrsta 1-2 ani'!D45/'Vîrsta 1-2 ani'!$C$6)+0.024)*'Vîrsta 3-4 ani'!$C$6))</f>
        <v>26.717470725995316</v>
      </c>
      <c r="E45" s="161">
        <f>IF(OR(TOTAL!E45="",TOTAL!E45=0),"",IF('Vîrsta 1-2 ani'!$C$6&lt;=0,(TOTAL!E45-('Vîrsta 5-7 ani'!$C$6*0.056))/TOTAL!$C$6*'Vîrsta 3-4 ani'!$C$6,(('Vîrsta 1-2 ani'!E45/'Vîrsta 1-2 ani'!$C$6)+0.024)*'Vîrsta 3-4 ani'!$C$6))</f>
        <v>24.567587822014044</v>
      </c>
      <c r="F45" s="161">
        <f>IF(OR(TOTAL!F45="",TOTAL!F45=0),"",IF('Vîrsta 1-2 ani'!$C$6&lt;=0,(TOTAL!F45-('Vîrsta 5-7 ani'!$C$6*0.056))/TOTAL!$C$6*'Vîrsta 3-4 ani'!$C$6,(('Vîrsta 1-2 ani'!F45/'Vîrsta 1-2 ani'!$C$6)+0.024)*'Vîrsta 3-4 ani'!$C$6))</f>
        <v>26.916533957845431</v>
      </c>
      <c r="G45" s="161">
        <f>IF(OR(TOTAL!G45="",TOTAL!G45=0),"",IF('Vîrsta 1-2 ani'!$C$6&lt;=0,(TOTAL!G45-('Vîrsta 5-7 ani'!$C$6*0.056))/TOTAL!$C$6*'Vîrsta 3-4 ani'!$C$6,(('Vîrsta 1-2 ani'!G45/'Vîrsta 1-2 ani'!$C$6)+0.024)*'Vîrsta 3-4 ani'!$C$6))</f>
        <v>27.633161592505854</v>
      </c>
      <c r="H45" s="161">
        <f>IF(OR(TOTAL!H45="",TOTAL!H45=0),"",IF('Vîrsta 1-2 ani'!$C$6&lt;=0,(TOTAL!H45-('Vîrsta 5-7 ani'!$C$6*0.056))/TOTAL!$C$6*'Vîrsta 3-4 ani'!$C$6,(('Vîrsta 1-2 ani'!H45/'Vîrsta 1-2 ani'!$C$6)+0.024)*'Vîrsta 3-4 ani'!$C$6))</f>
        <v>27.832224824355972</v>
      </c>
      <c r="I45" s="161">
        <f>IF(OR(TOTAL!I45="",TOTAL!I45=0),"",IF('Vîrsta 1-2 ani'!$C$6&lt;=0,(TOTAL!I45-('Vîrsta 5-7 ani'!$C$6*0.056))/TOTAL!$C$6*'Vîrsta 3-4 ani'!$C$6,(('Vîrsta 1-2 ani'!I45/'Vîrsta 1-2 ani'!$C$6)+0.024)*'Vîrsta 3-4 ani'!$C$6))</f>
        <v>25.443466042154562</v>
      </c>
      <c r="J45" s="161">
        <f>IF(OR(TOTAL!J45="",TOTAL!J45=0),"",IF('Vîrsta 1-2 ani'!$C$6&lt;=0,(TOTAL!J45-('Vîrsta 5-7 ani'!$C$6*0.056))/TOTAL!$C$6*'Vîrsta 3-4 ani'!$C$6,(('Vîrsta 1-2 ani'!J45/'Vîrsta 1-2 ani'!$C$6)+0.024)*'Vîrsta 3-4 ani'!$C$6))</f>
        <v>26.637845433255265</v>
      </c>
      <c r="K45" s="161">
        <f>IF(OR(TOTAL!K45="",TOTAL!K45=0),"",IF('Vîrsta 1-2 ani'!$C$6&lt;=0,(TOTAL!K45-('Vîrsta 5-7 ani'!$C$6*0.056))/TOTAL!$C$6*'Vîrsta 3-4 ani'!$C$6,(('Vîrsta 1-2 ani'!K45/'Vîrsta 1-2 ani'!$C$6)+0.024)*'Vîrsta 3-4 ani'!$C$6))</f>
        <v>27.633161592505854</v>
      </c>
      <c r="L45" s="161">
        <f>IF(OR(TOTAL!L45="",TOTAL!L45=0),"",IF('Vîrsta 1-2 ani'!$C$6&lt;=0,(TOTAL!L45-('Vîrsta 5-7 ani'!$C$6*0.056))/TOTAL!$C$6*'Vîrsta 3-4 ani'!$C$6,(('Vîrsta 1-2 ani'!L45/'Vîrsta 1-2 ani'!$C$6)+0.024)*'Vîrsta 3-4 ani'!$C$6))</f>
        <v>24.965714285714284</v>
      </c>
      <c r="M45" s="161">
        <f>IF(OR(TOTAL!M45="",TOTAL!M45=0),"",IF('Vîrsta 1-2 ani'!$C$6&lt;=0,(TOTAL!M45-('Vîrsta 5-7 ani'!$C$6*0.056))/TOTAL!$C$6*'Vîrsta 3-4 ani'!$C$6,(('Vîrsta 1-2 ani'!M45/'Vîrsta 1-2 ani'!$C$6)+0.024)*'Vîrsta 3-4 ani'!$C$6))</f>
        <v>24.846276346604217</v>
      </c>
      <c r="N45" s="161">
        <f>IF(OR(TOTAL!N45="",TOTAL!N45=0),"",IF('Vîrsta 1-2 ani'!$C$6&lt;=0,(TOTAL!N45-('Vîrsta 5-7 ani'!$C$6*0.056))/TOTAL!$C$6*'Vîrsta 3-4 ani'!$C$6,(('Vîrsta 1-2 ani'!N45/'Vîrsta 1-2 ani'!$C$6)+0.024)*'Vîrsta 3-4 ani'!$C$6))</f>
        <v>28.946978922716621</v>
      </c>
      <c r="O45" s="161">
        <f>IF(OR(TOTAL!O45="",TOTAL!O45=0),"",IF('Vîrsta 1-2 ani'!$C$6&lt;=0,(TOTAL!O45-('Vîrsta 5-7 ani'!$C$6*0.056))/TOTAL!$C$6*'Vîrsta 3-4 ani'!$C$6,(('Vîrsta 1-2 ani'!O45/'Vîrsta 1-2 ani'!$C$6)+0.024)*'Vîrsta 3-4 ani'!$C$6))</f>
        <v>29.822857142857139</v>
      </c>
      <c r="P45" s="161">
        <f>IF(OR(TOTAL!P45="",TOTAL!P45=0),"",IF('Vîrsta 1-2 ani'!$C$6&lt;=0,(TOTAL!P45-('Vîrsta 5-7 ani'!$C$6*0.056))/TOTAL!$C$6*'Vîrsta 3-4 ani'!$C$6,(('Vîrsta 1-2 ani'!P45/'Vîrsta 1-2 ani'!$C$6)+0.024)*'Vîrsta 3-4 ani'!$C$6))</f>
        <v>30.220983606557375</v>
      </c>
      <c r="Q45" s="161">
        <f>IF(OR(TOTAL!Q45="",TOTAL!Q45=0),"",IF('Vîrsta 1-2 ani'!$C$6&lt;=0,(TOTAL!Q45-('Vîrsta 5-7 ani'!$C$6*0.056))/TOTAL!$C$6*'Vîrsta 3-4 ani'!$C$6,(('Vîrsta 1-2 ani'!Q45/'Vîrsta 1-2 ani'!$C$6)+0.024)*'Vîrsta 3-4 ani'!$C$6))</f>
        <v>30.220983606557375</v>
      </c>
      <c r="R45" s="161">
        <f>IF(OR(TOTAL!R45="",TOTAL!R45=0),"",IF('Vîrsta 1-2 ani'!$C$6&lt;=0,(TOTAL!R45-('Vîrsta 5-7 ani'!$C$6*0.056))/TOTAL!$C$6*'Vîrsta 3-4 ani'!$C$6,(('Vîrsta 1-2 ani'!R45/'Vîrsta 1-2 ani'!$C$6)+0.024)*'Vîrsta 3-4 ani'!$C$6))</f>
        <v>28.071100702576111</v>
      </c>
      <c r="S45" s="161">
        <f>IF(OR(TOTAL!S45="",TOTAL!S45=0),"",IF('Vîrsta 1-2 ani'!$C$6&lt;=0,(TOTAL!S45-('Vîrsta 5-7 ani'!$C$6*0.056))/TOTAL!$C$6*'Vîrsta 3-4 ani'!$C$6,(('Vîrsta 1-2 ani'!S45/'Vîrsta 1-2 ani'!$C$6)+0.024)*'Vîrsta 3-4 ani'!$C$6))</f>
        <v>25.24440281030445</v>
      </c>
      <c r="T45" s="161">
        <f>IF(OR(TOTAL!T45="",TOTAL!T45=0),"",IF('Vîrsta 1-2 ani'!$C$6&lt;=0,(TOTAL!T45-('Vîrsta 5-7 ani'!$C$6*0.056))/TOTAL!$C$6*'Vîrsta 3-4 ani'!$C$6,(('Vîrsta 1-2 ani'!T45/'Vîrsta 1-2 ani'!$C$6)+0.024)*'Vîrsta 3-4 ani'!$C$6))</f>
        <v>26.239718969555032</v>
      </c>
      <c r="U45" s="161">
        <f>IF(OR(TOTAL!U45="",TOTAL!U45=0),"",IF('Vîrsta 1-2 ani'!$C$6&lt;=0,(TOTAL!U45-('Vîrsta 5-7 ani'!$C$6*0.056))/TOTAL!$C$6*'Vîrsta 3-4 ani'!$C$6,(('Vîrsta 1-2 ani'!U45/'Vîrsta 1-2 ani'!$C$6)+0.024)*'Vîrsta 3-4 ani'!$C$6))</f>
        <v>28.827540983606557</v>
      </c>
      <c r="V45" s="161">
        <f>IF(OR(TOTAL!V45="",TOTAL!V45=0),"",IF('Vîrsta 1-2 ani'!$C$6&lt;=0,(TOTAL!V45-('Vîrsta 5-7 ani'!$C$6*0.056))/TOTAL!$C$6*'Vîrsta 3-4 ani'!$C$6,(('Vîrsta 1-2 ani'!V45/'Vîrsta 1-2 ani'!$C$6)+0.024)*'Vîrsta 3-4 ani'!$C$6))</f>
        <v>28.787728337236537</v>
      </c>
      <c r="W45" s="161" t="str">
        <f>IF(OR(TOTAL!W45="",TOTAL!W45=0),"",IF('Vîrsta 1-2 ani'!$C$6&lt;=0,(TOTAL!W45-('Vîrsta 5-7 ani'!$C$6*0.056))/TOTAL!$C$6*'Vîrsta 3-4 ani'!$C$6,(('Vîrsta 1-2 ani'!W45/'Vîrsta 1-2 ani'!$C$6)+0.024)*'Vîrsta 3-4 ani'!$C$6))</f>
        <v/>
      </c>
      <c r="X45" s="161" t="str">
        <f>IF(OR(TOTAL!X45="",TOTAL!X45=0),"",IF('Vîrsta 1-2 ani'!$C$6&lt;=0,(TOTAL!X45-('Vîrsta 5-7 ani'!$C$6*0.056))/TOTAL!$C$6*'Vîrsta 3-4 ani'!$C$6,(('Vîrsta 1-2 ani'!X45/'Vîrsta 1-2 ani'!$C$6)+0.024)*'Vîrsta 3-4 ani'!$C$6))</f>
        <v/>
      </c>
      <c r="Y45" s="161" t="str">
        <f>IF(OR(TOTAL!Y45="",TOTAL!Y45=0),"",IF('Vîrsta 1-2 ani'!$C$6&lt;=0,(TOTAL!Y45-('Vîrsta 5-7 ani'!$C$6*0.056))/TOTAL!$C$6*'Vîrsta 3-4 ani'!$C$6,(('Vîrsta 1-2 ani'!Y45/'Vîrsta 1-2 ani'!$C$6)+0.024)*'Vîrsta 3-4 ani'!$C$6))</f>
        <v/>
      </c>
      <c r="Z45" s="22">
        <f t="shared" si="16"/>
        <v>546.8107728337236</v>
      </c>
      <c r="AA45" s="22">
        <f t="shared" si="17"/>
        <v>151.68121299132417</v>
      </c>
      <c r="AB45" s="22">
        <f t="shared" ref="AB45:AB62" si="18">IFERROR(IF($AA45=0,"",$AA45-AC45*AA45/100),"")</f>
        <v>121.54215596994806</v>
      </c>
      <c r="AC45" s="23">
        <v>19.87</v>
      </c>
      <c r="AD45" s="102">
        <f>IFERROR(IF($AB45=0,"",$AB45*AE45),"")</f>
        <v>1.0938794037295325</v>
      </c>
      <c r="AE45" s="102">
        <v>8.9999999999999993E-3</v>
      </c>
      <c r="AF45" s="102">
        <f>IFERROR(IF($AB45=0,"",$AB45*AG45),"")</f>
        <v>1.3369637156694285</v>
      </c>
      <c r="AG45" s="102">
        <v>1.0999999999999999E-2</v>
      </c>
      <c r="AH45" s="102">
        <f>IFERROR(IF($AB45=0,"",$AB45*AI45),"")</f>
        <v>21.391419450710856</v>
      </c>
      <c r="AI45" s="102">
        <v>0.17599999999999999</v>
      </c>
      <c r="AJ45" s="102">
        <f>IFERROR(IF($AB45=0,"",$AB45*AK45),"")</f>
        <v>74.383799453608205</v>
      </c>
      <c r="AK45" s="103">
        <v>0.61199999999999999</v>
      </c>
      <c r="AL45" s="197">
        <v>120</v>
      </c>
      <c r="AM45" s="127">
        <f t="shared" ref="AM45" si="19">IFERROR((AB45-AL45),"")</f>
        <v>1.5421559699480554</v>
      </c>
      <c r="AN45" s="127">
        <f t="shared" ref="AN45" si="20">IFERROR((AB45*100/AL45),"")</f>
        <v>101.28512997495672</v>
      </c>
      <c r="AO45" s="64"/>
    </row>
    <row r="46" spans="1:41" s="168" customFormat="1" ht="15.75" x14ac:dyDescent="0.25">
      <c r="A46" s="317"/>
      <c r="B46" s="60" t="s">
        <v>27</v>
      </c>
      <c r="C46" s="250">
        <f>IF(OR(TOTAL!C46="",TOTAL!C46=0),"",TOTAL!C46/TOTAL!$C$6*'Vîrsta 3-4 ani'!$C$6)</f>
        <v>5.9718969555035128</v>
      </c>
      <c r="D46" s="250">
        <f>IF(OR(TOTAL!D46="",TOTAL!D46=0),"",TOTAL!D46/TOTAL!$C$6*'Vîrsta 3-4 ani'!$C$6)</f>
        <v>5.8524590163934418</v>
      </c>
      <c r="E46" s="250">
        <f>IF(OR(TOTAL!E46="",TOTAL!E46=0),"",TOTAL!E46/TOTAL!$C$6*'Vîrsta 3-4 ani'!$C$6)</f>
        <v>29.182669789227166</v>
      </c>
      <c r="F46" s="250">
        <f>IF(OR(TOTAL!F46="",TOTAL!F46=0),"",TOTAL!F46/TOTAL!$C$6*'Vîrsta 3-4 ani'!$C$6)</f>
        <v>5.8524590163934418</v>
      </c>
      <c r="G46" s="250">
        <f>IF(OR(TOTAL!G46="",TOTAL!G46=0),"",TOTAL!G46/TOTAL!$C$6*'Vîrsta 3-4 ani'!$C$6)</f>
        <v>5.9718969555035128</v>
      </c>
      <c r="H46" s="250">
        <f>IF(OR(TOTAL!H46="",TOTAL!H46=0),"",TOTAL!H46/TOTAL!$C$6*'Vîrsta 3-4 ani'!$C$6)</f>
        <v>5.7728337236533962</v>
      </c>
      <c r="I46" s="250">
        <f>IF(OR(TOTAL!I46="",TOTAL!I46=0),"",TOTAL!I46/TOTAL!$C$6*'Vîrsta 3-4 ani'!$C$6)</f>
        <v>29.262295081967213</v>
      </c>
      <c r="J46" s="250">
        <f>IF(OR(TOTAL!J46="",TOTAL!J46=0),"",TOTAL!J46/TOTAL!$C$6*'Vîrsta 3-4 ani'!$C$6)</f>
        <v>5.7728337236533962</v>
      </c>
      <c r="K46" s="250">
        <f>IF(OR(TOTAL!K46="",TOTAL!K46=0),"",TOTAL!K46/TOTAL!$C$6*'Vîrsta 3-4 ani'!$C$6)</f>
        <v>5.9718969555035128</v>
      </c>
      <c r="L46" s="250">
        <f>IF(OR(TOTAL!L46="",TOTAL!L46=0),"",TOTAL!L46/TOTAL!$C$6*'Vîrsta 3-4 ani'!$C$6)</f>
        <v>29.580796252927399</v>
      </c>
      <c r="M46" s="250">
        <f>IF(OR(TOTAL!M46="",TOTAL!M46=0),"",TOTAL!M46/TOTAL!$C$6*'Vîrsta 3-4 ani'!$C$6)</f>
        <v>29.461358313817328</v>
      </c>
      <c r="N46" s="250">
        <f>IF(OR(TOTAL!N46="",TOTAL!N46=0),"",TOTAL!N46/TOTAL!$C$6*'Vîrsta 3-4 ani'!$C$6)</f>
        <v>6.091334894613583</v>
      </c>
      <c r="O46" s="250">
        <f>IF(OR(TOTAL!O46="",TOTAL!O46=0),"",TOTAL!O46/TOTAL!$C$6*'Vîrsta 3-4 ani'!$C$6)</f>
        <v>6.370023419203747</v>
      </c>
      <c r="P46" s="250">
        <f>IF(OR(TOTAL!P46="",TOTAL!P46=0),"",TOTAL!P46/TOTAL!$C$6*'Vîrsta 3-4 ani'!$C$6)</f>
        <v>3.7822014051522248</v>
      </c>
      <c r="Q46" s="250">
        <f>IF(OR(TOTAL!Q46="",TOTAL!Q46=0),"",TOTAL!Q46/TOTAL!$C$6*'Vîrsta 3-4 ani'!$C$6)</f>
        <v>33.442622950819668</v>
      </c>
      <c r="R46" s="250">
        <f>IF(OR(TOTAL!R46="",TOTAL!R46=0),"",TOTAL!R46/TOTAL!$C$6*'Vîrsta 3-4 ani'!$C$6)</f>
        <v>32.686182669789225</v>
      </c>
      <c r="S46" s="250">
        <f>IF(OR(TOTAL!S46="",TOTAL!S46=0),"",TOTAL!S46/TOTAL!$C$6*'Vîrsta 3-4 ani'!$C$6)</f>
        <v>29.859484777517565</v>
      </c>
      <c r="T46" s="250">
        <f>IF(OR(TOTAL!T46="",TOTAL!T46=0),"",TOTAL!T46/TOTAL!$C$6*'Vîrsta 3-4 ani'!$C$6)</f>
        <v>5.7728337236533962</v>
      </c>
      <c r="U46" s="250">
        <f>IF(OR(TOTAL!U46="",TOTAL!U46=0),"",TOTAL!U46/TOTAL!$C$6*'Vîrsta 3-4 ani'!$C$6)</f>
        <v>3.9812646370023423</v>
      </c>
      <c r="V46" s="250">
        <f>IF(OR(TOTAL!V46="",TOTAL!V46=0),"",TOTAL!V46/TOTAL!$C$6*'Vîrsta 3-4 ani'!$C$6)</f>
        <v>24.882903981264636</v>
      </c>
      <c r="W46" s="250" t="str">
        <f>IF(OR(TOTAL!W46="",TOTAL!W46=0),"",TOTAL!W46/TOTAL!$C$6*'Vîrsta 3-4 ani'!$C$6)</f>
        <v/>
      </c>
      <c r="X46" s="250" t="str">
        <f>IF(OR(TOTAL!X46="",TOTAL!X46=0),"",TOTAL!X46/TOTAL!$C$6*'Vîrsta 3-4 ani'!$C$6)</f>
        <v/>
      </c>
      <c r="Y46" s="250" t="str">
        <f>IF(OR(TOTAL!Y46="",TOTAL!Y46=0),"",TOTAL!Y46/TOTAL!$C$6*'Vîrsta 3-4 ani'!$C$6)</f>
        <v/>
      </c>
      <c r="Z46" s="24">
        <f t="shared" si="16"/>
        <v>305.52224824355972</v>
      </c>
      <c r="AA46" s="24">
        <f t="shared" si="17"/>
        <v>84.749583424011007</v>
      </c>
      <c r="AB46" s="24">
        <f t="shared" si="18"/>
        <v>74.579633413129685</v>
      </c>
      <c r="AC46" s="8">
        <v>12</v>
      </c>
      <c r="AD46" s="101">
        <f>IFERROR(IF($AB46=0,"",$AB46*AE46),"")</f>
        <v>0.29831853365251876</v>
      </c>
      <c r="AE46" s="100">
        <v>4.0000000000000001E-3</v>
      </c>
      <c r="AF46" s="101">
        <f>IFERROR(IF($AB46=0,"",$AB46*AG46),"")</f>
        <v>0</v>
      </c>
      <c r="AG46" s="100">
        <v>0</v>
      </c>
      <c r="AH46" s="101">
        <f>IFERROR(IF($AB46=0,"",$AB46*AI46),"")</f>
        <v>8.4274985756836553</v>
      </c>
      <c r="AI46" s="100">
        <v>0.113</v>
      </c>
      <c r="AJ46" s="101">
        <f>IFERROR(IF($AB46=0,"",$AB46*AK46),"")</f>
        <v>35.052427704170952</v>
      </c>
      <c r="AK46" s="125">
        <v>0.47</v>
      </c>
      <c r="AL46" s="198"/>
      <c r="AM46" s="27"/>
      <c r="AN46" s="130"/>
      <c r="AO46" s="167"/>
    </row>
    <row r="47" spans="1:41" s="168" customFormat="1" ht="15.75" x14ac:dyDescent="0.25">
      <c r="A47" s="317"/>
      <c r="B47" s="60" t="s">
        <v>28</v>
      </c>
      <c r="C47" s="250" t="str">
        <f>IF(OR(TOTAL!C47="",TOTAL!C47=0),"",TOTAL!C47/TOTAL!$C$6*'Vîrsta 3-4 ani'!$C$6)</f>
        <v/>
      </c>
      <c r="D47" s="250" t="str">
        <f>IF(OR(TOTAL!D47="",TOTAL!D47=0),"",TOTAL!D47/TOTAL!$C$6*'Vîrsta 3-4 ani'!$C$6)</f>
        <v/>
      </c>
      <c r="E47" s="250" t="str">
        <f>IF(OR(TOTAL!E47="",TOTAL!E47=0),"",TOTAL!E47/TOTAL!$C$6*'Vîrsta 3-4 ani'!$C$6)</f>
        <v/>
      </c>
      <c r="F47" s="250" t="str">
        <f>IF(OR(TOTAL!F47="",TOTAL!F47=0),"",TOTAL!F47/TOTAL!$C$6*'Vîrsta 3-4 ani'!$C$6)</f>
        <v/>
      </c>
      <c r="G47" s="250" t="str">
        <f>IF(OR(TOTAL!G47="",TOTAL!G47=0),"",TOTAL!G47/TOTAL!$C$6*'Vîrsta 3-4 ani'!$C$6)</f>
        <v/>
      </c>
      <c r="H47" s="250">
        <f>IF(OR(TOTAL!H47="",TOTAL!H47=0),"",TOTAL!H47/TOTAL!$C$6*'Vîrsta 3-4 ani'!$C$6)</f>
        <v>26.674473067915692</v>
      </c>
      <c r="I47" s="250" t="str">
        <f>IF(OR(TOTAL!I47="",TOTAL!I47=0),"",TOTAL!I47/TOTAL!$C$6*'Vîrsta 3-4 ani'!$C$6)</f>
        <v/>
      </c>
      <c r="J47" s="250" t="str">
        <f>IF(OR(TOTAL!J47="",TOTAL!J47=0),"",TOTAL!J47/TOTAL!$C$6*'Vîrsta 3-4 ani'!$C$6)</f>
        <v/>
      </c>
      <c r="K47" s="250">
        <f>IF(OR(TOTAL!K47="",TOTAL!K47=0),"",TOTAL!K47/TOTAL!$C$6*'Vîrsta 3-4 ani'!$C$6)</f>
        <v>25.480093676814988</v>
      </c>
      <c r="L47" s="250" t="str">
        <f>IF(OR(TOTAL!L47="",TOTAL!L47=0),"",TOTAL!L47/TOTAL!$C$6*'Vîrsta 3-4 ani'!$C$6)</f>
        <v/>
      </c>
      <c r="M47" s="250" t="str">
        <f>IF(OR(TOTAL!M47="",TOTAL!M47=0),"",TOTAL!M47/TOTAL!$C$6*'Vîrsta 3-4 ani'!$C$6)</f>
        <v/>
      </c>
      <c r="N47" s="250" t="str">
        <f>IF(OR(TOTAL!N47="",TOTAL!N47=0),"",TOTAL!N47/TOTAL!$C$6*'Vîrsta 3-4 ani'!$C$6)</f>
        <v/>
      </c>
      <c r="O47" s="250">
        <f>IF(OR(TOTAL!O47="",TOTAL!O47=0),"",TOTAL!O47/TOTAL!$C$6*'Vîrsta 3-4 ani'!$C$6)</f>
        <v>27.271662763466043</v>
      </c>
      <c r="P47" s="250">
        <f>IF(OR(TOTAL!P47="",TOTAL!P47=0),"",TOTAL!P47/TOTAL!$C$6*'Vîrsta 3-4 ani'!$C$6)</f>
        <v>2.5878220140515222</v>
      </c>
      <c r="Q47" s="250" t="str">
        <f>IF(OR(TOTAL!Q47="",TOTAL!Q47=0),"",TOTAL!Q47/TOTAL!$C$6*'Vîrsta 3-4 ani'!$C$6)</f>
        <v/>
      </c>
      <c r="R47" s="250" t="str">
        <f>IF(OR(TOTAL!R47="",TOTAL!R47=0),"",TOTAL!R47/TOTAL!$C$6*'Vîrsta 3-4 ani'!$C$6)</f>
        <v/>
      </c>
      <c r="S47" s="250" t="str">
        <f>IF(OR(TOTAL!S47="",TOTAL!S47=0),"",TOTAL!S47/TOTAL!$C$6*'Vîrsta 3-4 ani'!$C$6)</f>
        <v/>
      </c>
      <c r="T47" s="250">
        <f>IF(OR(TOTAL!T47="",TOTAL!T47=0),"",TOTAL!T47/TOTAL!$C$6*'Vîrsta 3-4 ani'!$C$6)</f>
        <v>25.081967213114755</v>
      </c>
      <c r="U47" s="250">
        <f>IF(OR(TOTAL!U47="",TOTAL!U47=0),"",TOTAL!U47/TOTAL!$C$6*'Vîrsta 3-4 ani'!$C$6)</f>
        <v>3.9812646370023423</v>
      </c>
      <c r="V47" s="250">
        <f>IF(OR(TOTAL!V47="",TOTAL!V47=0),"",TOTAL!V47/TOTAL!$C$6*'Vîrsta 3-4 ani'!$C$6)</f>
        <v>3.9812646370023423</v>
      </c>
      <c r="W47" s="250" t="str">
        <f>IF(OR(TOTAL!W47="",TOTAL!W47=0),"",TOTAL!W47/TOTAL!$C$6*'Vîrsta 3-4 ani'!$C$6)</f>
        <v/>
      </c>
      <c r="X47" s="250" t="str">
        <f>IF(OR(TOTAL!X47="",TOTAL!X47=0),"",TOTAL!X47/TOTAL!$C$6*'Vîrsta 3-4 ani'!$C$6)</f>
        <v/>
      </c>
      <c r="Y47" s="250" t="str">
        <f>IF(OR(TOTAL!Y47="",TOTAL!Y47=0),"",TOTAL!Y47/TOTAL!$C$6*'Vîrsta 3-4 ani'!$C$6)</f>
        <v/>
      </c>
      <c r="Z47" s="24">
        <f t="shared" si="16"/>
        <v>115.05854800936768</v>
      </c>
      <c r="AA47" s="24">
        <f t="shared" si="17"/>
        <v>31.916379475552759</v>
      </c>
      <c r="AB47" s="24">
        <f t="shared" si="18"/>
        <v>28.724741527997484</v>
      </c>
      <c r="AC47" s="8">
        <v>10</v>
      </c>
      <c r="AD47" s="101">
        <f t="shared" ref="AD47:AD61" si="21">IFERROR(IF($AB47=0,"",$AB47*AE47),"")</f>
        <v>0.2010731906959824</v>
      </c>
      <c r="AE47" s="100">
        <v>7.0000000000000001E-3</v>
      </c>
      <c r="AF47" s="101">
        <f t="shared" ref="AF47:AF61" si="22">IFERROR(IF($AB47=0,"",$AB47*AG47),"")</f>
        <v>0</v>
      </c>
      <c r="AG47" s="100">
        <v>0</v>
      </c>
      <c r="AH47" s="101">
        <f t="shared" ref="AH47:AH61" si="23">IFERROR(IF($AB47=0,"",$AB47*AI47),"")</f>
        <v>3.7342163986396728</v>
      </c>
      <c r="AI47" s="100">
        <v>0.13</v>
      </c>
      <c r="AJ47" s="101">
        <f t="shared" ref="AJ47:AJ61" si="24">IFERROR(IF($AB47=0,"",$AB47*AK47),"")</f>
        <v>16.947597501518516</v>
      </c>
      <c r="AK47" s="125">
        <v>0.59</v>
      </c>
      <c r="AL47" s="171"/>
      <c r="AM47" s="28"/>
      <c r="AN47" s="131"/>
      <c r="AO47" s="167"/>
    </row>
    <row r="48" spans="1:41" s="168" customFormat="1" ht="15.75" x14ac:dyDescent="0.25">
      <c r="A48" s="317"/>
      <c r="B48" s="60" t="s">
        <v>29</v>
      </c>
      <c r="C48" s="250" t="str">
        <f>IF(OR(TOTAL!C48="",TOTAL!C48=0),"",TOTAL!C48/TOTAL!$C$6*'Vîrsta 3-4 ani'!$C$6)</f>
        <v/>
      </c>
      <c r="D48" s="250" t="str">
        <f>IF(OR(TOTAL!D48="",TOTAL!D48=0),"",TOTAL!D48/TOTAL!$C$6*'Vîrsta 3-4 ani'!$C$6)</f>
        <v/>
      </c>
      <c r="E48" s="250" t="str">
        <f>IF(OR(TOTAL!E48="",TOTAL!E48=0),"",TOTAL!E48/TOTAL!$C$6*'Vîrsta 3-4 ani'!$C$6)</f>
        <v/>
      </c>
      <c r="F48" s="250" t="str">
        <f>IF(OR(TOTAL!F48="",TOTAL!F48=0),"",TOTAL!F48/TOTAL!$C$6*'Vîrsta 3-4 ani'!$C$6)</f>
        <v/>
      </c>
      <c r="G48" s="250" t="str">
        <f>IF(OR(TOTAL!G48="",TOTAL!G48=0),"",TOTAL!G48/TOTAL!$C$6*'Vîrsta 3-4 ani'!$C$6)</f>
        <v/>
      </c>
      <c r="H48" s="250" t="str">
        <f>IF(OR(TOTAL!H48="",TOTAL!H48=0),"",TOTAL!H48/TOTAL!$C$6*'Vîrsta 3-4 ani'!$C$6)</f>
        <v/>
      </c>
      <c r="I48" s="250" t="str">
        <f>IF(OR(TOTAL!I48="",TOTAL!I48=0),"",TOTAL!I48/TOTAL!$C$6*'Vîrsta 3-4 ani'!$C$6)</f>
        <v/>
      </c>
      <c r="J48" s="250" t="str">
        <f>IF(OR(TOTAL!J48="",TOTAL!J48=0),"",TOTAL!J48/TOTAL!$C$6*'Vîrsta 3-4 ani'!$C$6)</f>
        <v/>
      </c>
      <c r="K48" s="250" t="str">
        <f>IF(OR(TOTAL!K48="",TOTAL!K48=0),"",TOTAL!K48/TOTAL!$C$6*'Vîrsta 3-4 ani'!$C$6)</f>
        <v/>
      </c>
      <c r="L48" s="250" t="str">
        <f>IF(OR(TOTAL!L48="",TOTAL!L48=0),"",TOTAL!L48/TOTAL!$C$6*'Vîrsta 3-4 ani'!$C$6)</f>
        <v/>
      </c>
      <c r="M48" s="250" t="str">
        <f>IF(OR(TOTAL!M48="",TOTAL!M48=0),"",TOTAL!M48/TOTAL!$C$6*'Vîrsta 3-4 ani'!$C$6)</f>
        <v/>
      </c>
      <c r="N48" s="250" t="str">
        <f>IF(OR(TOTAL!N48="",TOTAL!N48=0),"",TOTAL!N48/TOTAL!$C$6*'Vîrsta 3-4 ani'!$C$6)</f>
        <v/>
      </c>
      <c r="O48" s="250" t="str">
        <f>IF(OR(TOTAL!O48="",TOTAL!O48=0),"",TOTAL!O48/TOTAL!$C$6*'Vîrsta 3-4 ani'!$C$6)</f>
        <v/>
      </c>
      <c r="P48" s="250" t="str">
        <f>IF(OR(TOTAL!P48="",TOTAL!P48=0),"",TOTAL!P48/TOTAL!$C$6*'Vîrsta 3-4 ani'!$C$6)</f>
        <v/>
      </c>
      <c r="Q48" s="250" t="str">
        <f>IF(OR(TOTAL!Q48="",TOTAL!Q48=0),"",TOTAL!Q48/TOTAL!$C$6*'Vîrsta 3-4 ani'!$C$6)</f>
        <v/>
      </c>
      <c r="R48" s="250" t="str">
        <f>IF(OR(TOTAL!R48="",TOTAL!R48=0),"",TOTAL!R48/TOTAL!$C$6*'Vîrsta 3-4 ani'!$C$6)</f>
        <v/>
      </c>
      <c r="S48" s="250" t="str">
        <f>IF(OR(TOTAL!S48="",TOTAL!S48=0),"",TOTAL!S48/TOTAL!$C$6*'Vîrsta 3-4 ani'!$C$6)</f>
        <v/>
      </c>
      <c r="T48" s="250" t="str">
        <f>IF(OR(TOTAL!T48="",TOTAL!T48=0),"",TOTAL!T48/TOTAL!$C$6*'Vîrsta 3-4 ani'!$C$6)</f>
        <v/>
      </c>
      <c r="U48" s="250" t="str">
        <f>IF(OR(TOTAL!U48="",TOTAL!U48=0),"",TOTAL!U48/TOTAL!$C$6*'Vîrsta 3-4 ani'!$C$6)</f>
        <v/>
      </c>
      <c r="V48" s="250" t="str">
        <f>IF(OR(TOTAL!V48="",TOTAL!V48=0),"",TOTAL!V48/TOTAL!$C$6*'Vîrsta 3-4 ani'!$C$6)</f>
        <v/>
      </c>
      <c r="W48" s="250" t="str">
        <f>IF(OR(TOTAL!W48="",TOTAL!W48=0),"",TOTAL!W48/TOTAL!$C$6*'Vîrsta 3-4 ani'!$C$6)</f>
        <v/>
      </c>
      <c r="X48" s="250" t="str">
        <f>IF(OR(TOTAL!X48="",TOTAL!X48=0),"",TOTAL!X48/TOTAL!$C$6*'Vîrsta 3-4 ani'!$C$6)</f>
        <v/>
      </c>
      <c r="Y48" s="250" t="str">
        <f>IF(OR(TOTAL!Y48="",TOTAL!Y48=0),"",TOTAL!Y48/TOTAL!$C$6*'Vîrsta 3-4 ani'!$C$6)</f>
        <v/>
      </c>
      <c r="Z48" s="24">
        <f t="shared" si="16"/>
        <v>0</v>
      </c>
      <c r="AA48" s="24">
        <f t="shared" si="17"/>
        <v>0</v>
      </c>
      <c r="AB48" s="24" t="str">
        <f t="shared" si="18"/>
        <v/>
      </c>
      <c r="AC48" s="8">
        <v>10</v>
      </c>
      <c r="AD48" s="101" t="str">
        <f t="shared" si="21"/>
        <v/>
      </c>
      <c r="AE48" s="100">
        <v>4.0000000000000001E-3</v>
      </c>
      <c r="AF48" s="101" t="str">
        <f t="shared" si="22"/>
        <v/>
      </c>
      <c r="AG48" s="100">
        <v>1E-3</v>
      </c>
      <c r="AH48" s="101" t="str">
        <f t="shared" si="23"/>
        <v/>
      </c>
      <c r="AI48" s="100">
        <v>0.15</v>
      </c>
      <c r="AJ48" s="101" t="str">
        <f t="shared" si="24"/>
        <v/>
      </c>
      <c r="AK48" s="125">
        <v>0.57999999999999996</v>
      </c>
      <c r="AL48" s="171"/>
      <c r="AM48" s="28"/>
      <c r="AN48" s="131"/>
      <c r="AO48" s="167"/>
    </row>
    <row r="49" spans="1:41" s="168" customFormat="1" ht="15.75" x14ac:dyDescent="0.25">
      <c r="A49" s="317"/>
      <c r="B49" s="60" t="s">
        <v>30</v>
      </c>
      <c r="C49" s="250" t="str">
        <f>IF(OR(TOTAL!C49="",TOTAL!C49=0),"",TOTAL!C49/TOTAL!$C$6*'Vîrsta 3-4 ani'!$C$6)</f>
        <v/>
      </c>
      <c r="D49" s="250" t="str">
        <f>IF(OR(TOTAL!D49="",TOTAL!D49=0),"",TOTAL!D49/TOTAL!$C$6*'Vîrsta 3-4 ani'!$C$6)</f>
        <v/>
      </c>
      <c r="E49" s="250" t="str">
        <f>IF(OR(TOTAL!E49="",TOTAL!E49=0),"",TOTAL!E49/TOTAL!$C$6*'Vîrsta 3-4 ani'!$C$6)</f>
        <v/>
      </c>
      <c r="F49" s="250" t="str">
        <f>IF(OR(TOTAL!F49="",TOTAL!F49=0),"",TOTAL!F49/TOTAL!$C$6*'Vîrsta 3-4 ani'!$C$6)</f>
        <v/>
      </c>
      <c r="G49" s="250" t="str">
        <f>IF(OR(TOTAL!G49="",TOTAL!G49=0),"",TOTAL!G49/TOTAL!$C$6*'Vîrsta 3-4 ani'!$C$6)</f>
        <v/>
      </c>
      <c r="H49" s="250" t="str">
        <f>IF(OR(TOTAL!H49="",TOTAL!H49=0),"",TOTAL!H49/TOTAL!$C$6*'Vîrsta 3-4 ani'!$C$6)</f>
        <v/>
      </c>
      <c r="I49" s="250" t="str">
        <f>IF(OR(TOTAL!I49="",TOTAL!I49=0),"",TOTAL!I49/TOTAL!$C$6*'Vîrsta 3-4 ani'!$C$6)</f>
        <v/>
      </c>
      <c r="J49" s="250" t="str">
        <f>IF(OR(TOTAL!J49="",TOTAL!J49=0),"",TOTAL!J49/TOTAL!$C$6*'Vîrsta 3-4 ani'!$C$6)</f>
        <v/>
      </c>
      <c r="K49" s="250" t="str">
        <f>IF(OR(TOTAL!K49="",TOTAL!K49=0),"",TOTAL!K49/TOTAL!$C$6*'Vîrsta 3-4 ani'!$C$6)</f>
        <v/>
      </c>
      <c r="L49" s="250" t="str">
        <f>IF(OR(TOTAL!L49="",TOTAL!L49=0),"",TOTAL!L49/TOTAL!$C$6*'Vîrsta 3-4 ani'!$C$6)</f>
        <v/>
      </c>
      <c r="M49" s="250" t="str">
        <f>IF(OR(TOTAL!M49="",TOTAL!M49=0),"",TOTAL!M49/TOTAL!$C$6*'Vîrsta 3-4 ani'!$C$6)</f>
        <v/>
      </c>
      <c r="N49" s="250" t="str">
        <f>IF(OR(TOTAL!N49="",TOTAL!N49=0),"",TOTAL!N49/TOTAL!$C$6*'Vîrsta 3-4 ani'!$C$6)</f>
        <v/>
      </c>
      <c r="O49" s="250" t="str">
        <f>IF(OR(TOTAL!O49="",TOTAL!O49=0),"",TOTAL!O49/TOTAL!$C$6*'Vîrsta 3-4 ani'!$C$6)</f>
        <v/>
      </c>
      <c r="P49" s="250" t="str">
        <f>IF(OR(TOTAL!P49="",TOTAL!P49=0),"",TOTAL!P49/TOTAL!$C$6*'Vîrsta 3-4 ani'!$C$6)</f>
        <v/>
      </c>
      <c r="Q49" s="250" t="str">
        <f>IF(OR(TOTAL!Q49="",TOTAL!Q49=0),"",TOTAL!Q49/TOTAL!$C$6*'Vîrsta 3-4 ani'!$C$6)</f>
        <v/>
      </c>
      <c r="R49" s="250" t="str">
        <f>IF(OR(TOTAL!R49="",TOTAL!R49=0),"",TOTAL!R49/TOTAL!$C$6*'Vîrsta 3-4 ani'!$C$6)</f>
        <v/>
      </c>
      <c r="S49" s="250" t="str">
        <f>IF(OR(TOTAL!S49="",TOTAL!S49=0),"",TOTAL!S49/TOTAL!$C$6*'Vîrsta 3-4 ani'!$C$6)</f>
        <v/>
      </c>
      <c r="T49" s="250" t="str">
        <f>IF(OR(TOTAL!T49="",TOTAL!T49=0),"",TOTAL!T49/TOTAL!$C$6*'Vîrsta 3-4 ani'!$C$6)</f>
        <v/>
      </c>
      <c r="U49" s="250" t="str">
        <f>IF(OR(TOTAL!U49="",TOTAL!U49=0),"",TOTAL!U49/TOTAL!$C$6*'Vîrsta 3-4 ani'!$C$6)</f>
        <v/>
      </c>
      <c r="V49" s="250" t="str">
        <f>IF(OR(TOTAL!V49="",TOTAL!V49=0),"",TOTAL!V49/TOTAL!$C$6*'Vîrsta 3-4 ani'!$C$6)</f>
        <v/>
      </c>
      <c r="W49" s="250" t="str">
        <f>IF(OR(TOTAL!W49="",TOTAL!W49=0),"",TOTAL!W49/TOTAL!$C$6*'Vîrsta 3-4 ani'!$C$6)</f>
        <v/>
      </c>
      <c r="X49" s="250" t="str">
        <f>IF(OR(TOTAL!X49="",TOTAL!X49=0),"",TOTAL!X49/TOTAL!$C$6*'Vîrsta 3-4 ani'!$C$6)</f>
        <v/>
      </c>
      <c r="Y49" s="250" t="str">
        <f>IF(OR(TOTAL!Y49="",TOTAL!Y49=0),"",TOTAL!Y49/TOTAL!$C$6*'Vîrsta 3-4 ani'!$C$6)</f>
        <v/>
      </c>
      <c r="Z49" s="24">
        <f t="shared" si="16"/>
        <v>0</v>
      </c>
      <c r="AA49" s="24">
        <f t="shared" si="17"/>
        <v>0</v>
      </c>
      <c r="AB49" s="24" t="str">
        <f t="shared" si="18"/>
        <v/>
      </c>
      <c r="AC49" s="8">
        <v>28</v>
      </c>
      <c r="AD49" s="101" t="str">
        <f t="shared" si="21"/>
        <v/>
      </c>
      <c r="AE49" s="100">
        <v>4.0000000000000001E-3</v>
      </c>
      <c r="AF49" s="101" t="str">
        <f t="shared" si="22"/>
        <v/>
      </c>
      <c r="AG49" s="100">
        <v>1E-3</v>
      </c>
      <c r="AH49" s="101" t="str">
        <f t="shared" si="23"/>
        <v/>
      </c>
      <c r="AI49" s="100">
        <v>0.15</v>
      </c>
      <c r="AJ49" s="101" t="str">
        <f t="shared" si="24"/>
        <v/>
      </c>
      <c r="AK49" s="125">
        <v>0.56999999999999995</v>
      </c>
      <c r="AL49" s="171"/>
      <c r="AM49" s="28"/>
      <c r="AN49" s="131"/>
      <c r="AO49" s="167"/>
    </row>
    <row r="50" spans="1:41" s="168" customFormat="1" ht="15.75" x14ac:dyDescent="0.25">
      <c r="A50" s="317"/>
      <c r="B50" s="60" t="s">
        <v>88</v>
      </c>
      <c r="C50" s="250" t="str">
        <f>IF(OR(TOTAL!C50="",TOTAL!C50=0),"",TOTAL!C50/TOTAL!$C$6*'Vîrsta 3-4 ani'!$C$6)</f>
        <v/>
      </c>
      <c r="D50" s="250" t="str">
        <f>IF(OR(TOTAL!D50="",TOTAL!D50=0),"",TOTAL!D50/TOTAL!$C$6*'Vîrsta 3-4 ani'!$C$6)</f>
        <v/>
      </c>
      <c r="E50" s="250" t="str">
        <f>IF(OR(TOTAL!E50="",TOTAL!E50=0),"",TOTAL!E50/TOTAL!$C$6*'Vîrsta 3-4 ani'!$C$6)</f>
        <v/>
      </c>
      <c r="F50" s="250" t="str">
        <f>IF(OR(TOTAL!F50="",TOTAL!F50=0),"",TOTAL!F50/TOTAL!$C$6*'Vîrsta 3-4 ani'!$C$6)</f>
        <v/>
      </c>
      <c r="G50" s="250" t="str">
        <f>IF(OR(TOTAL!G50="",TOTAL!G50=0),"",TOTAL!G50/TOTAL!$C$6*'Vîrsta 3-4 ani'!$C$6)</f>
        <v/>
      </c>
      <c r="H50" s="250" t="str">
        <f>IF(OR(TOTAL!H50="",TOTAL!H50=0),"",TOTAL!H50/TOTAL!$C$6*'Vîrsta 3-4 ani'!$C$6)</f>
        <v/>
      </c>
      <c r="I50" s="250" t="str">
        <f>IF(OR(TOTAL!I50="",TOTAL!I50=0),"",TOTAL!I50/TOTAL!$C$6*'Vîrsta 3-4 ani'!$C$6)</f>
        <v/>
      </c>
      <c r="J50" s="250" t="str">
        <f>IF(OR(TOTAL!J50="",TOTAL!J50=0),"",TOTAL!J50/TOTAL!$C$6*'Vîrsta 3-4 ani'!$C$6)</f>
        <v/>
      </c>
      <c r="K50" s="250" t="str">
        <f>IF(OR(TOTAL!K50="",TOTAL!K50=0),"",TOTAL!K50/TOTAL!$C$6*'Vîrsta 3-4 ani'!$C$6)</f>
        <v/>
      </c>
      <c r="L50" s="250" t="str">
        <f>IF(OR(TOTAL!L50="",TOTAL!L50=0),"",TOTAL!L50/TOTAL!$C$6*'Vîrsta 3-4 ani'!$C$6)</f>
        <v/>
      </c>
      <c r="M50" s="250" t="str">
        <f>IF(OR(TOTAL!M50="",TOTAL!M50=0),"",TOTAL!M50/TOTAL!$C$6*'Vîrsta 3-4 ani'!$C$6)</f>
        <v/>
      </c>
      <c r="N50" s="250" t="str">
        <f>IF(OR(TOTAL!N50="",TOTAL!N50=0),"",TOTAL!N50/TOTAL!$C$6*'Vîrsta 3-4 ani'!$C$6)</f>
        <v/>
      </c>
      <c r="O50" s="250" t="str">
        <f>IF(OR(TOTAL!O50="",TOTAL!O50=0),"",TOTAL!O50/TOTAL!$C$6*'Vîrsta 3-4 ani'!$C$6)</f>
        <v/>
      </c>
      <c r="P50" s="250" t="str">
        <f>IF(OR(TOTAL!P50="",TOTAL!P50=0),"",TOTAL!P50/TOTAL!$C$6*'Vîrsta 3-4 ani'!$C$6)</f>
        <v/>
      </c>
      <c r="Q50" s="250" t="str">
        <f>IF(OR(TOTAL!Q50="",TOTAL!Q50=0),"",TOTAL!Q50/TOTAL!$C$6*'Vîrsta 3-4 ani'!$C$6)</f>
        <v/>
      </c>
      <c r="R50" s="250" t="str">
        <f>IF(OR(TOTAL!R50="",TOTAL!R50=0),"",TOTAL!R50/TOTAL!$C$6*'Vîrsta 3-4 ani'!$C$6)</f>
        <v/>
      </c>
      <c r="S50" s="250" t="str">
        <f>IF(OR(TOTAL!S50="",TOTAL!S50=0),"",TOTAL!S50/TOTAL!$C$6*'Vîrsta 3-4 ani'!$C$6)</f>
        <v/>
      </c>
      <c r="T50" s="250" t="str">
        <f>IF(OR(TOTAL!T50="",TOTAL!T50=0),"",TOTAL!T50/TOTAL!$C$6*'Vîrsta 3-4 ani'!$C$6)</f>
        <v/>
      </c>
      <c r="U50" s="250" t="str">
        <f>IF(OR(TOTAL!U50="",TOTAL!U50=0),"",TOTAL!U50/TOTAL!$C$6*'Vîrsta 3-4 ani'!$C$6)</f>
        <v/>
      </c>
      <c r="V50" s="250" t="str">
        <f>IF(OR(TOTAL!V50="",TOTAL!V50=0),"",TOTAL!V50/TOTAL!$C$6*'Vîrsta 3-4 ani'!$C$6)</f>
        <v/>
      </c>
      <c r="W50" s="250" t="str">
        <f>IF(OR(TOTAL!W50="",TOTAL!W50=0),"",TOTAL!W50/TOTAL!$C$6*'Vîrsta 3-4 ani'!$C$6)</f>
        <v/>
      </c>
      <c r="X50" s="250" t="str">
        <f>IF(OR(TOTAL!X50="",TOTAL!X50=0),"",TOTAL!X50/TOTAL!$C$6*'Vîrsta 3-4 ani'!$C$6)</f>
        <v/>
      </c>
      <c r="Y50" s="250" t="str">
        <f>IF(OR(TOTAL!Y50="",TOTAL!Y50=0),"",TOTAL!Y50/TOTAL!$C$6*'Vîrsta 3-4 ani'!$C$6)</f>
        <v/>
      </c>
      <c r="Z50" s="24">
        <f t="shared" si="16"/>
        <v>0</v>
      </c>
      <c r="AA50" s="24">
        <f t="shared" si="17"/>
        <v>0</v>
      </c>
      <c r="AB50" s="24" t="str">
        <f t="shared" si="18"/>
        <v/>
      </c>
      <c r="AC50" s="8">
        <v>20</v>
      </c>
      <c r="AD50" s="101" t="str">
        <f t="shared" si="21"/>
        <v/>
      </c>
      <c r="AE50" s="100">
        <v>8.9999999999999993E-3</v>
      </c>
      <c r="AF50" s="101" t="str">
        <f t="shared" si="22"/>
        <v/>
      </c>
      <c r="AG50" s="100">
        <v>3.0000000000000001E-3</v>
      </c>
      <c r="AH50" s="101" t="str">
        <f t="shared" si="23"/>
        <v/>
      </c>
      <c r="AI50" s="100">
        <v>0.09</v>
      </c>
      <c r="AJ50" s="101" t="str">
        <f t="shared" si="24"/>
        <v/>
      </c>
      <c r="AK50" s="125">
        <v>0.39</v>
      </c>
      <c r="AL50" s="171"/>
      <c r="AM50" s="28"/>
      <c r="AN50" s="131"/>
      <c r="AO50" s="167"/>
    </row>
    <row r="51" spans="1:41" s="168" customFormat="1" ht="15.75" x14ac:dyDescent="0.25">
      <c r="A51" s="317"/>
      <c r="B51" s="60" t="s">
        <v>31</v>
      </c>
      <c r="C51" s="250" t="str">
        <f>IF(OR(TOTAL!C51="",TOTAL!C51=0),"",TOTAL!C51/TOTAL!$C$6*'Vîrsta 3-4 ani'!$C$6)</f>
        <v/>
      </c>
      <c r="D51" s="250" t="str">
        <f>IF(OR(TOTAL!D51="",TOTAL!D51=0),"",TOTAL!D51/TOTAL!$C$6*'Vîrsta 3-4 ani'!$C$6)</f>
        <v/>
      </c>
      <c r="E51" s="250" t="str">
        <f>IF(OR(TOTAL!E51="",TOTAL!E51=0),"",TOTAL!E51/TOTAL!$C$6*'Vîrsta 3-4 ani'!$C$6)</f>
        <v/>
      </c>
      <c r="F51" s="250" t="str">
        <f>IF(OR(TOTAL!F51="",TOTAL!F51=0),"",TOTAL!F51/TOTAL!$C$6*'Vîrsta 3-4 ani'!$C$6)</f>
        <v/>
      </c>
      <c r="G51" s="250" t="str">
        <f>IF(OR(TOTAL!G51="",TOTAL!G51=0),"",TOTAL!G51/TOTAL!$C$6*'Vîrsta 3-4 ani'!$C$6)</f>
        <v/>
      </c>
      <c r="H51" s="250" t="str">
        <f>IF(OR(TOTAL!H51="",TOTAL!H51=0),"",TOTAL!H51/TOTAL!$C$6*'Vîrsta 3-4 ani'!$C$6)</f>
        <v/>
      </c>
      <c r="I51" s="250" t="str">
        <f>IF(OR(TOTAL!I51="",TOTAL!I51=0),"",TOTAL!I51/TOTAL!$C$6*'Vîrsta 3-4 ani'!$C$6)</f>
        <v/>
      </c>
      <c r="J51" s="250" t="str">
        <f>IF(OR(TOTAL!J51="",TOTAL!J51=0),"",TOTAL!J51/TOTAL!$C$6*'Vîrsta 3-4 ani'!$C$6)</f>
        <v/>
      </c>
      <c r="K51" s="250" t="str">
        <f>IF(OR(TOTAL!K51="",TOTAL!K51=0),"",TOTAL!K51/TOTAL!$C$6*'Vîrsta 3-4 ani'!$C$6)</f>
        <v/>
      </c>
      <c r="L51" s="250" t="str">
        <f>IF(OR(TOTAL!L51="",TOTAL!L51=0),"",TOTAL!L51/TOTAL!$C$6*'Vîrsta 3-4 ani'!$C$6)</f>
        <v/>
      </c>
      <c r="M51" s="250" t="str">
        <f>IF(OR(TOTAL!M51="",TOTAL!M51=0),"",TOTAL!M51/TOTAL!$C$6*'Vîrsta 3-4 ani'!$C$6)</f>
        <v/>
      </c>
      <c r="N51" s="250" t="str">
        <f>IF(OR(TOTAL!N51="",TOTAL!N51=0),"",TOTAL!N51/TOTAL!$C$6*'Vîrsta 3-4 ani'!$C$6)</f>
        <v/>
      </c>
      <c r="O51" s="250" t="str">
        <f>IF(OR(TOTAL!O51="",TOTAL!O51=0),"",TOTAL!O51/TOTAL!$C$6*'Vîrsta 3-4 ani'!$C$6)</f>
        <v/>
      </c>
      <c r="P51" s="250" t="str">
        <f>IF(OR(TOTAL!P51="",TOTAL!P51=0),"",TOTAL!P51/TOTAL!$C$6*'Vîrsta 3-4 ani'!$C$6)</f>
        <v/>
      </c>
      <c r="Q51" s="250" t="str">
        <f>IF(OR(TOTAL!Q51="",TOTAL!Q51=0),"",TOTAL!Q51/TOTAL!$C$6*'Vîrsta 3-4 ani'!$C$6)</f>
        <v/>
      </c>
      <c r="R51" s="250" t="str">
        <f>IF(OR(TOTAL!R51="",TOTAL!R51=0),"",TOTAL!R51/TOTAL!$C$6*'Vîrsta 3-4 ani'!$C$6)</f>
        <v/>
      </c>
      <c r="S51" s="250" t="str">
        <f>IF(OR(TOTAL!S51="",TOTAL!S51=0),"",TOTAL!S51/TOTAL!$C$6*'Vîrsta 3-4 ani'!$C$6)</f>
        <v/>
      </c>
      <c r="T51" s="250" t="str">
        <f>IF(OR(TOTAL!T51="",TOTAL!T51=0),"",TOTAL!T51/TOTAL!$C$6*'Vîrsta 3-4 ani'!$C$6)</f>
        <v/>
      </c>
      <c r="U51" s="250" t="str">
        <f>IF(OR(TOTAL!U51="",TOTAL!U51=0),"",TOTAL!U51/TOTAL!$C$6*'Vîrsta 3-4 ani'!$C$6)</f>
        <v/>
      </c>
      <c r="V51" s="250" t="str">
        <f>IF(OR(TOTAL!V51="",TOTAL!V51=0),"",TOTAL!V51/TOTAL!$C$6*'Vîrsta 3-4 ani'!$C$6)</f>
        <v/>
      </c>
      <c r="W51" s="250" t="str">
        <f>IF(OR(TOTAL!W51="",TOTAL!W51=0),"",TOTAL!W51/TOTAL!$C$6*'Vîrsta 3-4 ani'!$C$6)</f>
        <v/>
      </c>
      <c r="X51" s="250" t="str">
        <f>IF(OR(TOTAL!X51="",TOTAL!X51=0),"",TOTAL!X51/TOTAL!$C$6*'Vîrsta 3-4 ani'!$C$6)</f>
        <v/>
      </c>
      <c r="Y51" s="250" t="str">
        <f>IF(OR(TOTAL!Y51="",TOTAL!Y51=0),"",TOTAL!Y51/TOTAL!$C$6*'Vîrsta 3-4 ani'!$C$6)</f>
        <v/>
      </c>
      <c r="Z51" s="24">
        <f t="shared" si="16"/>
        <v>0</v>
      </c>
      <c r="AA51" s="24">
        <f t="shared" si="17"/>
        <v>0</v>
      </c>
      <c r="AB51" s="24" t="str">
        <f t="shared" si="18"/>
        <v/>
      </c>
      <c r="AC51" s="8">
        <v>14</v>
      </c>
      <c r="AD51" s="101" t="str">
        <f t="shared" si="21"/>
        <v/>
      </c>
      <c r="AE51" s="100">
        <v>0.01</v>
      </c>
      <c r="AF51" s="101" t="str">
        <f t="shared" si="22"/>
        <v/>
      </c>
      <c r="AG51" s="100">
        <v>4.0000000000000001E-3</v>
      </c>
      <c r="AH51" s="101" t="str">
        <f t="shared" si="23"/>
        <v/>
      </c>
      <c r="AI51" s="100">
        <v>0.11</v>
      </c>
      <c r="AJ51" s="101" t="str">
        <f t="shared" si="24"/>
        <v/>
      </c>
      <c r="AK51" s="125">
        <v>0.48</v>
      </c>
      <c r="AL51" s="171"/>
      <c r="AM51" s="28"/>
      <c r="AN51" s="131"/>
      <c r="AO51" s="167"/>
    </row>
    <row r="52" spans="1:41" s="168" customFormat="1" ht="15.75" x14ac:dyDescent="0.25">
      <c r="A52" s="317"/>
      <c r="B52" s="60" t="s">
        <v>32</v>
      </c>
      <c r="C52" s="250">
        <f>IF(OR(TOTAL!C52="",TOTAL!C52=0),"",TOTAL!C52/TOTAL!$C$6*'Vîrsta 3-4 ani'!$C$6)</f>
        <v>25.878220140515221</v>
      </c>
      <c r="D52" s="250" t="str">
        <f>IF(OR(TOTAL!D52="",TOTAL!D52=0),"",TOTAL!D52/TOTAL!$C$6*'Vîrsta 3-4 ani'!$C$6)</f>
        <v/>
      </c>
      <c r="E52" s="250" t="str">
        <f>IF(OR(TOTAL!E52="",TOTAL!E52=0),"",TOTAL!E52/TOTAL!$C$6*'Vîrsta 3-4 ani'!$C$6)</f>
        <v/>
      </c>
      <c r="F52" s="250">
        <f>IF(OR(TOTAL!F52="",TOTAL!F52=0),"",TOTAL!F52/TOTAL!$C$6*'Vîrsta 3-4 ani'!$C$6)</f>
        <v>25.679156908665107</v>
      </c>
      <c r="G52" s="250" t="str">
        <f>IF(OR(TOTAL!G52="",TOTAL!G52=0),"",TOTAL!G52/TOTAL!$C$6*'Vîrsta 3-4 ani'!$C$6)</f>
        <v/>
      </c>
      <c r="H52" s="250" t="str">
        <f>IF(OR(TOTAL!H52="",TOTAL!H52=0),"",TOTAL!H52/TOTAL!$C$6*'Vîrsta 3-4 ani'!$C$6)</f>
        <v/>
      </c>
      <c r="I52" s="250" t="str">
        <f>IF(OR(TOTAL!I52="",TOTAL!I52=0),"",TOTAL!I52/TOTAL!$C$6*'Vîrsta 3-4 ani'!$C$6)</f>
        <v/>
      </c>
      <c r="J52" s="250" t="str">
        <f>IF(OR(TOTAL!J52="",TOTAL!J52=0),"",TOTAL!J52/TOTAL!$C$6*'Vîrsta 3-4 ani'!$C$6)</f>
        <v/>
      </c>
      <c r="K52" s="250" t="str">
        <f>IF(OR(TOTAL!K52="",TOTAL!K52=0),"",TOTAL!K52/TOTAL!$C$6*'Vîrsta 3-4 ani'!$C$6)</f>
        <v/>
      </c>
      <c r="L52" s="250" t="str">
        <f>IF(OR(TOTAL!L52="",TOTAL!L52=0),"",TOTAL!L52/TOTAL!$C$6*'Vîrsta 3-4 ani'!$C$6)</f>
        <v/>
      </c>
      <c r="M52" s="250" t="str">
        <f>IF(OR(TOTAL!M52="",TOTAL!M52=0),"",TOTAL!M52/TOTAL!$C$6*'Vîrsta 3-4 ani'!$C$6)</f>
        <v/>
      </c>
      <c r="N52" s="250" t="str">
        <f>IF(OR(TOTAL!N52="",TOTAL!N52=0),"",TOTAL!N52/TOTAL!$C$6*'Vîrsta 3-4 ani'!$C$6)</f>
        <v/>
      </c>
      <c r="O52" s="250" t="str">
        <f>IF(OR(TOTAL!O52="",TOTAL!O52=0),"",TOTAL!O52/TOTAL!$C$6*'Vîrsta 3-4 ani'!$C$6)</f>
        <v/>
      </c>
      <c r="P52" s="250">
        <f>IF(OR(TOTAL!P52="",TOTAL!P52=0),"",TOTAL!P52/TOTAL!$C$6*'Vîrsta 3-4 ani'!$C$6)</f>
        <v>28.466042154566743</v>
      </c>
      <c r="Q52" s="250">
        <f>IF(OR(TOTAL!Q52="",TOTAL!Q52=0),"",TOTAL!Q52/TOTAL!$C$6*'Vîrsta 3-4 ani'!$C$6)</f>
        <v>1.3934426229508197</v>
      </c>
      <c r="R52" s="250" t="str">
        <f>IF(OR(TOTAL!R52="",TOTAL!R52=0),"",TOTAL!R52/TOTAL!$C$6*'Vîrsta 3-4 ani'!$C$6)</f>
        <v/>
      </c>
      <c r="S52" s="250" t="str">
        <f>IF(OR(TOTAL!S52="",TOTAL!S52=0),"",TOTAL!S52/TOTAL!$C$6*'Vîrsta 3-4 ani'!$C$6)</f>
        <v/>
      </c>
      <c r="T52" s="250" t="str">
        <f>IF(OR(TOTAL!T52="",TOTAL!T52=0),"",TOTAL!T52/TOTAL!$C$6*'Vîrsta 3-4 ani'!$C$6)</f>
        <v/>
      </c>
      <c r="U52" s="250">
        <f>IF(OR(TOTAL!U52="",TOTAL!U52=0),"",TOTAL!U52/TOTAL!$C$6*'Vîrsta 3-4 ani'!$C$6)</f>
        <v>25.480093676814988</v>
      </c>
      <c r="V52" s="250">
        <f>IF(OR(TOTAL!V52="",TOTAL!V52=0),"",TOTAL!V52/TOTAL!$C$6*'Vîrsta 3-4 ani'!$C$6)</f>
        <v>4.5386416861826699</v>
      </c>
      <c r="W52" s="250" t="str">
        <f>IF(OR(TOTAL!W52="",TOTAL!W52=0),"",TOTAL!W52/TOTAL!$C$6*'Vîrsta 3-4 ani'!$C$6)</f>
        <v/>
      </c>
      <c r="X52" s="250" t="str">
        <f>IF(OR(TOTAL!X52="",TOTAL!X52=0),"",TOTAL!X52/TOTAL!$C$6*'Vîrsta 3-4 ani'!$C$6)</f>
        <v/>
      </c>
      <c r="Y52" s="250" t="str">
        <f>IF(OR(TOTAL!Y52="",TOTAL!Y52=0),"",TOTAL!Y52/TOTAL!$C$6*'Vîrsta 3-4 ani'!$C$6)</f>
        <v/>
      </c>
      <c r="Z52" s="24">
        <f t="shared" si="16"/>
        <v>111.43559718969554</v>
      </c>
      <c r="AA52" s="24">
        <f t="shared" si="17"/>
        <v>30.911400052620124</v>
      </c>
      <c r="AB52" s="24">
        <f t="shared" si="18"/>
        <v>26.892918045779506</v>
      </c>
      <c r="AC52" s="8">
        <v>13</v>
      </c>
      <c r="AD52" s="101">
        <f t="shared" si="21"/>
        <v>0.18825042632045655</v>
      </c>
      <c r="AE52" s="100">
        <v>7.0000000000000001E-3</v>
      </c>
      <c r="AF52" s="101">
        <f t="shared" si="22"/>
        <v>5.3785836091559014E-2</v>
      </c>
      <c r="AG52" s="100">
        <v>2E-3</v>
      </c>
      <c r="AH52" s="101">
        <f t="shared" si="23"/>
        <v>4.8407252482403109</v>
      </c>
      <c r="AI52" s="100">
        <v>0.18</v>
      </c>
      <c r="AJ52" s="101">
        <f t="shared" si="24"/>
        <v>18.556113451587859</v>
      </c>
      <c r="AK52" s="125">
        <v>0.69</v>
      </c>
      <c r="AL52" s="171"/>
      <c r="AM52" s="28"/>
      <c r="AN52" s="131"/>
      <c r="AO52" s="167"/>
    </row>
    <row r="53" spans="1:41" s="168" customFormat="1" ht="15.75" x14ac:dyDescent="0.25">
      <c r="A53" s="317"/>
      <c r="B53" s="60" t="s">
        <v>36</v>
      </c>
      <c r="C53" s="250" t="str">
        <f>IF(OR(TOTAL!C53="",TOTAL!C53=0),"",TOTAL!C53/TOTAL!$C$6*'Vîrsta 3-4 ani'!$C$6)</f>
        <v/>
      </c>
      <c r="D53" s="250" t="str">
        <f>IF(OR(TOTAL!D53="",TOTAL!D53=0),"",TOTAL!D53/TOTAL!$C$6*'Vîrsta 3-4 ani'!$C$6)</f>
        <v/>
      </c>
      <c r="E53" s="250" t="str">
        <f>IF(OR(TOTAL!E53="",TOTAL!E53=0),"",TOTAL!E53/TOTAL!$C$6*'Vîrsta 3-4 ani'!$C$6)</f>
        <v/>
      </c>
      <c r="F53" s="250" t="str">
        <f>IF(OR(TOTAL!F53="",TOTAL!F53=0),"",TOTAL!F53/TOTAL!$C$6*'Vîrsta 3-4 ani'!$C$6)</f>
        <v/>
      </c>
      <c r="G53" s="250" t="str">
        <f>IF(OR(TOTAL!G53="",TOTAL!G53=0),"",TOTAL!G53/TOTAL!$C$6*'Vîrsta 3-4 ani'!$C$6)</f>
        <v/>
      </c>
      <c r="H53" s="250" t="str">
        <f>IF(OR(TOTAL!H53="",TOTAL!H53=0),"",TOTAL!H53/TOTAL!$C$6*'Vîrsta 3-4 ani'!$C$6)</f>
        <v/>
      </c>
      <c r="I53" s="250" t="str">
        <f>IF(OR(TOTAL!I53="",TOTAL!I53=0),"",TOTAL!I53/TOTAL!$C$6*'Vîrsta 3-4 ani'!$C$6)</f>
        <v/>
      </c>
      <c r="J53" s="250" t="str">
        <f>IF(OR(TOTAL!J53="",TOTAL!J53=0),"",TOTAL!J53/TOTAL!$C$6*'Vîrsta 3-4 ani'!$C$6)</f>
        <v/>
      </c>
      <c r="K53" s="250" t="str">
        <f>IF(OR(TOTAL!K53="",TOTAL!K53=0),"",TOTAL!K53/TOTAL!$C$6*'Vîrsta 3-4 ani'!$C$6)</f>
        <v/>
      </c>
      <c r="L53" s="250" t="str">
        <f>IF(OR(TOTAL!L53="",TOTAL!L53=0),"",TOTAL!L53/TOTAL!$C$6*'Vîrsta 3-4 ani'!$C$6)</f>
        <v/>
      </c>
      <c r="M53" s="250" t="str">
        <f>IF(OR(TOTAL!M53="",TOTAL!M53=0),"",TOTAL!M53/TOTAL!$C$6*'Vîrsta 3-4 ani'!$C$6)</f>
        <v/>
      </c>
      <c r="N53" s="250" t="str">
        <f>IF(OR(TOTAL!N53="",TOTAL!N53=0),"",TOTAL!N53/TOTAL!$C$6*'Vîrsta 3-4 ani'!$C$6)</f>
        <v/>
      </c>
      <c r="O53" s="250" t="str">
        <f>IF(OR(TOTAL!O53="",TOTAL!O53=0),"",TOTAL!O53/TOTAL!$C$6*'Vîrsta 3-4 ani'!$C$6)</f>
        <v/>
      </c>
      <c r="P53" s="250" t="str">
        <f>IF(OR(TOTAL!P53="",TOTAL!P53=0),"",TOTAL!P53/TOTAL!$C$6*'Vîrsta 3-4 ani'!$C$6)</f>
        <v/>
      </c>
      <c r="Q53" s="250" t="str">
        <f>IF(OR(TOTAL!Q53="",TOTAL!Q53=0),"",TOTAL!Q53/TOTAL!$C$6*'Vîrsta 3-4 ani'!$C$6)</f>
        <v/>
      </c>
      <c r="R53" s="250" t="str">
        <f>IF(OR(TOTAL!R53="",TOTAL!R53=0),"",TOTAL!R53/TOTAL!$C$6*'Vîrsta 3-4 ani'!$C$6)</f>
        <v/>
      </c>
      <c r="S53" s="250" t="str">
        <f>IF(OR(TOTAL!S53="",TOTAL!S53=0),"",TOTAL!S53/TOTAL!$C$6*'Vîrsta 3-4 ani'!$C$6)</f>
        <v/>
      </c>
      <c r="T53" s="250" t="str">
        <f>IF(OR(TOTAL!T53="",TOTAL!T53=0),"",TOTAL!T53/TOTAL!$C$6*'Vîrsta 3-4 ani'!$C$6)</f>
        <v/>
      </c>
      <c r="U53" s="250" t="str">
        <f>IF(OR(TOTAL!U53="",TOTAL!U53=0),"",TOTAL!U53/TOTAL!$C$6*'Vîrsta 3-4 ani'!$C$6)</f>
        <v/>
      </c>
      <c r="V53" s="250" t="str">
        <f>IF(OR(TOTAL!V53="",TOTAL!V53=0),"",TOTAL!V53/TOTAL!$C$6*'Vîrsta 3-4 ani'!$C$6)</f>
        <v/>
      </c>
      <c r="W53" s="250" t="str">
        <f>IF(OR(TOTAL!W53="",TOTAL!W53=0),"",TOTAL!W53/TOTAL!$C$6*'Vîrsta 3-4 ani'!$C$6)</f>
        <v/>
      </c>
      <c r="X53" s="250" t="str">
        <f>IF(OR(TOTAL!X53="",TOTAL!X53=0),"",TOTAL!X53/TOTAL!$C$6*'Vîrsta 3-4 ani'!$C$6)</f>
        <v/>
      </c>
      <c r="Y53" s="250" t="str">
        <f>IF(OR(TOTAL!Y53="",TOTAL!Y53=0),"",TOTAL!Y53/TOTAL!$C$6*'Vîrsta 3-4 ani'!$C$6)</f>
        <v/>
      </c>
      <c r="Z53" s="24">
        <f t="shared" si="16"/>
        <v>0</v>
      </c>
      <c r="AA53" s="24">
        <f t="shared" si="17"/>
        <v>0</v>
      </c>
      <c r="AB53" s="24" t="str">
        <f t="shared" si="18"/>
        <v/>
      </c>
      <c r="AC53" s="8">
        <v>15</v>
      </c>
      <c r="AD53" s="101" t="str">
        <f t="shared" si="21"/>
        <v/>
      </c>
      <c r="AE53" s="100">
        <v>0.01</v>
      </c>
      <c r="AF53" s="101" t="str">
        <f t="shared" si="22"/>
        <v/>
      </c>
      <c r="AG53" s="100">
        <v>3.0000000000000001E-3</v>
      </c>
      <c r="AH53" s="101" t="str">
        <f t="shared" si="23"/>
        <v/>
      </c>
      <c r="AI53" s="100">
        <v>0.14599999999999999</v>
      </c>
      <c r="AJ53" s="101" t="str">
        <f t="shared" si="24"/>
        <v/>
      </c>
      <c r="AK53" s="125">
        <v>0.61</v>
      </c>
      <c r="AL53" s="171"/>
      <c r="AM53" s="28"/>
      <c r="AN53" s="131"/>
      <c r="AO53" s="167"/>
    </row>
    <row r="54" spans="1:41" s="168" customFormat="1" ht="15.75" x14ac:dyDescent="0.25">
      <c r="A54" s="317"/>
      <c r="B54" s="60" t="s">
        <v>37</v>
      </c>
      <c r="C54" s="250" t="str">
        <f>IF(OR(TOTAL!C54="",TOTAL!C54=0),"",TOTAL!C54/TOTAL!$C$6*'Vîrsta 3-4 ani'!$C$6)</f>
        <v/>
      </c>
      <c r="D54" s="250" t="str">
        <f>IF(OR(TOTAL!D54="",TOTAL!D54=0),"",TOTAL!D54/TOTAL!$C$6*'Vîrsta 3-4 ani'!$C$6)</f>
        <v/>
      </c>
      <c r="E54" s="250" t="str">
        <f>IF(OR(TOTAL!E54="",TOTAL!E54=0),"",TOTAL!E54/TOTAL!$C$6*'Vîrsta 3-4 ani'!$C$6)</f>
        <v/>
      </c>
      <c r="F54" s="250" t="str">
        <f>IF(OR(TOTAL!F54="",TOTAL!F54=0),"",TOTAL!F54/TOTAL!$C$6*'Vîrsta 3-4 ani'!$C$6)</f>
        <v/>
      </c>
      <c r="G54" s="250" t="str">
        <f>IF(OR(TOTAL!G54="",TOTAL!G54=0),"",TOTAL!G54/TOTAL!$C$6*'Vîrsta 3-4 ani'!$C$6)</f>
        <v/>
      </c>
      <c r="H54" s="250" t="str">
        <f>IF(OR(TOTAL!H54="",TOTAL!H54=0),"",TOTAL!H54/TOTAL!$C$6*'Vîrsta 3-4 ani'!$C$6)</f>
        <v/>
      </c>
      <c r="I54" s="250" t="str">
        <f>IF(OR(TOTAL!I54="",TOTAL!I54=0),"",TOTAL!I54/TOTAL!$C$6*'Vîrsta 3-4 ani'!$C$6)</f>
        <v/>
      </c>
      <c r="J54" s="250" t="str">
        <f>IF(OR(TOTAL!J54="",TOTAL!J54=0),"",TOTAL!J54/TOTAL!$C$6*'Vîrsta 3-4 ani'!$C$6)</f>
        <v/>
      </c>
      <c r="K54" s="250" t="str">
        <f>IF(OR(TOTAL!K54="",TOTAL!K54=0),"",TOTAL!K54/TOTAL!$C$6*'Vîrsta 3-4 ani'!$C$6)</f>
        <v/>
      </c>
      <c r="L54" s="250" t="str">
        <f>IF(OR(TOTAL!L54="",TOTAL!L54=0),"",TOTAL!L54/TOTAL!$C$6*'Vîrsta 3-4 ani'!$C$6)</f>
        <v/>
      </c>
      <c r="M54" s="250" t="str">
        <f>IF(OR(TOTAL!M54="",TOTAL!M54=0),"",TOTAL!M54/TOTAL!$C$6*'Vîrsta 3-4 ani'!$C$6)</f>
        <v/>
      </c>
      <c r="N54" s="250" t="str">
        <f>IF(OR(TOTAL!N54="",TOTAL!N54=0),"",TOTAL!N54/TOTAL!$C$6*'Vîrsta 3-4 ani'!$C$6)</f>
        <v/>
      </c>
      <c r="O54" s="250" t="str">
        <f>IF(OR(TOTAL!O54="",TOTAL!O54=0),"",TOTAL!O54/TOTAL!$C$6*'Vîrsta 3-4 ani'!$C$6)</f>
        <v/>
      </c>
      <c r="P54" s="250" t="str">
        <f>IF(OR(TOTAL!P54="",TOTAL!P54=0),"",TOTAL!P54/TOTAL!$C$6*'Vîrsta 3-4 ani'!$C$6)</f>
        <v/>
      </c>
      <c r="Q54" s="250" t="str">
        <f>IF(OR(TOTAL!Q54="",TOTAL!Q54=0),"",TOTAL!Q54/TOTAL!$C$6*'Vîrsta 3-4 ani'!$C$6)</f>
        <v/>
      </c>
      <c r="R54" s="250" t="str">
        <f>IF(OR(TOTAL!R54="",TOTAL!R54=0),"",TOTAL!R54/TOTAL!$C$6*'Vîrsta 3-4 ani'!$C$6)</f>
        <v/>
      </c>
      <c r="S54" s="250" t="str">
        <f>IF(OR(TOTAL!S54="",TOTAL!S54=0),"",TOTAL!S54/TOTAL!$C$6*'Vîrsta 3-4 ani'!$C$6)</f>
        <v/>
      </c>
      <c r="T54" s="250" t="str">
        <f>IF(OR(TOTAL!T54="",TOTAL!T54=0),"",TOTAL!T54/TOTAL!$C$6*'Vîrsta 3-4 ani'!$C$6)</f>
        <v/>
      </c>
      <c r="U54" s="250" t="str">
        <f>IF(OR(TOTAL!U54="",TOTAL!U54=0),"",TOTAL!U54/TOTAL!$C$6*'Vîrsta 3-4 ani'!$C$6)</f>
        <v/>
      </c>
      <c r="V54" s="250" t="str">
        <f>IF(OR(TOTAL!V54="",TOTAL!V54=0),"",TOTAL!V54/TOTAL!$C$6*'Vîrsta 3-4 ani'!$C$6)</f>
        <v/>
      </c>
      <c r="W54" s="250" t="str">
        <f>IF(OR(TOTAL!W54="",TOTAL!W54=0),"",TOTAL!W54/TOTAL!$C$6*'Vîrsta 3-4 ani'!$C$6)</f>
        <v/>
      </c>
      <c r="X54" s="250" t="str">
        <f>IF(OR(TOTAL!X54="",TOTAL!X54=0),"",TOTAL!X54/TOTAL!$C$6*'Vîrsta 3-4 ani'!$C$6)</f>
        <v/>
      </c>
      <c r="Y54" s="250" t="str">
        <f>IF(OR(TOTAL!Y54="",TOTAL!Y54=0),"",TOTAL!Y54/TOTAL!$C$6*'Vîrsta 3-4 ani'!$C$6)</f>
        <v/>
      </c>
      <c r="Z54" s="24">
        <f t="shared" si="16"/>
        <v>0</v>
      </c>
      <c r="AA54" s="24">
        <f t="shared" si="17"/>
        <v>0</v>
      </c>
      <c r="AB54" s="24" t="str">
        <f t="shared" si="18"/>
        <v/>
      </c>
      <c r="AC54" s="8">
        <v>15</v>
      </c>
      <c r="AD54" s="101" t="str">
        <f t="shared" si="21"/>
        <v/>
      </c>
      <c r="AE54" s="100">
        <v>8.9999999999999993E-3</v>
      </c>
      <c r="AF54" s="101" t="str">
        <f t="shared" si="22"/>
        <v/>
      </c>
      <c r="AG54" s="100">
        <v>4.0000000000000001E-3</v>
      </c>
      <c r="AH54" s="101" t="str">
        <f t="shared" si="23"/>
        <v/>
      </c>
      <c r="AI54" s="100">
        <v>0.109</v>
      </c>
      <c r="AJ54" s="101" t="str">
        <f t="shared" si="24"/>
        <v/>
      </c>
      <c r="AK54" s="125">
        <v>0.47</v>
      </c>
      <c r="AL54" s="171"/>
      <c r="AM54" s="28"/>
      <c r="AN54" s="131"/>
      <c r="AO54" s="167"/>
    </row>
    <row r="55" spans="1:41" s="168" customFormat="1" ht="15.75" x14ac:dyDescent="0.25">
      <c r="A55" s="317"/>
      <c r="B55" s="60" t="s">
        <v>33</v>
      </c>
      <c r="C55" s="250" t="str">
        <f>IF(OR(TOTAL!C55="",TOTAL!C55=0),"",TOTAL!C55/TOTAL!$C$6*'Vîrsta 3-4 ani'!$C$6)</f>
        <v/>
      </c>
      <c r="D55" s="250" t="str">
        <f>IF(OR(TOTAL!D55="",TOTAL!D55=0),"",TOTAL!D55/TOTAL!$C$6*'Vîrsta 3-4 ani'!$C$6)</f>
        <v/>
      </c>
      <c r="E55" s="250" t="str">
        <f>IF(OR(TOTAL!E55="",TOTAL!E55=0),"",TOTAL!E55/TOTAL!$C$6*'Vîrsta 3-4 ani'!$C$6)</f>
        <v/>
      </c>
      <c r="F55" s="250" t="str">
        <f>IF(OR(TOTAL!F55="",TOTAL!F55=0),"",TOTAL!F55/TOTAL!$C$6*'Vîrsta 3-4 ani'!$C$6)</f>
        <v/>
      </c>
      <c r="G55" s="250">
        <f>IF(OR(TOTAL!G55="",TOTAL!G55=0),"",TOTAL!G55/TOTAL!$C$6*'Vîrsta 3-4 ani'!$C$6)</f>
        <v>0.79625292740046838</v>
      </c>
      <c r="H55" s="250" t="str">
        <f>IF(OR(TOTAL!H55="",TOTAL!H55=0),"",TOTAL!H55/TOTAL!$C$6*'Vîrsta 3-4 ani'!$C$6)</f>
        <v/>
      </c>
      <c r="I55" s="250">
        <f>IF(OR(TOTAL!I55="",TOTAL!I55=0),"",TOTAL!I55/TOTAL!$C$6*'Vîrsta 3-4 ani'!$C$6)</f>
        <v>0.79625292740046838</v>
      </c>
      <c r="J55" s="250" t="str">
        <f>IF(OR(TOTAL!J55="",TOTAL!J55=0),"",TOTAL!J55/TOTAL!$C$6*'Vîrsta 3-4 ani'!$C$6)</f>
        <v/>
      </c>
      <c r="K55" s="250">
        <f>IF(OR(TOTAL!K55="",TOTAL!K55=0),"",TOTAL!K55/TOTAL!$C$6*'Vîrsta 3-4 ani'!$C$6)</f>
        <v>0.79625292740046838</v>
      </c>
      <c r="L55" s="250" t="str">
        <f>IF(OR(TOTAL!L55="",TOTAL!L55=0),"",TOTAL!L55/TOTAL!$C$6*'Vîrsta 3-4 ani'!$C$6)</f>
        <v/>
      </c>
      <c r="M55" s="250" t="str">
        <f>IF(OR(TOTAL!M55="",TOTAL!M55=0),"",TOTAL!M55/TOTAL!$C$6*'Vîrsta 3-4 ani'!$C$6)</f>
        <v/>
      </c>
      <c r="N55" s="250">
        <f>IF(OR(TOTAL!N55="",TOTAL!N55=0),"",TOTAL!N55/TOTAL!$C$6*'Vîrsta 3-4 ani'!$C$6)</f>
        <v>0.79625292740046838</v>
      </c>
      <c r="O55" s="250">
        <f>IF(OR(TOTAL!O55="",TOTAL!O55=0),"",TOTAL!O55/TOTAL!$C$6*'Vîrsta 3-4 ani'!$C$6)</f>
        <v>0.79625292740046838</v>
      </c>
      <c r="P55" s="250" t="str">
        <f>IF(OR(TOTAL!P55="",TOTAL!P55=0),"",TOTAL!P55/TOTAL!$C$6*'Vîrsta 3-4 ani'!$C$6)</f>
        <v/>
      </c>
      <c r="Q55" s="250" t="str">
        <f>IF(OR(TOTAL!Q55="",TOTAL!Q55=0),"",TOTAL!Q55/TOTAL!$C$6*'Vîrsta 3-4 ani'!$C$6)</f>
        <v/>
      </c>
      <c r="R55" s="250" t="str">
        <f>IF(OR(TOTAL!R55="",TOTAL!R55=0),"",TOTAL!R55/TOTAL!$C$6*'Vîrsta 3-4 ani'!$C$6)</f>
        <v/>
      </c>
      <c r="S55" s="250" t="str">
        <f>IF(OR(TOTAL!S55="",TOTAL!S55=0),"",TOTAL!S55/TOTAL!$C$6*'Vîrsta 3-4 ani'!$C$6)</f>
        <v/>
      </c>
      <c r="T55" s="250" t="str">
        <f>IF(OR(TOTAL!T55="",TOTAL!T55=0),"",TOTAL!T55/TOTAL!$C$6*'Vîrsta 3-4 ani'!$C$6)</f>
        <v/>
      </c>
      <c r="U55" s="250" t="str">
        <f>IF(OR(TOTAL!U55="",TOTAL!U55=0),"",TOTAL!U55/TOTAL!$C$6*'Vîrsta 3-4 ani'!$C$6)</f>
        <v/>
      </c>
      <c r="V55" s="250" t="str">
        <f>IF(OR(TOTAL!V55="",TOTAL!V55=0),"",TOTAL!V55/TOTAL!$C$6*'Vîrsta 3-4 ani'!$C$6)</f>
        <v/>
      </c>
      <c r="W55" s="250" t="str">
        <f>IF(OR(TOTAL!W55="",TOTAL!W55=0),"",TOTAL!W55/TOTAL!$C$6*'Vîrsta 3-4 ani'!$C$6)</f>
        <v/>
      </c>
      <c r="X55" s="250" t="str">
        <f>IF(OR(TOTAL!X55="",TOTAL!X55=0),"",TOTAL!X55/TOTAL!$C$6*'Vîrsta 3-4 ani'!$C$6)</f>
        <v/>
      </c>
      <c r="Y55" s="250" t="str">
        <f>IF(OR(TOTAL!Y55="",TOTAL!Y55=0),"",TOTAL!Y55/TOTAL!$C$6*'Vîrsta 3-4 ani'!$C$6)</f>
        <v/>
      </c>
      <c r="Z55" s="24">
        <f t="shared" si="16"/>
        <v>3.9812646370023419</v>
      </c>
      <c r="AA55" s="24">
        <f t="shared" si="17"/>
        <v>1.1043729922336594</v>
      </c>
      <c r="AB55" s="24">
        <f t="shared" si="18"/>
        <v>0.66262379534019566</v>
      </c>
      <c r="AC55" s="8">
        <v>40</v>
      </c>
      <c r="AD55" s="101">
        <f t="shared" si="21"/>
        <v>6.6262379534019564E-3</v>
      </c>
      <c r="AE55" s="100">
        <v>0.01</v>
      </c>
      <c r="AF55" s="101">
        <f t="shared" si="22"/>
        <v>1.987871386020587E-3</v>
      </c>
      <c r="AG55" s="100">
        <v>3.0000000000000001E-3</v>
      </c>
      <c r="AH55" s="101">
        <f t="shared" si="23"/>
        <v>5.9636141580617606E-2</v>
      </c>
      <c r="AI55" s="100">
        <v>0.09</v>
      </c>
      <c r="AJ55" s="101">
        <f t="shared" si="24"/>
        <v>0.19216090064865674</v>
      </c>
      <c r="AK55" s="125">
        <v>0.28999999999999998</v>
      </c>
      <c r="AL55" s="171"/>
      <c r="AM55" s="28"/>
      <c r="AN55" s="131"/>
      <c r="AO55" s="167"/>
    </row>
    <row r="56" spans="1:41" s="168" customFormat="1" ht="15.75" x14ac:dyDescent="0.25">
      <c r="A56" s="317"/>
      <c r="B56" s="60" t="s">
        <v>34</v>
      </c>
      <c r="C56" s="250" t="str">
        <f>IF(OR(TOTAL!C56="",TOTAL!C56=0),"",TOTAL!C56/TOTAL!$C$6*'Vîrsta 3-4 ani'!$C$6)</f>
        <v/>
      </c>
      <c r="D56" s="250" t="str">
        <f>IF(OR(TOTAL!D56="",TOTAL!D56=0),"",TOTAL!D56/TOTAL!$C$6*'Vîrsta 3-4 ani'!$C$6)</f>
        <v/>
      </c>
      <c r="E56" s="250" t="str">
        <f>IF(OR(TOTAL!E56="",TOTAL!E56=0),"",TOTAL!E56/TOTAL!$C$6*'Vîrsta 3-4 ani'!$C$6)</f>
        <v/>
      </c>
      <c r="F56" s="250" t="str">
        <f>IF(OR(TOTAL!F56="",TOTAL!F56=0),"",TOTAL!F56/TOTAL!$C$6*'Vîrsta 3-4 ani'!$C$6)</f>
        <v/>
      </c>
      <c r="G56" s="250" t="str">
        <f>IF(OR(TOTAL!G56="",TOTAL!G56=0),"",TOTAL!G56/TOTAL!$C$6*'Vîrsta 3-4 ani'!$C$6)</f>
        <v/>
      </c>
      <c r="H56" s="250" t="str">
        <f>IF(OR(TOTAL!H56="",TOTAL!H56=0),"",TOTAL!H56/TOTAL!$C$6*'Vîrsta 3-4 ani'!$C$6)</f>
        <v/>
      </c>
      <c r="I56" s="250" t="str">
        <f>IF(OR(TOTAL!I56="",TOTAL!I56=0),"",TOTAL!I56/TOTAL!$C$6*'Vîrsta 3-4 ani'!$C$6)</f>
        <v/>
      </c>
      <c r="J56" s="250" t="str">
        <f>IF(OR(TOTAL!J56="",TOTAL!J56=0),"",TOTAL!J56/TOTAL!$C$6*'Vîrsta 3-4 ani'!$C$6)</f>
        <v/>
      </c>
      <c r="K56" s="250" t="str">
        <f>IF(OR(TOTAL!K56="",TOTAL!K56=0),"",TOTAL!K56/TOTAL!$C$6*'Vîrsta 3-4 ani'!$C$6)</f>
        <v/>
      </c>
      <c r="L56" s="250" t="str">
        <f>IF(OR(TOTAL!L56="",TOTAL!L56=0),"",TOTAL!L56/TOTAL!$C$6*'Vîrsta 3-4 ani'!$C$6)</f>
        <v/>
      </c>
      <c r="M56" s="250" t="str">
        <f>IF(OR(TOTAL!M56="",TOTAL!M56=0),"",TOTAL!M56/TOTAL!$C$6*'Vîrsta 3-4 ani'!$C$6)</f>
        <v/>
      </c>
      <c r="N56" s="250" t="str">
        <f>IF(OR(TOTAL!N56="",TOTAL!N56=0),"",TOTAL!N56/TOTAL!$C$6*'Vîrsta 3-4 ani'!$C$6)</f>
        <v/>
      </c>
      <c r="O56" s="250" t="str">
        <f>IF(OR(TOTAL!O56="",TOTAL!O56=0),"",TOTAL!O56/TOTAL!$C$6*'Vîrsta 3-4 ani'!$C$6)</f>
        <v/>
      </c>
      <c r="P56" s="250" t="str">
        <f>IF(OR(TOTAL!P56="",TOTAL!P56=0),"",TOTAL!P56/TOTAL!$C$6*'Vîrsta 3-4 ani'!$C$6)</f>
        <v/>
      </c>
      <c r="Q56" s="250" t="str">
        <f>IF(OR(TOTAL!Q56="",TOTAL!Q56=0),"",TOTAL!Q56/TOTAL!$C$6*'Vîrsta 3-4 ani'!$C$6)</f>
        <v/>
      </c>
      <c r="R56" s="250" t="str">
        <f>IF(OR(TOTAL!R56="",TOTAL!R56=0),"",TOTAL!R56/TOTAL!$C$6*'Vîrsta 3-4 ani'!$C$6)</f>
        <v/>
      </c>
      <c r="S56" s="250" t="str">
        <f>IF(OR(TOTAL!S56="",TOTAL!S56=0),"",TOTAL!S56/TOTAL!$C$6*'Vîrsta 3-4 ani'!$C$6)</f>
        <v/>
      </c>
      <c r="T56" s="250" t="str">
        <f>IF(OR(TOTAL!T56="",TOTAL!T56=0),"",TOTAL!T56/TOTAL!$C$6*'Vîrsta 3-4 ani'!$C$6)</f>
        <v/>
      </c>
      <c r="U56" s="250" t="str">
        <f>IF(OR(TOTAL!U56="",TOTAL!U56=0),"",TOTAL!U56/TOTAL!$C$6*'Vîrsta 3-4 ani'!$C$6)</f>
        <v/>
      </c>
      <c r="V56" s="250" t="str">
        <f>IF(OR(TOTAL!V56="",TOTAL!V56=0),"",TOTAL!V56/TOTAL!$C$6*'Vîrsta 3-4 ani'!$C$6)</f>
        <v/>
      </c>
      <c r="W56" s="250" t="str">
        <f>IF(OR(TOTAL!W56="",TOTAL!W56=0),"",TOTAL!W56/TOTAL!$C$6*'Vîrsta 3-4 ani'!$C$6)</f>
        <v/>
      </c>
      <c r="X56" s="250" t="str">
        <f>IF(OR(TOTAL!X56="",TOTAL!X56=0),"",TOTAL!X56/TOTAL!$C$6*'Vîrsta 3-4 ani'!$C$6)</f>
        <v/>
      </c>
      <c r="Y56" s="250" t="str">
        <f>IF(OR(TOTAL!Y56="",TOTAL!Y56=0),"",TOTAL!Y56/TOTAL!$C$6*'Vîrsta 3-4 ani'!$C$6)</f>
        <v/>
      </c>
      <c r="Z56" s="24">
        <f t="shared" si="16"/>
        <v>0</v>
      </c>
      <c r="AA56" s="24">
        <f t="shared" si="17"/>
        <v>0</v>
      </c>
      <c r="AB56" s="24" t="str">
        <f t="shared" si="18"/>
        <v/>
      </c>
      <c r="AC56" s="8">
        <v>30</v>
      </c>
      <c r="AD56" s="101" t="str">
        <f t="shared" si="21"/>
        <v/>
      </c>
      <c r="AE56" s="100">
        <v>8.9999999999999993E-3</v>
      </c>
      <c r="AF56" s="101" t="str">
        <f t="shared" si="22"/>
        <v/>
      </c>
      <c r="AG56" s="100">
        <v>1E-3</v>
      </c>
      <c r="AH56" s="101" t="str">
        <f t="shared" si="23"/>
        <v/>
      </c>
      <c r="AI56" s="100">
        <v>0.11</v>
      </c>
      <c r="AJ56" s="101" t="str">
        <f t="shared" si="24"/>
        <v/>
      </c>
      <c r="AK56" s="125">
        <v>0.47</v>
      </c>
      <c r="AL56" s="171"/>
      <c r="AM56" s="28"/>
      <c r="AN56" s="131"/>
      <c r="AO56" s="167"/>
    </row>
    <row r="57" spans="1:41" s="168" customFormat="1" ht="15.75" x14ac:dyDescent="0.25">
      <c r="A57" s="317"/>
      <c r="B57" s="60" t="s">
        <v>89</v>
      </c>
      <c r="C57" s="250" t="str">
        <f>IF(OR(TOTAL!C57="",TOTAL!C57=0),"",TOTAL!C57/TOTAL!$C$6*'Vîrsta 3-4 ani'!$C$6)</f>
        <v/>
      </c>
      <c r="D57" s="250" t="str">
        <f>IF(OR(TOTAL!D57="",TOTAL!D57=0),"",TOTAL!D57/TOTAL!$C$6*'Vîrsta 3-4 ani'!$C$6)</f>
        <v/>
      </c>
      <c r="E57" s="250" t="str">
        <f>IF(OR(TOTAL!E57="",TOTAL!E57=0),"",TOTAL!E57/TOTAL!$C$6*'Vîrsta 3-4 ani'!$C$6)</f>
        <v/>
      </c>
      <c r="F57" s="250" t="str">
        <f>IF(OR(TOTAL!F57="",TOTAL!F57=0),"",TOTAL!F57/TOTAL!$C$6*'Vîrsta 3-4 ani'!$C$6)</f>
        <v/>
      </c>
      <c r="G57" s="250" t="str">
        <f>IF(OR(TOTAL!G57="",TOTAL!G57=0),"",TOTAL!G57/TOTAL!$C$6*'Vîrsta 3-4 ani'!$C$6)</f>
        <v/>
      </c>
      <c r="H57" s="250" t="str">
        <f>IF(OR(TOTAL!H57="",TOTAL!H57=0),"",TOTAL!H57/TOTAL!$C$6*'Vîrsta 3-4 ani'!$C$6)</f>
        <v/>
      </c>
      <c r="I57" s="250" t="str">
        <f>IF(OR(TOTAL!I57="",TOTAL!I57=0),"",TOTAL!I57/TOTAL!$C$6*'Vîrsta 3-4 ani'!$C$6)</f>
        <v/>
      </c>
      <c r="J57" s="250" t="str">
        <f>IF(OR(TOTAL!J57="",TOTAL!J57=0),"",TOTAL!J57/TOTAL!$C$6*'Vîrsta 3-4 ani'!$C$6)</f>
        <v/>
      </c>
      <c r="K57" s="250" t="str">
        <f>IF(OR(TOTAL!K57="",TOTAL!K57=0),"",TOTAL!K57/TOTAL!$C$6*'Vîrsta 3-4 ani'!$C$6)</f>
        <v/>
      </c>
      <c r="L57" s="250" t="str">
        <f>IF(OR(TOTAL!L57="",TOTAL!L57=0),"",TOTAL!L57/TOTAL!$C$6*'Vîrsta 3-4 ani'!$C$6)</f>
        <v/>
      </c>
      <c r="M57" s="250" t="str">
        <f>IF(OR(TOTAL!M57="",TOTAL!M57=0),"",TOTAL!M57/TOTAL!$C$6*'Vîrsta 3-4 ani'!$C$6)</f>
        <v/>
      </c>
      <c r="N57" s="250" t="str">
        <f>IF(OR(TOTAL!N57="",TOTAL!N57=0),"",TOTAL!N57/TOTAL!$C$6*'Vîrsta 3-4 ani'!$C$6)</f>
        <v/>
      </c>
      <c r="O57" s="250" t="str">
        <f>IF(OR(TOTAL!O57="",TOTAL!O57=0),"",TOTAL!O57/TOTAL!$C$6*'Vîrsta 3-4 ani'!$C$6)</f>
        <v/>
      </c>
      <c r="P57" s="250" t="str">
        <f>IF(OR(TOTAL!P57="",TOTAL!P57=0),"",TOTAL!P57/TOTAL!$C$6*'Vîrsta 3-4 ani'!$C$6)</f>
        <v/>
      </c>
      <c r="Q57" s="250" t="str">
        <f>IF(OR(TOTAL!Q57="",TOTAL!Q57=0),"",TOTAL!Q57/TOTAL!$C$6*'Vîrsta 3-4 ani'!$C$6)</f>
        <v/>
      </c>
      <c r="R57" s="250" t="str">
        <f>IF(OR(TOTAL!R57="",TOTAL!R57=0),"",TOTAL!R57/TOTAL!$C$6*'Vîrsta 3-4 ani'!$C$6)</f>
        <v/>
      </c>
      <c r="S57" s="250" t="str">
        <f>IF(OR(TOTAL!S57="",TOTAL!S57=0),"",TOTAL!S57/TOTAL!$C$6*'Vîrsta 3-4 ani'!$C$6)</f>
        <v/>
      </c>
      <c r="T57" s="250" t="str">
        <f>IF(OR(TOTAL!T57="",TOTAL!T57=0),"",TOTAL!T57/TOTAL!$C$6*'Vîrsta 3-4 ani'!$C$6)</f>
        <v/>
      </c>
      <c r="U57" s="250" t="str">
        <f>IF(OR(TOTAL!U57="",TOTAL!U57=0),"",TOTAL!U57/TOTAL!$C$6*'Vîrsta 3-4 ani'!$C$6)</f>
        <v/>
      </c>
      <c r="V57" s="250" t="str">
        <f>IF(OR(TOTAL!V57="",TOTAL!V57=0),"",TOTAL!V57/TOTAL!$C$6*'Vîrsta 3-4 ani'!$C$6)</f>
        <v/>
      </c>
      <c r="W57" s="250" t="str">
        <f>IF(OR(TOTAL!W57="",TOTAL!W57=0),"",TOTAL!W57/TOTAL!$C$6*'Vîrsta 3-4 ani'!$C$6)</f>
        <v/>
      </c>
      <c r="X57" s="250" t="str">
        <f>IF(OR(TOTAL!X57="",TOTAL!X57=0),"",TOTAL!X57/TOTAL!$C$6*'Vîrsta 3-4 ani'!$C$6)</f>
        <v/>
      </c>
      <c r="Y57" s="250" t="str">
        <f>IF(OR(TOTAL!Y57="",TOTAL!Y57=0),"",TOTAL!Y57/TOTAL!$C$6*'Vîrsta 3-4 ani'!$C$6)</f>
        <v/>
      </c>
      <c r="Z57" s="24">
        <f t="shared" si="16"/>
        <v>0</v>
      </c>
      <c r="AA57" s="24">
        <f t="shared" si="17"/>
        <v>0</v>
      </c>
      <c r="AB57" s="24" t="str">
        <f t="shared" si="18"/>
        <v/>
      </c>
      <c r="AC57" s="8">
        <v>26</v>
      </c>
      <c r="AD57" s="101" t="str">
        <f t="shared" si="21"/>
        <v/>
      </c>
      <c r="AE57" s="100">
        <v>8.0000000000000002E-3</v>
      </c>
      <c r="AF57" s="101" t="str">
        <f t="shared" si="22"/>
        <v/>
      </c>
      <c r="AG57" s="100">
        <v>2E-3</v>
      </c>
      <c r="AH57" s="101" t="str">
        <f t="shared" si="23"/>
        <v/>
      </c>
      <c r="AI57" s="100">
        <v>0.8</v>
      </c>
      <c r="AJ57" s="101" t="str">
        <f t="shared" si="24"/>
        <v/>
      </c>
      <c r="AK57" s="125">
        <v>0.38</v>
      </c>
      <c r="AL57" s="171"/>
      <c r="AM57" s="28"/>
      <c r="AN57" s="131"/>
      <c r="AO57" s="167"/>
    </row>
    <row r="58" spans="1:41" s="168" customFormat="1" ht="15.75" x14ac:dyDescent="0.25">
      <c r="A58" s="317"/>
      <c r="B58" s="60" t="s">
        <v>35</v>
      </c>
      <c r="C58" s="250" t="str">
        <f>IF(OR(TOTAL!C58="",TOTAL!C58=0),"",TOTAL!C58/TOTAL!$C$6*'Vîrsta 3-4 ani'!$C$6)</f>
        <v/>
      </c>
      <c r="D58" s="250">
        <f>IF(OR(TOTAL!D58="",TOTAL!D58=0),"",TOTAL!D58/TOTAL!$C$6*'Vîrsta 3-4 ani'!$C$6)</f>
        <v>25.480093676814988</v>
      </c>
      <c r="E58" s="250" t="str">
        <f>IF(OR(TOTAL!E58="",TOTAL!E58=0),"",TOTAL!E58/TOTAL!$C$6*'Vîrsta 3-4 ani'!$C$6)</f>
        <v/>
      </c>
      <c r="F58" s="250" t="str">
        <f>IF(OR(TOTAL!F58="",TOTAL!F58=0),"",TOTAL!F58/TOTAL!$C$6*'Vîrsta 3-4 ani'!$C$6)</f>
        <v/>
      </c>
      <c r="G58" s="250">
        <f>IF(OR(TOTAL!G58="",TOTAL!G58=0),"",TOTAL!G58/TOTAL!$C$6*'Vîrsta 3-4 ani'!$C$6)</f>
        <v>25.480093676814988</v>
      </c>
      <c r="H58" s="250" t="str">
        <f>IF(OR(TOTAL!H58="",TOTAL!H58=0),"",TOTAL!H58/TOTAL!$C$6*'Vîrsta 3-4 ani'!$C$6)</f>
        <v/>
      </c>
      <c r="I58" s="250" t="str">
        <f>IF(OR(TOTAL!I58="",TOTAL!I58=0),"",TOTAL!I58/TOTAL!$C$6*'Vîrsta 3-4 ani'!$C$6)</f>
        <v/>
      </c>
      <c r="J58" s="250">
        <f>IF(OR(TOTAL!J58="",TOTAL!J58=0),"",TOTAL!J58/TOTAL!$C$6*'Vîrsta 3-4 ani'!$C$6)</f>
        <v>25.480093676814988</v>
      </c>
      <c r="K58" s="250" t="str">
        <f>IF(OR(TOTAL!K58="",TOTAL!K58=0),"",TOTAL!K58/TOTAL!$C$6*'Vîrsta 3-4 ani'!$C$6)</f>
        <v/>
      </c>
      <c r="L58" s="250" t="str">
        <f>IF(OR(TOTAL!L58="",TOTAL!L58=0),"",TOTAL!L58/TOTAL!$C$6*'Vîrsta 3-4 ani'!$C$6)</f>
        <v/>
      </c>
      <c r="M58" s="250" t="str">
        <f>IF(OR(TOTAL!M58="",TOTAL!M58=0),"",TOTAL!M58/TOTAL!$C$6*'Vîrsta 3-4 ani'!$C$6)</f>
        <v/>
      </c>
      <c r="N58" s="250">
        <f>IF(OR(TOTAL!N58="",TOTAL!N58=0),"",TOTAL!N58/TOTAL!$C$6*'Vîrsta 3-4 ani'!$C$6)</f>
        <v>26.674473067915692</v>
      </c>
      <c r="O58" s="250" t="str">
        <f>IF(OR(TOTAL!O58="",TOTAL!O58=0),"",TOTAL!O58/TOTAL!$C$6*'Vîrsta 3-4 ani'!$C$6)</f>
        <v/>
      </c>
      <c r="P58" s="250" t="str">
        <f>IF(OR(TOTAL!P58="",TOTAL!P58=0),"",TOTAL!P58/TOTAL!$C$6*'Vîrsta 3-4 ani'!$C$6)</f>
        <v/>
      </c>
      <c r="Q58" s="250" t="str">
        <f>IF(OR(TOTAL!Q58="",TOTAL!Q58=0),"",TOTAL!Q58/TOTAL!$C$6*'Vîrsta 3-4 ani'!$C$6)</f>
        <v/>
      </c>
      <c r="R58" s="250" t="str">
        <f>IF(OR(TOTAL!R58="",TOTAL!R58=0),"",TOTAL!R58/TOTAL!$C$6*'Vîrsta 3-4 ani'!$C$6)</f>
        <v/>
      </c>
      <c r="S58" s="250" t="str">
        <f>IF(OR(TOTAL!S58="",TOTAL!S58=0),"",TOTAL!S58/TOTAL!$C$6*'Vîrsta 3-4 ani'!$C$6)</f>
        <v/>
      </c>
      <c r="T58" s="250" t="str">
        <f>IF(OR(TOTAL!T58="",TOTAL!T58=0),"",TOTAL!T58/TOTAL!$C$6*'Vîrsta 3-4 ani'!$C$6)</f>
        <v/>
      </c>
      <c r="U58" s="250" t="str">
        <f>IF(OR(TOTAL!U58="",TOTAL!U58=0),"",TOTAL!U58/TOTAL!$C$6*'Vîrsta 3-4 ani'!$C$6)</f>
        <v/>
      </c>
      <c r="V58" s="250" t="str">
        <f>IF(OR(TOTAL!V58="",TOTAL!V58=0),"",TOTAL!V58/TOTAL!$C$6*'Vîrsta 3-4 ani'!$C$6)</f>
        <v/>
      </c>
      <c r="W58" s="250" t="str">
        <f>IF(OR(TOTAL!W58="",TOTAL!W58=0),"",TOTAL!W58/TOTAL!$C$6*'Vîrsta 3-4 ani'!$C$6)</f>
        <v/>
      </c>
      <c r="X58" s="250" t="str">
        <f>IF(OR(TOTAL!X58="",TOTAL!X58=0),"",TOTAL!X58/TOTAL!$C$6*'Vîrsta 3-4 ani'!$C$6)</f>
        <v/>
      </c>
      <c r="Y58" s="250" t="str">
        <f>IF(OR(TOTAL!Y58="",TOTAL!Y58=0),"",TOTAL!Y58/TOTAL!$C$6*'Vîrsta 3-4 ani'!$C$6)</f>
        <v/>
      </c>
      <c r="Z58" s="24">
        <f t="shared" si="16"/>
        <v>103.11475409836066</v>
      </c>
      <c r="AA58" s="24">
        <f t="shared" si="17"/>
        <v>28.603260498851778</v>
      </c>
      <c r="AB58" s="24">
        <f t="shared" si="18"/>
        <v>20.022282349196246</v>
      </c>
      <c r="AC58" s="8">
        <v>30</v>
      </c>
      <c r="AD58" s="101">
        <f t="shared" si="21"/>
        <v>0.20022282349196246</v>
      </c>
      <c r="AE58" s="100">
        <v>0.01</v>
      </c>
      <c r="AF58" s="101">
        <f t="shared" si="22"/>
        <v>6.0066847047588738E-2</v>
      </c>
      <c r="AG58" s="100">
        <v>3.0000000000000001E-3</v>
      </c>
      <c r="AH58" s="101">
        <f t="shared" si="23"/>
        <v>4.4049021168231741</v>
      </c>
      <c r="AI58" s="100">
        <v>0.22</v>
      </c>
      <c r="AJ58" s="101">
        <f t="shared" si="24"/>
        <v>17.819831290784659</v>
      </c>
      <c r="AK58" s="125">
        <v>0.89</v>
      </c>
      <c r="AL58" s="171"/>
      <c r="AM58" s="28"/>
      <c r="AN58" s="131"/>
      <c r="AO58" s="167"/>
    </row>
    <row r="59" spans="1:41" s="31" customFormat="1" ht="15.75" x14ac:dyDescent="0.25">
      <c r="A59" s="317"/>
      <c r="B59" s="60" t="s">
        <v>90</v>
      </c>
      <c r="C59" s="245" t="str">
        <f>IF(OR(TOTAL!C59="",TOTAL!C59=0),"",TOTAL!C59/TOTAL!$C$6*'Vîrsta 3-4 ani'!$C$6)</f>
        <v/>
      </c>
      <c r="D59" s="245" t="str">
        <f>IF(OR(TOTAL!D59="",TOTAL!D59=0),"",TOTAL!D59/TOTAL!$C$6*'Vîrsta 3-4 ani'!$C$6)</f>
        <v/>
      </c>
      <c r="E59" s="245" t="str">
        <f>IF(OR(TOTAL!E59="",TOTAL!E59=0),"",TOTAL!E59/TOTAL!$C$6*'Vîrsta 3-4 ani'!$C$6)</f>
        <v/>
      </c>
      <c r="F59" s="245" t="str">
        <f>IF(OR(TOTAL!F59="",TOTAL!F59=0),"",TOTAL!F59/TOTAL!$C$6*'Vîrsta 3-4 ani'!$C$6)</f>
        <v/>
      </c>
      <c r="G59" s="245" t="str">
        <f>IF(OR(TOTAL!G59="",TOTAL!G59=0),"",TOTAL!G59/TOTAL!$C$6*'Vîrsta 3-4 ani'!$C$6)</f>
        <v/>
      </c>
      <c r="H59" s="245" t="str">
        <f>IF(OR(TOTAL!H59="",TOTAL!H59=0),"",TOTAL!H59/TOTAL!$C$6*'Vîrsta 3-4 ani'!$C$6)</f>
        <v/>
      </c>
      <c r="I59" s="245" t="str">
        <f>IF(OR(TOTAL!I59="",TOTAL!I59=0),"",TOTAL!I59/TOTAL!$C$6*'Vîrsta 3-4 ani'!$C$6)</f>
        <v/>
      </c>
      <c r="J59" s="245" t="str">
        <f>IF(OR(TOTAL!J59="",TOTAL!J59=0),"",TOTAL!J59/TOTAL!$C$6*'Vîrsta 3-4 ani'!$C$6)</f>
        <v/>
      </c>
      <c r="K59" s="245" t="str">
        <f>IF(OR(TOTAL!K59="",TOTAL!K59=0),"",TOTAL!K59/TOTAL!$C$6*'Vîrsta 3-4 ani'!$C$6)</f>
        <v/>
      </c>
      <c r="L59" s="245" t="str">
        <f>IF(OR(TOTAL!L59="",TOTAL!L59=0),"",TOTAL!L59/TOTAL!$C$6*'Vîrsta 3-4 ani'!$C$6)</f>
        <v/>
      </c>
      <c r="M59" s="245" t="str">
        <f>IF(OR(TOTAL!M59="",TOTAL!M59=0),"",TOTAL!M59/TOTAL!$C$6*'Vîrsta 3-4 ani'!$C$6)</f>
        <v/>
      </c>
      <c r="N59" s="245" t="str">
        <f>IF(OR(TOTAL!N59="",TOTAL!N59=0),"",TOTAL!N59/TOTAL!$C$6*'Vîrsta 3-4 ani'!$C$6)</f>
        <v/>
      </c>
      <c r="O59" s="245" t="str">
        <f>IF(OR(TOTAL!O59="",TOTAL!O59=0),"",TOTAL!O59/TOTAL!$C$6*'Vîrsta 3-4 ani'!$C$6)</f>
        <v/>
      </c>
      <c r="P59" s="245" t="str">
        <f>IF(OR(TOTAL!P59="",TOTAL!P59=0),"",TOTAL!P59/TOTAL!$C$6*'Vîrsta 3-4 ani'!$C$6)</f>
        <v/>
      </c>
      <c r="Q59" s="245" t="str">
        <f>IF(OR(TOTAL!Q59="",TOTAL!Q59=0),"",TOTAL!Q59/TOTAL!$C$6*'Vîrsta 3-4 ani'!$C$6)</f>
        <v/>
      </c>
      <c r="R59" s="245" t="str">
        <f>IF(OR(TOTAL!R59="",TOTAL!R59=0),"",TOTAL!R59/TOTAL!$C$6*'Vîrsta 3-4 ani'!$C$6)</f>
        <v/>
      </c>
      <c r="S59" s="245" t="str">
        <f>IF(OR(TOTAL!S59="",TOTAL!S59=0),"",TOTAL!S59/TOTAL!$C$6*'Vîrsta 3-4 ani'!$C$6)</f>
        <v/>
      </c>
      <c r="T59" s="245" t="str">
        <f>IF(OR(TOTAL!T59="",TOTAL!T59=0),"",TOTAL!T59/TOTAL!$C$6*'Vîrsta 3-4 ani'!$C$6)</f>
        <v/>
      </c>
      <c r="U59" s="245" t="str">
        <f>IF(OR(TOTAL!U59="",TOTAL!U59=0),"",TOTAL!U59/TOTAL!$C$6*'Vîrsta 3-4 ani'!$C$6)</f>
        <v/>
      </c>
      <c r="V59" s="245" t="str">
        <f>IF(OR(TOTAL!V59="",TOTAL!V59=0),"",TOTAL!V59/TOTAL!$C$6*'Vîrsta 3-4 ani'!$C$6)</f>
        <v/>
      </c>
      <c r="W59" s="245" t="str">
        <f>IF(OR(TOTAL!W59="",TOTAL!W59=0),"",TOTAL!W59/TOTAL!$C$6*'Vîrsta 3-4 ani'!$C$6)</f>
        <v/>
      </c>
      <c r="X59" s="245" t="str">
        <f>IF(OR(TOTAL!X59="",TOTAL!X59=0),"",TOTAL!X59/TOTAL!$C$6*'Vîrsta 3-4 ani'!$C$6)</f>
        <v/>
      </c>
      <c r="Y59" s="245" t="str">
        <f>IF(OR(TOTAL!Y59="",TOTAL!Y59=0),"",TOTAL!Y59/TOTAL!$C$6*'Vîrsta 3-4 ani'!$C$6)</f>
        <v/>
      </c>
      <c r="Z59" s="11">
        <f t="shared" si="16"/>
        <v>0</v>
      </c>
      <c r="AA59" s="11">
        <f t="shared" si="17"/>
        <v>0</v>
      </c>
      <c r="AB59" s="11" t="str">
        <f t="shared" si="18"/>
        <v/>
      </c>
      <c r="AC59" s="7">
        <v>26</v>
      </c>
      <c r="AD59" s="97" t="str">
        <f t="shared" si="21"/>
        <v/>
      </c>
      <c r="AE59" s="98">
        <v>0.02</v>
      </c>
      <c r="AF59" s="97" t="str">
        <f t="shared" si="22"/>
        <v/>
      </c>
      <c r="AG59" s="98">
        <v>0.14000000000000001</v>
      </c>
      <c r="AH59" s="97" t="str">
        <f t="shared" si="23"/>
        <v/>
      </c>
      <c r="AI59" s="98">
        <v>8.5300000000000001E-2</v>
      </c>
      <c r="AJ59" s="97" t="str">
        <f t="shared" si="24"/>
        <v/>
      </c>
      <c r="AK59" s="126">
        <v>1.6</v>
      </c>
      <c r="AL59" s="171"/>
      <c r="AM59" s="29"/>
      <c r="AN59" s="132"/>
      <c r="AO59" s="66"/>
    </row>
    <row r="60" spans="1:41" s="31" customFormat="1" ht="15.75" x14ac:dyDescent="0.25">
      <c r="A60" s="317"/>
      <c r="B60" s="57" t="s">
        <v>91</v>
      </c>
      <c r="C60" s="245" t="str">
        <f>IF(OR(TOTAL!C60="",TOTAL!C60=0),"",TOTAL!C60/TOTAL!$C$6*'Vîrsta 3-4 ani'!$C$6)</f>
        <v/>
      </c>
      <c r="D60" s="245" t="str">
        <f>IF(OR(TOTAL!D60="",TOTAL!D60=0),"",TOTAL!D60/TOTAL!$C$6*'Vîrsta 3-4 ani'!$C$6)</f>
        <v/>
      </c>
      <c r="E60" s="245" t="str">
        <f>IF(OR(TOTAL!E60="",TOTAL!E60=0),"",TOTAL!E60/TOTAL!$C$6*'Vîrsta 3-4 ani'!$C$6)</f>
        <v/>
      </c>
      <c r="F60" s="245" t="str">
        <f>IF(OR(TOTAL!F60="",TOTAL!F60=0),"",TOTAL!F60/TOTAL!$C$6*'Vîrsta 3-4 ani'!$C$6)</f>
        <v/>
      </c>
      <c r="G60" s="245" t="str">
        <f>IF(OR(TOTAL!G60="",TOTAL!G60=0),"",TOTAL!G60/TOTAL!$C$6*'Vîrsta 3-4 ani'!$C$6)</f>
        <v/>
      </c>
      <c r="H60" s="245" t="str">
        <f>IF(OR(TOTAL!H60="",TOTAL!H60=0),"",TOTAL!H60/TOTAL!$C$6*'Vîrsta 3-4 ani'!$C$6)</f>
        <v/>
      </c>
      <c r="I60" s="245" t="str">
        <f>IF(OR(TOTAL!I60="",TOTAL!I60=0),"",TOTAL!I60/TOTAL!$C$6*'Vîrsta 3-4 ani'!$C$6)</f>
        <v/>
      </c>
      <c r="J60" s="245" t="str">
        <f>IF(OR(TOTAL!J60="",TOTAL!J60=0),"",TOTAL!J60/TOTAL!$C$6*'Vîrsta 3-4 ani'!$C$6)</f>
        <v/>
      </c>
      <c r="K60" s="245" t="str">
        <f>IF(OR(TOTAL!K60="",TOTAL!K60=0),"",TOTAL!K60/TOTAL!$C$6*'Vîrsta 3-4 ani'!$C$6)</f>
        <v/>
      </c>
      <c r="L60" s="245" t="str">
        <f>IF(OR(TOTAL!L60="",TOTAL!L60=0),"",TOTAL!L60/TOTAL!$C$6*'Vîrsta 3-4 ani'!$C$6)</f>
        <v/>
      </c>
      <c r="M60" s="245" t="str">
        <f>IF(OR(TOTAL!M60="",TOTAL!M60=0),"",TOTAL!M60/TOTAL!$C$6*'Vîrsta 3-4 ani'!$C$6)</f>
        <v/>
      </c>
      <c r="N60" s="245" t="str">
        <f>IF(OR(TOTAL!N60="",TOTAL!N60=0),"",TOTAL!N60/TOTAL!$C$6*'Vîrsta 3-4 ani'!$C$6)</f>
        <v/>
      </c>
      <c r="O60" s="245" t="str">
        <f>IF(OR(TOTAL!O60="",TOTAL!O60=0),"",TOTAL!O60/TOTAL!$C$6*'Vîrsta 3-4 ani'!$C$6)</f>
        <v/>
      </c>
      <c r="P60" s="245" t="str">
        <f>IF(OR(TOTAL!P60="",TOTAL!P60=0),"",TOTAL!P60/TOTAL!$C$6*'Vîrsta 3-4 ani'!$C$6)</f>
        <v/>
      </c>
      <c r="Q60" s="245" t="str">
        <f>IF(OR(TOTAL!Q60="",TOTAL!Q60=0),"",TOTAL!Q60/TOTAL!$C$6*'Vîrsta 3-4 ani'!$C$6)</f>
        <v/>
      </c>
      <c r="R60" s="245" t="str">
        <f>IF(OR(TOTAL!R60="",TOTAL!R60=0),"",TOTAL!R60/TOTAL!$C$6*'Vîrsta 3-4 ani'!$C$6)</f>
        <v/>
      </c>
      <c r="S60" s="245" t="str">
        <f>IF(OR(TOTAL!S60="",TOTAL!S60=0),"",TOTAL!S60/TOTAL!$C$6*'Vîrsta 3-4 ani'!$C$6)</f>
        <v/>
      </c>
      <c r="T60" s="245" t="str">
        <f>IF(OR(TOTAL!T60="",TOTAL!T60=0),"",TOTAL!T60/TOTAL!$C$6*'Vîrsta 3-4 ani'!$C$6)</f>
        <v/>
      </c>
      <c r="U60" s="245" t="str">
        <f>IF(OR(TOTAL!U60="",TOTAL!U60=0),"",TOTAL!U60/TOTAL!$C$6*'Vîrsta 3-4 ani'!$C$6)</f>
        <v/>
      </c>
      <c r="V60" s="245" t="str">
        <f>IF(OR(TOTAL!V60="",TOTAL!V60=0),"",TOTAL!V60/TOTAL!$C$6*'Vîrsta 3-4 ani'!$C$6)</f>
        <v/>
      </c>
      <c r="W60" s="245" t="str">
        <f>IF(OR(TOTAL!W60="",TOTAL!W60=0),"",TOTAL!W60/TOTAL!$C$6*'Vîrsta 3-4 ani'!$C$6)</f>
        <v/>
      </c>
      <c r="X60" s="245" t="str">
        <f>IF(OR(TOTAL!X60="",TOTAL!X60=0),"",TOTAL!X60/TOTAL!$C$6*'Vîrsta 3-4 ani'!$C$6)</f>
        <v/>
      </c>
      <c r="Y60" s="245" t="str">
        <f>IF(OR(TOTAL!Y60="",TOTAL!Y60=0),"",TOTAL!Y60/TOTAL!$C$6*'Vîrsta 3-4 ani'!$C$6)</f>
        <v/>
      </c>
      <c r="Z60" s="11">
        <f t="shared" si="16"/>
        <v>0</v>
      </c>
      <c r="AA60" s="11">
        <f t="shared" si="17"/>
        <v>0</v>
      </c>
      <c r="AB60" s="11" t="str">
        <f t="shared" si="18"/>
        <v/>
      </c>
      <c r="AC60" s="7">
        <v>14</v>
      </c>
      <c r="AD60" s="97" t="str">
        <f t="shared" si="21"/>
        <v/>
      </c>
      <c r="AE60" s="98">
        <v>0.01</v>
      </c>
      <c r="AF60" s="97" t="str">
        <f t="shared" si="22"/>
        <v/>
      </c>
      <c r="AG60" s="98">
        <v>0.01</v>
      </c>
      <c r="AH60" s="97" t="str">
        <f t="shared" si="23"/>
        <v/>
      </c>
      <c r="AI60" s="98">
        <v>0.15</v>
      </c>
      <c r="AJ60" s="97" t="str">
        <f t="shared" si="24"/>
        <v/>
      </c>
      <c r="AK60" s="126">
        <v>0.61</v>
      </c>
      <c r="AL60" s="171"/>
      <c r="AM60" s="29"/>
      <c r="AN60" s="132"/>
      <c r="AO60" s="66"/>
    </row>
    <row r="61" spans="1:41" s="31" customFormat="1" ht="15.75" x14ac:dyDescent="0.25">
      <c r="A61" s="318"/>
      <c r="B61" s="57" t="s">
        <v>92</v>
      </c>
      <c r="C61" s="245" t="str">
        <f>IF(OR(TOTAL!C61="",TOTAL!C61=0),"",TOTAL!C61/TOTAL!$C$6*'Vîrsta 3-4 ani'!$C$6)</f>
        <v/>
      </c>
      <c r="D61" s="245" t="str">
        <f>IF(OR(TOTAL!D61="",TOTAL!D61=0),"",TOTAL!D61/TOTAL!$C$6*'Vîrsta 3-4 ani'!$C$6)</f>
        <v/>
      </c>
      <c r="E61" s="245" t="str">
        <f>IF(OR(TOTAL!E61="",TOTAL!E61=0),"",TOTAL!E61/TOTAL!$C$6*'Vîrsta 3-4 ani'!$C$6)</f>
        <v/>
      </c>
      <c r="F61" s="245" t="str">
        <f>IF(OR(TOTAL!F61="",TOTAL!F61=0),"",TOTAL!F61/TOTAL!$C$6*'Vîrsta 3-4 ani'!$C$6)</f>
        <v/>
      </c>
      <c r="G61" s="245" t="str">
        <f>IF(OR(TOTAL!G61="",TOTAL!G61=0),"",TOTAL!G61/TOTAL!$C$6*'Vîrsta 3-4 ani'!$C$6)</f>
        <v/>
      </c>
      <c r="H61" s="245" t="str">
        <f>IF(OR(TOTAL!H61="",TOTAL!H61=0),"",TOTAL!H61/TOTAL!$C$6*'Vîrsta 3-4 ani'!$C$6)</f>
        <v/>
      </c>
      <c r="I61" s="245" t="str">
        <f>IF(OR(TOTAL!I61="",TOTAL!I61=0),"",TOTAL!I61/TOTAL!$C$6*'Vîrsta 3-4 ani'!$C$6)</f>
        <v/>
      </c>
      <c r="J61" s="245" t="str">
        <f>IF(OR(TOTAL!J61="",TOTAL!J61=0),"",TOTAL!J61/TOTAL!$C$6*'Vîrsta 3-4 ani'!$C$6)</f>
        <v/>
      </c>
      <c r="K61" s="245" t="str">
        <f>IF(OR(TOTAL!K61="",TOTAL!K61=0),"",TOTAL!K61/TOTAL!$C$6*'Vîrsta 3-4 ani'!$C$6)</f>
        <v/>
      </c>
      <c r="L61" s="245" t="str">
        <f>IF(OR(TOTAL!L61="",TOTAL!L61=0),"",TOTAL!L61/TOTAL!$C$6*'Vîrsta 3-4 ani'!$C$6)</f>
        <v/>
      </c>
      <c r="M61" s="245" t="str">
        <f>IF(OR(TOTAL!M61="",TOTAL!M61=0),"",TOTAL!M61/TOTAL!$C$6*'Vîrsta 3-4 ani'!$C$6)</f>
        <v/>
      </c>
      <c r="N61" s="245" t="str">
        <f>IF(OR(TOTAL!N61="",TOTAL!N61=0),"",TOTAL!N61/TOTAL!$C$6*'Vîrsta 3-4 ani'!$C$6)</f>
        <v/>
      </c>
      <c r="O61" s="245" t="str">
        <f>IF(OR(TOTAL!O61="",TOTAL!O61=0),"",TOTAL!O61/TOTAL!$C$6*'Vîrsta 3-4 ani'!$C$6)</f>
        <v/>
      </c>
      <c r="P61" s="245" t="str">
        <f>IF(OR(TOTAL!P61="",TOTAL!P61=0),"",TOTAL!P61/TOTAL!$C$6*'Vîrsta 3-4 ani'!$C$6)</f>
        <v/>
      </c>
      <c r="Q61" s="245" t="str">
        <f>IF(OR(TOTAL!Q61="",TOTAL!Q61=0),"",TOTAL!Q61/TOTAL!$C$6*'Vîrsta 3-4 ani'!$C$6)</f>
        <v/>
      </c>
      <c r="R61" s="245" t="str">
        <f>IF(OR(TOTAL!R61="",TOTAL!R61=0),"",TOTAL!R61/TOTAL!$C$6*'Vîrsta 3-4 ani'!$C$6)</f>
        <v/>
      </c>
      <c r="S61" s="245" t="str">
        <f>IF(OR(TOTAL!S61="",TOTAL!S61=0),"",TOTAL!S61/TOTAL!$C$6*'Vîrsta 3-4 ani'!$C$6)</f>
        <v/>
      </c>
      <c r="T61" s="245" t="str">
        <f>IF(OR(TOTAL!T61="",TOTAL!T61=0),"",TOTAL!T61/TOTAL!$C$6*'Vîrsta 3-4 ani'!$C$6)</f>
        <v/>
      </c>
      <c r="U61" s="245" t="str">
        <f>IF(OR(TOTAL!U61="",TOTAL!U61=0),"",TOTAL!U61/TOTAL!$C$6*'Vîrsta 3-4 ani'!$C$6)</f>
        <v/>
      </c>
      <c r="V61" s="245" t="str">
        <f>IF(OR(TOTAL!V61="",TOTAL!V61=0),"",TOTAL!V61/TOTAL!$C$6*'Vîrsta 3-4 ani'!$C$6)</f>
        <v/>
      </c>
      <c r="W61" s="245" t="str">
        <f>IF(OR(TOTAL!W61="",TOTAL!W61=0),"",TOTAL!W61/TOTAL!$C$6*'Vîrsta 3-4 ani'!$C$6)</f>
        <v/>
      </c>
      <c r="X61" s="245" t="str">
        <f>IF(OR(TOTAL!X61="",TOTAL!X61=0),"",TOTAL!X61/TOTAL!$C$6*'Vîrsta 3-4 ani'!$C$6)</f>
        <v/>
      </c>
      <c r="Y61" s="245" t="str">
        <f>IF(OR(TOTAL!Y61="",TOTAL!Y61=0),"",TOTAL!Y61/TOTAL!$C$6*'Vîrsta 3-4 ani'!$C$6)</f>
        <v/>
      </c>
      <c r="Z61" s="11">
        <f t="shared" si="16"/>
        <v>0</v>
      </c>
      <c r="AA61" s="11">
        <f t="shared" si="17"/>
        <v>0</v>
      </c>
      <c r="AB61" s="11" t="str">
        <f t="shared" si="18"/>
        <v/>
      </c>
      <c r="AC61" s="7">
        <v>15</v>
      </c>
      <c r="AD61" s="97" t="str">
        <f t="shared" si="21"/>
        <v/>
      </c>
      <c r="AE61" s="98">
        <v>6.0000000000000001E-3</v>
      </c>
      <c r="AF61" s="97" t="str">
        <f t="shared" si="22"/>
        <v/>
      </c>
      <c r="AG61" s="98">
        <v>2E-3</v>
      </c>
      <c r="AH61" s="97" t="str">
        <f t="shared" si="23"/>
        <v/>
      </c>
      <c r="AI61" s="98">
        <v>0.186</v>
      </c>
      <c r="AJ61" s="97" t="str">
        <f t="shared" si="24"/>
        <v/>
      </c>
      <c r="AK61" s="126">
        <v>0.7</v>
      </c>
      <c r="AL61" s="199"/>
      <c r="AM61" s="30"/>
      <c r="AN61" s="133"/>
      <c r="AO61" s="66"/>
    </row>
    <row r="62" spans="1:41" s="32" customFormat="1" ht="15.75" x14ac:dyDescent="0.25">
      <c r="A62" s="236">
        <v>4</v>
      </c>
      <c r="B62" s="19" t="s">
        <v>110</v>
      </c>
      <c r="C62" s="69">
        <f>IF(OR(TOTAL!C62="",TOTAL!C62=0),"",IF('Vîrsta 1-2 ani'!$C$6&lt;=0,(TOTAL!C62-('Vîrsta 5-7 ani'!$C$6*0.012))/TOTAL!$C$6*'Vîrsta 3-4 ani'!$C$6,(('Vîrsta 1-2 ani'!C62/'Vîrsta 1-2 ani'!$C$6)+0.008)*'Vîrsta 3-4 ani'!$C$6))</f>
        <v>33.050866510538647</v>
      </c>
      <c r="D62" s="69" t="str">
        <f>IF(OR(TOTAL!D62="",TOTAL!D62=0),"",IF('Vîrsta 1-2 ani'!$C$6&lt;=0,(TOTAL!D62-('Vîrsta 5-7 ani'!$C$6*0.012))/TOTAL!$C$6*'Vîrsta 3-4 ani'!$C$6,(('Vîrsta 1-2 ani'!D62/'Vîrsta 1-2 ani'!$C$6)+0.008)*'Vîrsta 3-4 ani'!$C$6))</f>
        <v/>
      </c>
      <c r="E62" s="69" t="str">
        <f>IF(OR(TOTAL!E62="",TOTAL!E62=0),"",IF('Vîrsta 1-2 ani'!$C$6&lt;=0,(TOTAL!E62-('Vîrsta 5-7 ani'!$C$6*0.012))/TOTAL!$C$6*'Vîrsta 3-4 ani'!$C$6,(('Vîrsta 1-2 ani'!E62/'Vîrsta 1-2 ani'!$C$6)+0.008)*'Vîrsta 3-4 ani'!$C$6))</f>
        <v/>
      </c>
      <c r="F62" s="69" t="str">
        <f>IF(OR(TOTAL!F62="",TOTAL!F62=0),"",IF('Vîrsta 1-2 ani'!$C$6&lt;=0,(TOTAL!F62-('Vîrsta 5-7 ani'!$C$6*0.012))/TOTAL!$C$6*'Vîrsta 3-4 ani'!$C$6,(('Vîrsta 1-2 ani'!F62/'Vîrsta 1-2 ani'!$C$6)+0.008)*'Vîrsta 3-4 ani'!$C$6))</f>
        <v/>
      </c>
      <c r="G62" s="69" t="str">
        <f>IF(OR(TOTAL!G62="",TOTAL!G62=0),"",IF('Vîrsta 1-2 ani'!$C$6&lt;=0,(TOTAL!G62-('Vîrsta 5-7 ani'!$C$6*0.012))/TOTAL!$C$6*'Vîrsta 3-4 ani'!$C$6,(('Vîrsta 1-2 ani'!G62/'Vîrsta 1-2 ani'!$C$6)+0.008)*'Vîrsta 3-4 ani'!$C$6))</f>
        <v/>
      </c>
      <c r="H62" s="69">
        <f>IF(OR(TOTAL!H62="",TOTAL!H62=0),"",IF('Vîrsta 1-2 ani'!$C$6&lt;=0,(TOTAL!H62-('Vîrsta 5-7 ani'!$C$6*0.012))/TOTAL!$C$6*'Vîrsta 3-4 ani'!$C$6,(('Vîrsta 1-2 ani'!H62/'Vîrsta 1-2 ani'!$C$6)+0.008)*'Vîrsta 3-4 ani'!$C$6))</f>
        <v>32.095362997658086</v>
      </c>
      <c r="I62" s="69" t="str">
        <f>IF(OR(TOTAL!I62="",TOTAL!I62=0),"",IF('Vîrsta 1-2 ani'!$C$6&lt;=0,(TOTAL!I62-('Vîrsta 5-7 ani'!$C$6*0.012))/TOTAL!$C$6*'Vîrsta 3-4 ani'!$C$6,(('Vîrsta 1-2 ani'!I62/'Vîrsta 1-2 ani'!$C$6)+0.008)*'Vîrsta 3-4 ani'!$C$6))</f>
        <v/>
      </c>
      <c r="J62" s="69" t="str">
        <f>IF(OR(TOTAL!J62="",TOTAL!J62=0),"",IF('Vîrsta 1-2 ani'!$C$6&lt;=0,(TOTAL!J62-('Vîrsta 5-7 ani'!$C$6*0.012))/TOTAL!$C$6*'Vîrsta 3-4 ani'!$C$6,(('Vîrsta 1-2 ani'!J62/'Vîrsta 1-2 ani'!$C$6)+0.008)*'Vîrsta 3-4 ani'!$C$6))</f>
        <v/>
      </c>
      <c r="K62" s="69" t="str">
        <f>IF(OR(TOTAL!K62="",TOTAL!K62=0),"",IF('Vîrsta 1-2 ani'!$C$6&lt;=0,(TOTAL!K62-('Vîrsta 5-7 ani'!$C$6*0.012))/TOTAL!$C$6*'Vîrsta 3-4 ani'!$C$6,(('Vîrsta 1-2 ani'!K62/'Vîrsta 1-2 ani'!$C$6)+0.008)*'Vîrsta 3-4 ani'!$C$6))</f>
        <v/>
      </c>
      <c r="L62" s="69">
        <f>IF(OR(TOTAL!L62="",TOTAL!L62=0),"",IF('Vîrsta 1-2 ani'!$C$6&lt;=0,(TOTAL!L62-('Vîrsta 5-7 ani'!$C$6*0.012))/TOTAL!$C$6*'Vîrsta 3-4 ani'!$C$6,(('Vîrsta 1-2 ani'!L62/'Vîrsta 1-2 ani'!$C$6)+0.008)*'Vîrsta 3-4 ani'!$C$6))</f>
        <v>30.900983606557379</v>
      </c>
      <c r="M62" s="69" t="str">
        <f>IF(OR(TOTAL!M62="",TOTAL!M62=0),"",IF('Vîrsta 1-2 ani'!$C$6&lt;=0,(TOTAL!M62-('Vîrsta 5-7 ani'!$C$6*0.012))/TOTAL!$C$6*'Vîrsta 3-4 ani'!$C$6,(('Vîrsta 1-2 ani'!M62/'Vîrsta 1-2 ani'!$C$6)+0.008)*'Vîrsta 3-4 ani'!$C$6))</f>
        <v/>
      </c>
      <c r="N62" s="69" t="str">
        <f>IF(OR(TOTAL!N62="",TOTAL!N62=0),"",IF('Vîrsta 1-2 ani'!$C$6&lt;=0,(TOTAL!N62-('Vîrsta 5-7 ani'!$C$6*0.012))/TOTAL!$C$6*'Vîrsta 3-4 ani'!$C$6,(('Vîrsta 1-2 ani'!N62/'Vîrsta 1-2 ani'!$C$6)+0.008)*'Vîrsta 3-4 ani'!$C$6))</f>
        <v/>
      </c>
      <c r="O62" s="69" t="str">
        <f>IF(OR(TOTAL!O62="",TOTAL!O62=0),"",IF('Vîrsta 1-2 ani'!$C$6&lt;=0,(TOTAL!O62-('Vîrsta 5-7 ani'!$C$6*0.012))/TOTAL!$C$6*'Vîrsta 3-4 ani'!$C$6,(('Vîrsta 1-2 ani'!O62/'Vîrsta 1-2 ani'!$C$6)+0.008)*'Vîrsta 3-4 ani'!$C$6))</f>
        <v/>
      </c>
      <c r="P62" s="69" t="str">
        <f>IF(OR(TOTAL!P62="",TOTAL!P62=0),"",IF('Vîrsta 1-2 ani'!$C$6&lt;=0,(TOTAL!P62-('Vîrsta 5-7 ani'!$C$6*0.012))/TOTAL!$C$6*'Vîrsta 3-4 ani'!$C$6,(('Vîrsta 1-2 ani'!P62/'Vîrsta 1-2 ani'!$C$6)+0.008)*'Vîrsta 3-4 ani'!$C$6))</f>
        <v/>
      </c>
      <c r="Q62" s="69">
        <f>IF(OR(TOTAL!Q62="",TOTAL!Q62=0),"",IF('Vîrsta 1-2 ani'!$C$6&lt;=0,(TOTAL!Q62-('Vîrsta 5-7 ani'!$C$6*0.012))/TOTAL!$C$6*'Vîrsta 3-4 ani'!$C$6,(('Vîrsta 1-2 ani'!Q62/'Vîrsta 1-2 ani'!$C$6)+0.008)*'Vîrsta 3-4 ani'!$C$6))</f>
        <v>37.271007025761129</v>
      </c>
      <c r="R62" s="69" t="str">
        <f>IF(OR(TOTAL!R62="",TOTAL!R62=0),"",IF('Vîrsta 1-2 ani'!$C$6&lt;=0,(TOTAL!R62-('Vîrsta 5-7 ani'!$C$6*0.012))/TOTAL!$C$6*'Vîrsta 3-4 ani'!$C$6,(('Vîrsta 1-2 ani'!R62/'Vîrsta 1-2 ani'!$C$6)+0.008)*'Vîrsta 3-4 ani'!$C$6))</f>
        <v/>
      </c>
      <c r="S62" s="69" t="str">
        <f>IF(OR(TOTAL!S62="",TOTAL!S62=0),"",IF('Vîrsta 1-2 ani'!$C$6&lt;=0,(TOTAL!S62-('Vîrsta 5-7 ani'!$C$6*0.012))/TOTAL!$C$6*'Vîrsta 3-4 ani'!$C$6,(('Vîrsta 1-2 ani'!S62/'Vîrsta 1-2 ani'!$C$6)+0.008)*'Vîrsta 3-4 ani'!$C$6))</f>
        <v/>
      </c>
      <c r="T62" s="69" t="str">
        <f>IF(OR(TOTAL!T62="",TOTAL!T62=0),"",IF('Vîrsta 1-2 ani'!$C$6&lt;=0,(TOTAL!T62-('Vîrsta 5-7 ani'!$C$6*0.012))/TOTAL!$C$6*'Vîrsta 3-4 ani'!$C$6,(('Vîrsta 1-2 ani'!T62/'Vîrsta 1-2 ani'!$C$6)+0.008)*'Vîrsta 3-4 ani'!$C$6))</f>
        <v/>
      </c>
      <c r="U62" s="69" t="str">
        <f>IF(OR(TOTAL!U62="",TOTAL!U62=0),"",IF('Vîrsta 1-2 ani'!$C$6&lt;=0,(TOTAL!U62-('Vîrsta 5-7 ani'!$C$6*0.012))/TOTAL!$C$6*'Vîrsta 3-4 ani'!$C$6,(('Vîrsta 1-2 ani'!U62/'Vîrsta 1-2 ani'!$C$6)+0.008)*'Vîrsta 3-4 ani'!$C$6))</f>
        <v/>
      </c>
      <c r="V62" s="69">
        <f>IF(OR(TOTAL!V62="",TOTAL!V62=0),"",IF('Vîrsta 1-2 ani'!$C$6&lt;=0,(TOTAL!V62-('Vîrsta 5-7 ani'!$C$6*0.012))/TOTAL!$C$6*'Vîrsta 3-4 ani'!$C$6,(('Vîrsta 1-2 ani'!V62/'Vîrsta 1-2 ani'!$C$6)+0.008)*'Vîrsta 3-4 ani'!$C$6))</f>
        <v>32.095362997658086</v>
      </c>
      <c r="W62" s="69" t="str">
        <f>IF(OR(TOTAL!W62="",TOTAL!W62=0),"",IF('Vîrsta 1-2 ani'!$C$6&lt;=0,(TOTAL!W62-('Vîrsta 5-7 ani'!$C$6*0.012))/TOTAL!$C$6*'Vîrsta 3-4 ani'!$C$6,(('Vîrsta 1-2 ani'!W62/'Vîrsta 1-2 ani'!$C$6)+0.008)*'Vîrsta 3-4 ani'!$C$6))</f>
        <v/>
      </c>
      <c r="X62" s="69" t="str">
        <f>IF(OR(TOTAL!X62="",TOTAL!X62=0),"",IF('Vîrsta 1-2 ani'!$C$6&lt;=0,(TOTAL!X62-('Vîrsta 5-7 ani'!$C$6*0.012))/TOTAL!$C$6*'Vîrsta 3-4 ani'!$C$6,(('Vîrsta 1-2 ani'!X62/'Vîrsta 1-2 ani'!$C$6)+0.008)*'Vîrsta 3-4 ani'!$C$6))</f>
        <v/>
      </c>
      <c r="Y62" s="69" t="str">
        <f>IF(OR(TOTAL!Y62="",TOTAL!Y62=0),"",IF('Vîrsta 1-2 ani'!$C$6&lt;=0,(TOTAL!Y62-('Vîrsta 5-7 ani'!$C$6*0.012))/TOTAL!$C$6*'Vîrsta 3-4 ani'!$C$6,(('Vîrsta 1-2 ani'!Y62/'Vîrsta 1-2 ani'!$C$6)+0.008)*'Vîrsta 3-4 ani'!$C$6))</f>
        <v/>
      </c>
      <c r="Z62" s="10">
        <f t="shared" si="16"/>
        <v>165.41358313817335</v>
      </c>
      <c r="AA62" s="10">
        <f t="shared" si="17"/>
        <v>45.884489081324091</v>
      </c>
      <c r="AB62" s="10">
        <f t="shared" si="18"/>
        <v>45.884489081324091</v>
      </c>
      <c r="AC62" s="4"/>
      <c r="AD62" s="90">
        <f>IFERROR(IF($AB62=0,"",$AB62*AE62),"")</f>
        <v>0.38542970828312234</v>
      </c>
      <c r="AE62" s="91">
        <v>8.3999999999999995E-3</v>
      </c>
      <c r="AF62" s="90">
        <f>IFERROR(IF($AB62=0,"",$AB62*AG62),"")</f>
        <v>4.5884489081324094E-2</v>
      </c>
      <c r="AG62" s="91">
        <v>1E-3</v>
      </c>
      <c r="AH62" s="90">
        <f>IFERROR(IF($AB62=0,"",$AB62*AI62),"")</f>
        <v>2.1106864977409083</v>
      </c>
      <c r="AI62" s="91">
        <v>4.5999999999999999E-2</v>
      </c>
      <c r="AJ62" s="90">
        <f>IFERROR(IF($AB62=0,"",$AB62*AK62),"")</f>
        <v>12.388812051957505</v>
      </c>
      <c r="AK62" s="91">
        <v>0.27</v>
      </c>
      <c r="AL62" s="200">
        <v>28</v>
      </c>
      <c r="AM62" s="128">
        <f t="shared" ref="AM62:AM64" si="25">IFERROR((AB62-AL62),"")</f>
        <v>17.884489081324091</v>
      </c>
      <c r="AN62" s="129">
        <f t="shared" ref="AN62:AN68" si="26">IFERROR((AB62*100/AL62),"")</f>
        <v>163.87317529044319</v>
      </c>
      <c r="AO62" s="65"/>
    </row>
    <row r="63" spans="1:41" ht="15.75" x14ac:dyDescent="0.25">
      <c r="A63" s="310">
        <v>5</v>
      </c>
      <c r="B63" s="19" t="s">
        <v>108</v>
      </c>
      <c r="C63" s="69">
        <f>IF(OR(TOTAL!C63="",TOTAL!C63=0),"",IF('Vîrsta 1-2 ani'!$C$6&lt;=0,(TOTAL!C63-('Vîrsta 5-7 ani'!$C$6*0.024))/TOTAL!$C$6*'Vîrsta 3-4 ani'!$C$6,(('Vîrsta 1-2 ani'!C63/'Vîrsta 1-2 ani'!$C$6)+0.032)*'Vîrsta 3-4 ani'!$C$6))</f>
        <v>53.863325526932087</v>
      </c>
      <c r="D63" s="69">
        <f>IF(OR(TOTAL!D63="",TOTAL!D63=0),"",IF('Vîrsta 1-2 ani'!$C$6&lt;=0,(TOTAL!D63-('Vîrsta 5-7 ani'!$C$6*0.024))/TOTAL!$C$6*'Vîrsta 3-4 ani'!$C$6,(('Vîrsta 1-2 ani'!D63/'Vîrsta 1-2 ani'!$C$6)+0.032)*'Vîrsta 3-4 ani'!$C$6))</f>
        <v>32.762622950819669</v>
      </c>
      <c r="E63" s="69">
        <f>IF(OR(TOTAL!E63="",TOTAL!E63=0),"",IF('Vîrsta 1-2 ani'!$C$6&lt;=0,(TOTAL!E63-('Vîrsta 5-7 ani'!$C$6*0.024))/TOTAL!$C$6*'Vîrsta 3-4 ani'!$C$6,(('Vîrsta 1-2 ani'!E63/'Vîrsta 1-2 ani'!$C$6)+0.032)*'Vîrsta 3-4 ani'!$C$6))</f>
        <v>76.158407494145209</v>
      </c>
      <c r="F63" s="69">
        <f>IF(OR(TOTAL!F63="",TOTAL!F63=0),"",IF('Vîrsta 1-2 ani'!$C$6&lt;=0,(TOTAL!F63-('Vîrsta 5-7 ani'!$C$6*0.024))/TOTAL!$C$6*'Vîrsta 3-4 ani'!$C$6,(('Vîrsta 1-2 ani'!F63/'Vîrsta 1-2 ani'!$C$6)+0.032)*'Vîrsta 3-4 ani'!$C$6))</f>
        <v>82.926557377049178</v>
      </c>
      <c r="G63" s="69">
        <f>IF(OR(TOTAL!G63="",TOTAL!G63=0),"",IF('Vîrsta 1-2 ani'!$C$6&lt;=0,(TOTAL!G63-('Vîrsta 5-7 ani'!$C$6*0.024))/TOTAL!$C$6*'Vîrsta 3-4 ani'!$C$6,(('Vîrsta 1-2 ani'!G63/'Vîrsta 1-2 ani'!$C$6)+0.032)*'Vîrsta 3-4 ani'!$C$6))</f>
        <v>86.589320843091329</v>
      </c>
      <c r="H63" s="69">
        <f>IF(OR(TOTAL!H63="",TOTAL!H63=0),"",IF('Vîrsta 1-2 ani'!$C$6&lt;=0,(TOTAL!H63-('Vîrsta 5-7 ani'!$C$6*0.024))/TOTAL!$C$6*'Vîrsta 3-4 ani'!$C$6,(('Vîrsta 1-2 ani'!H63/'Vîrsta 1-2 ani'!$C$6)+0.032)*'Vîrsta 3-4 ani'!$C$6))</f>
        <v>53.46519906323185</v>
      </c>
      <c r="I63" s="69">
        <f>IF(OR(TOTAL!I63="",TOTAL!I63=0),"",IF('Vîrsta 1-2 ani'!$C$6&lt;=0,(TOTAL!I63-('Vîrsta 5-7 ani'!$C$6*0.024))/TOTAL!$C$6*'Vîrsta 3-4 ani'!$C$6,(('Vîrsta 1-2 ani'!I63/'Vîrsta 1-2 ani'!$C$6)+0.032)*'Vîrsta 3-4 ani'!$C$6))</f>
        <v>31.170117096018735</v>
      </c>
      <c r="J63" s="69">
        <f>IF(OR(TOTAL!J63="",TOTAL!J63=0),"",IF('Vîrsta 1-2 ani'!$C$6&lt;=0,(TOTAL!J63-('Vîrsta 5-7 ani'!$C$6*0.024))/TOTAL!$C$6*'Vîrsta 3-4 ani'!$C$6,(('Vîrsta 1-2 ani'!J63/'Vîrsta 1-2 ani'!$C$6)+0.032)*'Vîrsta 3-4 ani'!$C$6))</f>
        <v>76.954660421545682</v>
      </c>
      <c r="K63" s="69">
        <f>IF(OR(TOTAL!K63="",TOTAL!K63=0),"",IF('Vîrsta 1-2 ani'!$C$6&lt;=0,(TOTAL!K63-('Vîrsta 5-7 ani'!$C$6*0.024))/TOTAL!$C$6*'Vîrsta 3-4 ani'!$C$6,(('Vîrsta 1-2 ani'!K63/'Vîrsta 1-2 ani'!$C$6)+0.032)*'Vîrsta 3-4 ani'!$C$6))</f>
        <v>80.736861826697904</v>
      </c>
      <c r="L63" s="69">
        <f>IF(OR(TOTAL!L63="",TOTAL!L63=0),"",IF('Vîrsta 1-2 ani'!$C$6&lt;=0,(TOTAL!L63-('Vîrsta 5-7 ani'!$C$6*0.024))/TOTAL!$C$6*'Vîrsta 3-4 ani'!$C$6,(('Vîrsta 1-2 ani'!L63/'Vîrsta 1-2 ani'!$C$6)+0.032)*'Vîrsta 3-4 ani'!$C$6))</f>
        <v>50.280187353629977</v>
      </c>
      <c r="M63" s="69">
        <f>IF(OR(TOTAL!M63="",TOTAL!M63=0),"",IF('Vîrsta 1-2 ani'!$C$6&lt;=0,(TOTAL!M63-('Vîrsta 5-7 ani'!$C$6*0.024))/TOTAL!$C$6*'Vîrsta 3-4 ani'!$C$6,(('Vîrsta 1-2 ani'!M63/'Vîrsta 1-2 ani'!$C$6)+0.032)*'Vîrsta 3-4 ani'!$C$6))</f>
        <v>31.170117096018735</v>
      </c>
      <c r="N63" s="69">
        <f>IF(OR(TOTAL!N63="",TOTAL!N63=0),"",IF('Vîrsta 1-2 ani'!$C$6&lt;=0,(TOTAL!N63-('Vîrsta 5-7 ani'!$C$6*0.024))/TOTAL!$C$6*'Vîrsta 3-4 ani'!$C$6,(('Vîrsta 1-2 ani'!N63/'Vîrsta 1-2 ani'!$C$6)+0.032)*'Vîrsta 3-4 ani'!$C$6))</f>
        <v>80.286978922716628</v>
      </c>
      <c r="O63" s="69">
        <f>IF(OR(TOTAL!O63="",TOTAL!O63=0),"",IF('Vîrsta 1-2 ani'!$C$6&lt;=0,(TOTAL!O63-('Vîrsta 5-7 ani'!$C$6*0.024))/TOTAL!$C$6*'Vîrsta 3-4 ani'!$C$6,(('Vîrsta 1-2 ani'!O63/'Vîrsta 1-2 ani'!$C$6)+0.032)*'Vîrsta 3-4 ani'!$C$6))</f>
        <v>92.083466042154569</v>
      </c>
      <c r="P63" s="69">
        <f>IF(OR(TOTAL!P63="",TOTAL!P63=0),"",IF('Vîrsta 1-2 ani'!$C$6&lt;=0,(TOTAL!P63-('Vîrsta 5-7 ani'!$C$6*0.024))/TOTAL!$C$6*'Vîrsta 3-4 ani'!$C$6,(('Vîrsta 1-2 ani'!P63/'Vîrsta 1-2 ani'!$C$6)+0.032)*'Vîrsta 3-4 ani'!$C$6))</f>
        <v>96.409508196721305</v>
      </c>
      <c r="Q63" s="69">
        <f>IF(OR(TOTAL!Q63="",TOTAL!Q63=0),"",IF('Vîrsta 1-2 ani'!$C$6&lt;=0,(TOTAL!Q63-('Vîrsta 5-7 ani'!$C$6*0.024))/TOTAL!$C$6*'Vîrsta 3-4 ani'!$C$6,(('Vîrsta 1-2 ani'!Q63/'Vîrsta 1-2 ani'!$C$6)+0.032)*'Vîrsta 3-4 ani'!$C$6))</f>
        <v>60.631475409836078</v>
      </c>
      <c r="R63" s="69">
        <f>IF(OR(TOTAL!R63="",TOTAL!R63=0),"",IF('Vîrsta 1-2 ani'!$C$6&lt;=0,(TOTAL!R63-('Vîrsta 5-7 ani'!$C$6*0.024))/TOTAL!$C$6*'Vîrsta 3-4 ani'!$C$6,(('Vîrsta 1-2 ani'!R63/'Vîrsta 1-2 ani'!$C$6)+0.032)*'Vîrsta 3-4 ani'!$C$6))</f>
        <v>4.8937704918032781</v>
      </c>
      <c r="S63" s="69">
        <f>IF(OR(TOTAL!S63="",TOTAL!S63=0),"",IF('Vîrsta 1-2 ani'!$C$6&lt;=0,(TOTAL!S63-('Vîrsta 5-7 ani'!$C$6*0.024))/TOTAL!$C$6*'Vîrsta 3-4 ani'!$C$6,(('Vîrsta 1-2 ani'!S63/'Vîrsta 1-2 ani'!$C$6)+0.032)*'Vîrsta 3-4 ani'!$C$6))</f>
        <v>78.945292740046852</v>
      </c>
      <c r="T63" s="69">
        <f>IF(OR(TOTAL!T63="",TOTAL!T63=0),"",IF('Vîrsta 1-2 ani'!$C$6&lt;=0,(TOTAL!T63-('Vîrsta 5-7 ani'!$C$6*0.024))/TOTAL!$C$6*'Vîrsta 3-4 ani'!$C$6,(('Vîrsta 1-2 ani'!T63/'Vîrsta 1-2 ani'!$C$6)+0.032)*'Vîrsta 3-4 ani'!$C$6))</f>
        <v>79.741545667447326</v>
      </c>
      <c r="U63" s="69">
        <f>IF(OR(TOTAL!U63="",TOTAL!U63=0),"",IF('Vîrsta 1-2 ani'!$C$6&lt;=0,(TOTAL!U63-('Vîrsta 5-7 ani'!$C$6*0.024))/TOTAL!$C$6*'Vîrsta 3-4 ani'!$C$6,(('Vîrsta 1-2 ani'!U63/'Vîrsta 1-2 ani'!$C$6)+0.032)*'Vîrsta 3-4 ani'!$C$6))</f>
        <v>79.46285714285716</v>
      </c>
      <c r="V63" s="69">
        <f>IF(OR(TOTAL!V63="",TOTAL!V63=0),"",IF('Vîrsta 1-2 ani'!$C$6&lt;=0,(TOTAL!V63-('Vîrsta 5-7 ani'!$C$6*0.024))/TOTAL!$C$6*'Vîrsta 3-4 ani'!$C$6,(('Vîrsta 1-2 ani'!V63/'Vîrsta 1-2 ani'!$C$6)+0.032)*'Vîrsta 3-4 ani'!$C$6))</f>
        <v>53.863325526932087</v>
      </c>
      <c r="W63" s="69" t="str">
        <f>IF(OR(TOTAL!W63="",TOTAL!W63=0),"",IF('Vîrsta 1-2 ani'!$C$6&lt;=0,(TOTAL!W63-('Vîrsta 5-7 ani'!$C$6*0.024))/TOTAL!$C$6*'Vîrsta 3-4 ani'!$C$6,(('Vîrsta 1-2 ani'!W63/'Vîrsta 1-2 ani'!$C$6)+0.032)*'Vîrsta 3-4 ani'!$C$6))</f>
        <v/>
      </c>
      <c r="X63" s="69" t="str">
        <f>IF(OR(TOTAL!X63="",TOTAL!X63=0),"",IF('Vîrsta 1-2 ani'!$C$6&lt;=0,(TOTAL!X63-('Vîrsta 5-7 ani'!$C$6*0.024))/TOTAL!$C$6*'Vîrsta 3-4 ani'!$C$6,(('Vîrsta 1-2 ani'!X63/'Vîrsta 1-2 ani'!$C$6)+0.032)*'Vîrsta 3-4 ani'!$C$6))</f>
        <v/>
      </c>
      <c r="Y63" s="69" t="str">
        <f>IF(OR(TOTAL!Y63="",TOTAL!Y63=0),"",IF('Vîrsta 1-2 ani'!$C$6&lt;=0,(TOTAL!Y63-('Vîrsta 5-7 ani'!$C$6*0.024))/TOTAL!$C$6*'Vîrsta 3-4 ani'!$C$6,(('Vîrsta 1-2 ani'!Y63/'Vîrsta 1-2 ani'!$C$6)+0.032)*'Vîrsta 3-4 ani'!$C$6))</f>
        <v/>
      </c>
      <c r="Z63" s="10">
        <f t="shared" ref="Z63" si="27">Z64+Z68</f>
        <v>1282.3955971896955</v>
      </c>
      <c r="AA63" s="10">
        <f t="shared" si="17"/>
        <v>355.72693403320267</v>
      </c>
      <c r="AB63" s="10">
        <f>SUM(AB64,AB68)</f>
        <v>355.72693403320272</v>
      </c>
      <c r="AC63" s="4"/>
      <c r="AD63" s="90">
        <f>SUM(AD64,AD68)</f>
        <v>14.984751649251139</v>
      </c>
      <c r="AE63" s="91"/>
      <c r="AF63" s="90">
        <f>SUM(AF64,AF68)</f>
        <v>12.794563106796119</v>
      </c>
      <c r="AG63" s="91"/>
      <c r="AH63" s="90">
        <f>SUM(AH64,AH68)</f>
        <v>13.391189130371234</v>
      </c>
      <c r="AI63" s="91"/>
      <c r="AJ63" s="90">
        <f>SUM(AJ64,AJ68)</f>
        <v>271.95102194129288</v>
      </c>
      <c r="AK63" s="91"/>
      <c r="AL63" s="193">
        <v>348</v>
      </c>
      <c r="AM63" s="96">
        <f t="shared" si="25"/>
        <v>7.7269340332027241</v>
      </c>
      <c r="AN63" s="96">
        <f t="shared" si="26"/>
        <v>102.22038334287434</v>
      </c>
      <c r="AO63" s="18"/>
    </row>
    <row r="64" spans="1:41" ht="15.75" x14ac:dyDescent="0.25">
      <c r="A64" s="311"/>
      <c r="B64" s="19" t="s">
        <v>113</v>
      </c>
      <c r="C64" s="69">
        <f>IF(OR(TOTAL!C64="",TOTAL!C64=0),"",IF('Vîrsta 1-2 ani'!$C$6&lt;=0,(TOTAL!C64-('Vîrsta 5-7 ani'!$C$6*0.016))/TOTAL!$C$6*'Vîrsta 3-4 ani'!$C$6,(('Vîrsta 1-2 ani'!C64/'Vîrsta 1-2 ani'!$C$6)+0.024)*'Vîrsta 3-4 ani'!$C$6))</f>
        <v>53.463606557377048</v>
      </c>
      <c r="D64" s="69">
        <f>IF(OR(TOTAL!D64="",TOTAL!D64=0),"",IF('Vîrsta 1-2 ani'!$C$6&lt;=0,(TOTAL!D64-('Vîrsta 5-7 ani'!$C$6*0.016))/TOTAL!$C$6*'Vîrsta 3-4 ani'!$C$6,(('Vîrsta 1-2 ani'!D64/'Vîrsta 1-2 ani'!$C$6)+0.024)*'Vîrsta 3-4 ani'!$C$6))</f>
        <v>32.362903981264637</v>
      </c>
      <c r="E64" s="69">
        <f>IF(OR(TOTAL!E64="",TOTAL!E64=0),"",IF('Vîrsta 1-2 ani'!$C$6&lt;=0,(TOTAL!E64-('Vîrsta 5-7 ani'!$C$6*0.016))/TOTAL!$C$6*'Vîrsta 3-4 ani'!$C$6,(('Vîrsta 1-2 ani'!E64/'Vîrsta 1-2 ani'!$C$6)+0.024)*'Vîrsta 3-4 ani'!$C$6))</f>
        <v>55.852365339578455</v>
      </c>
      <c r="F64" s="69">
        <f>IF(OR(TOTAL!F64="",TOTAL!F64=0),"",IF('Vîrsta 1-2 ani'!$C$6&lt;=0,(TOTAL!F64-('Vîrsta 5-7 ani'!$C$6*0.016))/TOTAL!$C$6*'Vîrsta 3-4 ani'!$C$6,(('Vîrsta 1-2 ani'!F64/'Vîrsta 1-2 ani'!$C$6)+0.024)*'Vîrsta 3-4 ani'!$C$6))</f>
        <v>82.526838407494154</v>
      </c>
      <c r="G64" s="69">
        <f>IF(OR(TOTAL!G64="",TOTAL!G64=0),"",IF('Vîrsta 1-2 ani'!$C$6&lt;=0,(TOTAL!G64-('Vîrsta 5-7 ani'!$C$6*0.016))/TOTAL!$C$6*'Vîrsta 3-4 ani'!$C$6,(('Vîrsta 1-2 ani'!G64/'Vîrsta 1-2 ani'!$C$6)+0.024)*'Vîrsta 3-4 ani'!$C$6))</f>
        <v>64.213021077283372</v>
      </c>
      <c r="H64" s="69">
        <f>IF(OR(TOTAL!H64="",TOTAL!H64=0),"",IF('Vîrsta 1-2 ani'!$C$6&lt;=0,(TOTAL!H64-('Vîrsta 5-7 ani'!$C$6*0.016))/TOTAL!$C$6*'Vîrsta 3-4 ani'!$C$6,(('Vîrsta 1-2 ani'!H64/'Vîrsta 1-2 ani'!$C$6)+0.024)*'Vîrsta 3-4 ani'!$C$6))</f>
        <v>53.065480093676818</v>
      </c>
      <c r="I64" s="69">
        <f>IF(OR(TOTAL!I64="",TOTAL!I64=0),"",IF('Vîrsta 1-2 ani'!$C$6&lt;=0,(TOTAL!I64-('Vîrsta 5-7 ani'!$C$6*0.016))/TOTAL!$C$6*'Vîrsta 3-4 ani'!$C$6,(('Vîrsta 1-2 ani'!I64/'Vîrsta 1-2 ani'!$C$6)+0.024)*'Vîrsta 3-4 ani'!$C$6))</f>
        <v>30.7703981264637</v>
      </c>
      <c r="J64" s="69">
        <f>IF(OR(TOTAL!J64="",TOTAL!J64=0),"",IF('Vîrsta 1-2 ani'!$C$6&lt;=0,(TOTAL!J64-('Vîrsta 5-7 ani'!$C$6*0.016))/TOTAL!$C$6*'Vîrsta 3-4 ani'!$C$6,(('Vîrsta 1-2 ani'!J64/'Vîrsta 1-2 ani'!$C$6)+0.024)*'Vîrsta 3-4 ani'!$C$6))</f>
        <v>55.852365339578455</v>
      </c>
      <c r="K64" s="69">
        <f>IF(OR(TOTAL!K64="",TOTAL!K64=0),"",IF('Vîrsta 1-2 ani'!$C$6&lt;=0,(TOTAL!K64-('Vîrsta 5-7 ani'!$C$6*0.016))/TOTAL!$C$6*'Vîrsta 3-4 ani'!$C$6,(('Vîrsta 1-2 ani'!K64/'Vîrsta 1-2 ani'!$C$6)+0.024)*'Vîrsta 3-4 ani'!$C$6))</f>
        <v>79.341826697892273</v>
      </c>
      <c r="L64" s="69">
        <f>IF(OR(TOTAL!L64="",TOTAL!L64=0),"",IF('Vîrsta 1-2 ani'!$C$6&lt;=0,(TOTAL!L64-('Vîrsta 5-7 ani'!$C$6*0.016))/TOTAL!$C$6*'Vîrsta 3-4 ani'!$C$6,(('Vîrsta 1-2 ani'!L64/'Vîrsta 1-2 ani'!$C$6)+0.024)*'Vîrsta 3-4 ani'!$C$6))</f>
        <v>49.880468384074945</v>
      </c>
      <c r="M64" s="69">
        <f>IF(OR(TOTAL!M64="",TOTAL!M64=0),"",IF('Vîrsta 1-2 ani'!$C$6&lt;=0,(TOTAL!M64-('Vîrsta 5-7 ani'!$C$6*0.016))/TOTAL!$C$6*'Vîrsta 3-4 ani'!$C$6,(('Vîrsta 1-2 ani'!M64/'Vîrsta 1-2 ani'!$C$6)+0.024)*'Vîrsta 3-4 ani'!$C$6))</f>
        <v>30.7703981264637</v>
      </c>
      <c r="N64" s="69">
        <f>IF(OR(TOTAL!N64="",TOTAL!N64=0),"",IF('Vîrsta 1-2 ani'!$C$6&lt;=0,(TOTAL!N64-('Vîrsta 5-7 ani'!$C$6*0.016))/TOTAL!$C$6*'Vîrsta 3-4 ani'!$C$6,(('Vîrsta 1-2 ani'!N64/'Vîrsta 1-2 ani'!$C$6)+0.024)*'Vîrsta 3-4 ani'!$C$6))</f>
        <v>57.842997658079625</v>
      </c>
      <c r="O64" s="69">
        <f>IF(OR(TOTAL!O64="",TOTAL!O64=0),"",IF('Vîrsta 1-2 ani'!$C$6&lt;=0,(TOTAL!O64-('Vîrsta 5-7 ani'!$C$6*0.016))/TOTAL!$C$6*'Vîrsta 3-4 ani'!$C$6,(('Vîrsta 1-2 ani'!O64/'Vîrsta 1-2 ani'!$C$6)+0.024)*'Vîrsta 3-4 ani'!$C$6))</f>
        <v>91.683747072599544</v>
      </c>
      <c r="P64" s="69">
        <f>IF(OR(TOTAL!P64="",TOTAL!P64=0),"",IF('Vîrsta 1-2 ani'!$C$6&lt;=0,(TOTAL!P64-('Vîrsta 5-7 ani'!$C$6*0.016))/TOTAL!$C$6*'Vîrsta 3-4 ani'!$C$6,(('Vîrsta 1-2 ani'!P64/'Vîrsta 1-2 ani'!$C$6)+0.024)*'Vîrsta 3-4 ani'!$C$6))</f>
        <v>72.175550351288052</v>
      </c>
      <c r="Q64" s="69">
        <f>IF(OR(TOTAL!Q64="",TOTAL!Q64=0),"",IF('Vîrsta 1-2 ani'!$C$6&lt;=0,(TOTAL!Q64-('Vîrsta 5-7 ani'!$C$6*0.016))/TOTAL!$C$6*'Vîrsta 3-4 ani'!$C$6,(('Vîrsta 1-2 ani'!Q64/'Vîrsta 1-2 ani'!$C$6)+0.024)*'Vîrsta 3-4 ani'!$C$6))</f>
        <v>60.231756440281032</v>
      </c>
      <c r="R64" s="69">
        <f>IF(OR(TOTAL!R64="",TOTAL!R64=0),"",IF('Vîrsta 1-2 ani'!$C$6&lt;=0,(TOTAL!R64-('Vîrsta 5-7 ani'!$C$6*0.016))/TOTAL!$C$6*'Vîrsta 3-4 ani'!$C$6,(('Vîrsta 1-2 ani'!R64/'Vîrsta 1-2 ani'!$C$6)+0.024)*'Vîrsta 3-4 ani'!$C$6))</f>
        <v>4.4940515222482436</v>
      </c>
      <c r="S64" s="69">
        <f>IF(OR(TOTAL!S64="",TOTAL!S64=0),"",IF('Vîrsta 1-2 ani'!$C$6&lt;=0,(TOTAL!S64-('Vîrsta 5-7 ani'!$C$6*0.016))/TOTAL!$C$6*'Vîrsta 3-4 ani'!$C$6,(('Vîrsta 1-2 ani'!S64/'Vîrsta 1-2 ani'!$C$6)+0.024)*'Vîrsta 3-4 ani'!$C$6))</f>
        <v>58.241124121779855</v>
      </c>
      <c r="T64" s="69">
        <f>IF(OR(TOTAL!T64="",TOTAL!T64=0),"",IF('Vîrsta 1-2 ani'!$C$6&lt;=0,(TOTAL!T64-('Vîrsta 5-7 ani'!$C$6*0.016))/TOTAL!$C$6*'Vîrsta 3-4 ani'!$C$6,(('Vîrsta 1-2 ani'!T64/'Vîrsta 1-2 ani'!$C$6)+0.024)*'Vîrsta 3-4 ani'!$C$6))</f>
        <v>79.341826697892273</v>
      </c>
      <c r="U64" s="69">
        <f>IF(OR(TOTAL!U64="",TOTAL!U64=0),"",IF('Vîrsta 1-2 ani'!$C$6&lt;=0,(TOTAL!U64-('Vîrsta 5-7 ani'!$C$6*0.016))/TOTAL!$C$6*'Vîrsta 3-4 ani'!$C$6,(('Vîrsta 1-2 ani'!U64/'Vîrsta 1-2 ani'!$C$6)+0.024)*'Vîrsta 3-4 ani'!$C$6))</f>
        <v>57.842997658079625</v>
      </c>
      <c r="V64" s="69">
        <f>IF(OR(TOTAL!V64="",TOTAL!V64=0),"",IF('Vîrsta 1-2 ani'!$C$6&lt;=0,(TOTAL!V64-('Vîrsta 5-7 ani'!$C$6*0.016))/TOTAL!$C$6*'Vîrsta 3-4 ani'!$C$6,(('Vîrsta 1-2 ani'!V64/'Vîrsta 1-2 ani'!$C$6)+0.024)*'Vîrsta 3-4 ani'!$C$6))</f>
        <v>53.463606557377048</v>
      </c>
      <c r="W64" s="69" t="str">
        <f>IF(OR(TOTAL!W64="",TOTAL!W64=0),"",IF('Vîrsta 1-2 ani'!$C$6&lt;=0,(TOTAL!W64-('Vîrsta 5-7 ani'!$C$6*0.016))/TOTAL!$C$6*'Vîrsta 3-4 ani'!$C$6,(('Vîrsta 1-2 ani'!W64/'Vîrsta 1-2 ani'!$C$6)+0.024)*'Vîrsta 3-4 ani'!$C$6))</f>
        <v/>
      </c>
      <c r="X64" s="69" t="str">
        <f>IF(OR(TOTAL!X64="",TOTAL!X64=0),"",IF('Vîrsta 1-2 ani'!$C$6&lt;=0,(TOTAL!X64-('Vîrsta 5-7 ani'!$C$6*0.016))/TOTAL!$C$6*'Vîrsta 3-4 ani'!$C$6,(('Vîrsta 1-2 ani'!X64/'Vîrsta 1-2 ani'!$C$6)+0.024)*'Vîrsta 3-4 ani'!$C$6))</f>
        <v/>
      </c>
      <c r="Y64" s="69" t="str">
        <f>IF(OR(TOTAL!Y64="",TOTAL!Y64=0),"",IF('Vîrsta 1-2 ani'!$C$6&lt;=0,(TOTAL!Y64-('Vîrsta 5-7 ani'!$C$6*0.016))/TOTAL!$C$6*'Vîrsta 3-4 ani'!$C$6,(('Vîrsta 1-2 ani'!Y64/'Vîrsta 1-2 ani'!$C$6)+0.024)*'Vîrsta 3-4 ani'!$C$6))</f>
        <v/>
      </c>
      <c r="Z64" s="10">
        <f t="shared" ref="Z64:Z72" si="28">SUM(C64:Y64)</f>
        <v>1123.4173302107729</v>
      </c>
      <c r="AA64" s="10">
        <f t="shared" si="17"/>
        <v>311.62755345652511</v>
      </c>
      <c r="AB64" s="10">
        <f t="shared" ref="AB64:AB71" si="29">IFERROR(IF($AA64=0,"",$AA64-AC64*AA64/100),"")</f>
        <v>311.62755345652511</v>
      </c>
      <c r="AC64" s="4"/>
      <c r="AD64" s="90">
        <f>IFERROR(IF($AB64=0,"",$AB64*AE64),"")</f>
        <v>8.4139439433261778</v>
      </c>
      <c r="AE64" s="91">
        <v>2.7E-2</v>
      </c>
      <c r="AF64" s="90">
        <f>IFERROR(IF($AB64=0,"",$AB64*AG64),"")</f>
        <v>5.2976684087609272</v>
      </c>
      <c r="AG64" s="91">
        <v>1.7000000000000001E-2</v>
      </c>
      <c r="AH64" s="90">
        <f>IFERROR(IF($AB64=0,"",$AB64*AI64),"")</f>
        <v>12.465102138261004</v>
      </c>
      <c r="AI64" s="91">
        <v>0.04</v>
      </c>
      <c r="AJ64" s="90">
        <f>IFERROR(IF($AB64=0,"",$AB64*AK64),"")</f>
        <v>153.63238385406689</v>
      </c>
      <c r="AK64" s="91">
        <v>0.49299999999999999</v>
      </c>
      <c r="AL64" s="197">
        <v>312</v>
      </c>
      <c r="AM64" s="108">
        <f t="shared" si="25"/>
        <v>-0.37244654347489359</v>
      </c>
      <c r="AN64" s="108">
        <f t="shared" si="26"/>
        <v>99.880626107860607</v>
      </c>
      <c r="AO64" s="18"/>
    </row>
    <row r="65" spans="1:41" s="31" customFormat="1" ht="15.75" x14ac:dyDescent="0.25">
      <c r="A65" s="311"/>
      <c r="B65" s="57" t="s">
        <v>42</v>
      </c>
      <c r="C65" s="245">
        <f>IF(OR(TOTAL!C65="",TOTAL!C65=0),"",TOTAL!C65/TOTAL!$C$6*'Vîrsta 3-4 ani'!$C$6)</f>
        <v>54.543325526932087</v>
      </c>
      <c r="D65" s="245">
        <f>IF(OR(TOTAL!D65="",TOTAL!D65=0),"",TOTAL!D65/TOTAL!$C$6*'Vîrsta 3-4 ani'!$C$6)</f>
        <v>33.442622950819668</v>
      </c>
      <c r="E65" s="245">
        <f>IF(OR(TOTAL!E65="",TOTAL!E65=0),"",TOTAL!E65/TOTAL!$C$6*'Vîrsta 3-4 ani'!$C$6)</f>
        <v>25.081967213114755</v>
      </c>
      <c r="F65" s="245">
        <f>IF(OR(TOTAL!F65="",TOTAL!F65=0),"",TOTAL!F65/TOTAL!$C$6*'Vîrsta 3-4 ani'!$C$6)</f>
        <v>62.903981264637004</v>
      </c>
      <c r="G65" s="245">
        <f>IF(OR(TOTAL!G65="",TOTAL!G65=0),"",TOTAL!G65/TOTAL!$C$6*'Vîrsta 3-4 ani'!$C$6)</f>
        <v>31.451990632318502</v>
      </c>
      <c r="H65" s="245">
        <f>IF(OR(TOTAL!H65="",TOTAL!H65=0),"",TOTAL!H65/TOTAL!$C$6*'Vîrsta 3-4 ani'!$C$6)</f>
        <v>54.145199063231857</v>
      </c>
      <c r="I65" s="245">
        <f>IF(OR(TOTAL!I65="",TOTAL!I65=0),"",TOTAL!I65/TOTAL!$C$6*'Vîrsta 3-4 ani'!$C$6)</f>
        <v>31.850117096018739</v>
      </c>
      <c r="J65" s="245">
        <f>IF(OR(TOTAL!J65="",TOTAL!J65=0),"",TOTAL!J65/TOTAL!$C$6*'Vîrsta 3-4 ani'!$C$6)</f>
        <v>23.887587822014051</v>
      </c>
      <c r="K65" s="245">
        <f>IF(OR(TOTAL!K65="",TOTAL!K65=0),"",TOTAL!K65/TOTAL!$C$6*'Vîrsta 3-4 ani'!$C$6)</f>
        <v>59.71896955503513</v>
      </c>
      <c r="L65" s="245">
        <f>IF(OR(TOTAL!L65="",TOTAL!L65=0),"",TOTAL!L65/TOTAL!$C$6*'Vîrsta 3-4 ani'!$C$6)</f>
        <v>50.960187353629976</v>
      </c>
      <c r="M65" s="245">
        <f>IF(OR(TOTAL!M65="",TOTAL!M65=0),"",TOTAL!M65/TOTAL!$C$6*'Vîrsta 3-4 ani'!$C$6)</f>
        <v>31.850117096018739</v>
      </c>
      <c r="N65" s="245">
        <f>IF(OR(TOTAL!N65="",TOTAL!N65=0),"",TOTAL!N65/TOTAL!$C$6*'Vîrsta 3-4 ani'!$C$6)</f>
        <v>23.887587822014051</v>
      </c>
      <c r="O65" s="245">
        <f>IF(OR(TOTAL!O65="",TOTAL!O65=0),"",TOTAL!O65/TOTAL!$C$6*'Vîrsta 3-4 ani'!$C$6)</f>
        <v>70.070257611241217</v>
      </c>
      <c r="P65" s="245">
        <f>IF(OR(TOTAL!P65="",TOTAL!P65=0),"",TOTAL!P65/TOTAL!$C$6*'Vîrsta 3-4 ani'!$C$6)</f>
        <v>35.035128805620609</v>
      </c>
      <c r="Q65" s="245">
        <f>IF(OR(TOTAL!Q65="",TOTAL!Q65=0),"",TOTAL!Q65/TOTAL!$C$6*'Vîrsta 3-4 ani'!$C$6)</f>
        <v>61.311475409836071</v>
      </c>
      <c r="R65" s="245">
        <f>IF(OR(TOTAL!R65="",TOTAL!R65=0),"",TOTAL!R65/TOTAL!$C$6*'Vîrsta 3-4 ani'!$C$6)</f>
        <v>5.5737704918032787</v>
      </c>
      <c r="S65" s="245">
        <f>IF(OR(TOTAL!S65="",TOTAL!S65=0),"",TOTAL!S65/TOTAL!$C$6*'Vîrsta 3-4 ani'!$C$6)</f>
        <v>26.674473067915692</v>
      </c>
      <c r="T65" s="245">
        <f>IF(OR(TOTAL!T65="",TOTAL!T65=0),"",TOTAL!T65/TOTAL!$C$6*'Vîrsta 3-4 ani'!$C$6)</f>
        <v>58.922716627634657</v>
      </c>
      <c r="U65" s="245">
        <f>IF(OR(TOTAL!U65="",TOTAL!U65=0),"",TOTAL!U65/TOTAL!$C$6*'Vîrsta 3-4 ani'!$C$6)</f>
        <v>24.683840749414518</v>
      </c>
      <c r="V65" s="245">
        <f>IF(OR(TOTAL!V65="",TOTAL!V65=0),"",TOTAL!V65/TOTAL!$C$6*'Vîrsta 3-4 ani'!$C$6)</f>
        <v>54.543325526932087</v>
      </c>
      <c r="W65" s="245" t="str">
        <f>IF(OR(TOTAL!W65="",TOTAL!W65=0),"",TOTAL!W65/TOTAL!$C$6*'Vîrsta 3-4 ani'!$C$6)</f>
        <v/>
      </c>
      <c r="X65" s="245" t="str">
        <f>IF(OR(TOTAL!X65="",TOTAL!X65=0),"",TOTAL!X65/TOTAL!$C$6*'Vîrsta 3-4 ani'!$C$6)</f>
        <v/>
      </c>
      <c r="Y65" s="245" t="str">
        <f>IF(OR(TOTAL!Y65="",TOTAL!Y65=0),"",TOTAL!Y65/TOTAL!$C$6*'Vîrsta 3-4 ani'!$C$6)</f>
        <v/>
      </c>
      <c r="Z65" s="11">
        <f t="shared" si="28"/>
        <v>820.5386416861827</v>
      </c>
      <c r="AA65" s="11">
        <f t="shared" si="17"/>
        <v>227.61127369935718</v>
      </c>
      <c r="AB65" s="11">
        <f t="shared" si="29"/>
        <v>227.61127369935718</v>
      </c>
      <c r="AC65" s="7">
        <v>0</v>
      </c>
      <c r="AD65" s="97">
        <f>IFERROR(IF($AB65=0,"",$AB65*AE65),"")</f>
        <v>6.8283382109807151</v>
      </c>
      <c r="AE65" s="98">
        <v>0.03</v>
      </c>
      <c r="AF65" s="97">
        <f>IFERROR(IF($AB65=0,"",$AB65*AG65),"")</f>
        <v>4.5522254739871437</v>
      </c>
      <c r="AG65" s="98">
        <v>0.02</v>
      </c>
      <c r="AH65" s="97">
        <f>IFERROR(IF($AB65=0,"",$AB65*AI65),"")</f>
        <v>11.380563684967861</v>
      </c>
      <c r="AI65" s="98">
        <v>0.05</v>
      </c>
      <c r="AJ65" s="97">
        <f>IFERROR(IF($AB65=0,"",$AB65*AK65),"")</f>
        <v>118.35786232366574</v>
      </c>
      <c r="AK65" s="126">
        <v>0.52</v>
      </c>
      <c r="AL65" s="198"/>
      <c r="AM65" s="169"/>
      <c r="AN65" s="170"/>
      <c r="AO65" s="66"/>
    </row>
    <row r="66" spans="1:41" s="31" customFormat="1" ht="15.75" x14ac:dyDescent="0.25">
      <c r="A66" s="311"/>
      <c r="B66" s="57" t="s">
        <v>41</v>
      </c>
      <c r="C66" s="245" t="str">
        <f>IF(OR(TOTAL!C66="",TOTAL!C66=0),"",TOTAL!C66/TOTAL!$C$6*'Vîrsta 3-4 ani'!$C$6)</f>
        <v/>
      </c>
      <c r="D66" s="245" t="str">
        <f>IF(OR(TOTAL!D66="",TOTAL!D66=0),"",TOTAL!D66/TOTAL!$C$6*'Vîrsta 3-4 ani'!$C$6)</f>
        <v/>
      </c>
      <c r="E66" s="245">
        <f>IF(OR(TOTAL!E66="",TOTAL!E66=0),"",TOTAL!E66/TOTAL!$C$6*'Vîrsta 3-4 ani'!$C$6)</f>
        <v>31.850117096018739</v>
      </c>
      <c r="F66" s="245" t="str">
        <f>IF(OR(TOTAL!F66="",TOTAL!F66=0),"",TOTAL!F66/TOTAL!$C$6*'Vîrsta 3-4 ani'!$C$6)</f>
        <v/>
      </c>
      <c r="G66" s="245">
        <f>IF(OR(TOTAL!G66="",TOTAL!G66=0),"",TOTAL!G66/TOTAL!$C$6*'Vîrsta 3-4 ani'!$C$6)</f>
        <v>33.840749414519905</v>
      </c>
      <c r="H66" s="245" t="str">
        <f>IF(OR(TOTAL!H66="",TOTAL!H66=0),"",TOTAL!H66/TOTAL!$C$6*'Vîrsta 3-4 ani'!$C$6)</f>
        <v/>
      </c>
      <c r="I66" s="245" t="str">
        <f>IF(OR(TOTAL!I66="",TOTAL!I66=0),"",TOTAL!I66/TOTAL!$C$6*'Vîrsta 3-4 ani'!$C$6)</f>
        <v/>
      </c>
      <c r="J66" s="245">
        <f>IF(OR(TOTAL!J66="",TOTAL!J66=0),"",TOTAL!J66/TOTAL!$C$6*'Vîrsta 3-4 ani'!$C$6)</f>
        <v>33.044496487119439</v>
      </c>
      <c r="K66" s="245" t="str">
        <f>IF(OR(TOTAL!K66="",TOTAL!K66=0),"",TOTAL!K66/TOTAL!$C$6*'Vîrsta 3-4 ani'!$C$6)</f>
        <v/>
      </c>
      <c r="L66" s="245" t="str">
        <f>IF(OR(TOTAL!L66="",TOTAL!L66=0),"",TOTAL!L66/TOTAL!$C$6*'Vîrsta 3-4 ani'!$C$6)</f>
        <v/>
      </c>
      <c r="M66" s="245" t="str">
        <f>IF(OR(TOTAL!M66="",TOTAL!M66=0),"",TOTAL!M66/TOTAL!$C$6*'Vîrsta 3-4 ani'!$C$6)</f>
        <v/>
      </c>
      <c r="N66" s="245">
        <f>IF(OR(TOTAL!N66="",TOTAL!N66=0),"",TOTAL!N66/TOTAL!$C$6*'Vîrsta 3-4 ani'!$C$6)</f>
        <v>35.035128805620609</v>
      </c>
      <c r="O66" s="245" t="str">
        <f>IF(OR(TOTAL!O66="",TOTAL!O66=0),"",TOTAL!O66/TOTAL!$C$6*'Vîrsta 3-4 ani'!$C$6)</f>
        <v/>
      </c>
      <c r="P66" s="245">
        <f>IF(OR(TOTAL!P66="",TOTAL!P66=0),"",TOTAL!P66/TOTAL!$C$6*'Vîrsta 3-4 ani'!$C$6)</f>
        <v>38.220140515222482</v>
      </c>
      <c r="Q66" s="245" t="str">
        <f>IF(OR(TOTAL!Q66="",TOTAL!Q66=0),"",TOTAL!Q66/TOTAL!$C$6*'Vîrsta 3-4 ani'!$C$6)</f>
        <v/>
      </c>
      <c r="R66" s="245" t="str">
        <f>IF(OR(TOTAL!R66="",TOTAL!R66=0),"",TOTAL!R66/TOTAL!$C$6*'Vîrsta 3-4 ani'!$C$6)</f>
        <v/>
      </c>
      <c r="S66" s="245">
        <f>IF(OR(TOTAL!S66="",TOTAL!S66=0),"",TOTAL!S66/TOTAL!$C$6*'Vîrsta 3-4 ani'!$C$6)</f>
        <v>32.646370023419202</v>
      </c>
      <c r="T66" s="245" t="str">
        <f>IF(OR(TOTAL!T66="",TOTAL!T66=0),"",TOTAL!T66/TOTAL!$C$6*'Vîrsta 3-4 ani'!$C$6)</f>
        <v/>
      </c>
      <c r="U66" s="245">
        <f>IF(OR(TOTAL!U66="",TOTAL!U66=0),"",TOTAL!U66/TOTAL!$C$6*'Vîrsta 3-4 ani'!$C$6)</f>
        <v>34.238875878220142</v>
      </c>
      <c r="V66" s="245" t="str">
        <f>IF(OR(TOTAL!V66="",TOTAL!V66=0),"",TOTAL!V66/TOTAL!$C$6*'Vîrsta 3-4 ani'!$C$6)</f>
        <v/>
      </c>
      <c r="W66" s="245" t="str">
        <f>IF(OR(TOTAL!W66="",TOTAL!W66=0),"",TOTAL!W66/TOTAL!$C$6*'Vîrsta 3-4 ani'!$C$6)</f>
        <v/>
      </c>
      <c r="X66" s="245" t="str">
        <f>IF(OR(TOTAL!X66="",TOTAL!X66=0),"",TOTAL!X66/TOTAL!$C$6*'Vîrsta 3-4 ani'!$C$6)</f>
        <v/>
      </c>
      <c r="Y66" s="245" t="str">
        <f>IF(OR(TOTAL!Y66="",TOTAL!Y66=0),"",TOTAL!Y66/TOTAL!$C$6*'Vîrsta 3-4 ani'!$C$6)</f>
        <v/>
      </c>
      <c r="Z66" s="11">
        <f t="shared" si="28"/>
        <v>238.87587822014052</v>
      </c>
      <c r="AA66" s="11">
        <f t="shared" si="17"/>
        <v>66.262379534019558</v>
      </c>
      <c r="AB66" s="11">
        <f t="shared" si="29"/>
        <v>66.262379534019558</v>
      </c>
      <c r="AC66" s="7">
        <v>0</v>
      </c>
      <c r="AD66" s="97">
        <f t="shared" ref="AD66:AD67" si="30">IFERROR(IF($AB66=0,"",$AB66*AE66),"")</f>
        <v>1.9878713860205868</v>
      </c>
      <c r="AE66" s="98">
        <v>0.03</v>
      </c>
      <c r="AF66" s="97">
        <f t="shared" ref="AF66:AF67" si="31">IFERROR(IF($AB66=0,"",$AB66*AG66),"")</f>
        <v>3.313118976700978E-2</v>
      </c>
      <c r="AG66" s="98">
        <v>5.0000000000000001E-4</v>
      </c>
      <c r="AH66" s="97">
        <f t="shared" ref="AH66:AH67" si="32">IFERROR(IF($AB66=0,"",$AB66*AI66),"")</f>
        <v>1.9878713860205868</v>
      </c>
      <c r="AI66" s="98">
        <v>0.03</v>
      </c>
      <c r="AJ66" s="97">
        <f t="shared" ref="AJ66:AJ67" si="33">IFERROR(IF($AB66=0,"",$AB66*AK66),"")</f>
        <v>30.480694585648997</v>
      </c>
      <c r="AK66" s="126">
        <v>0.46</v>
      </c>
      <c r="AL66" s="171"/>
      <c r="AM66" s="29"/>
      <c r="AN66" s="132"/>
      <c r="AO66" s="66"/>
    </row>
    <row r="67" spans="1:41" s="31" customFormat="1" ht="15.75" x14ac:dyDescent="0.25">
      <c r="A67" s="311"/>
      <c r="B67" s="57" t="s">
        <v>111</v>
      </c>
      <c r="C67" s="245" t="str">
        <f>IF(OR(TOTAL!C67="",TOTAL!C67=0),"",TOTAL!C67/TOTAL!$C$6*'Vîrsta 3-4 ani'!$C$6)</f>
        <v/>
      </c>
      <c r="D67" s="245" t="str">
        <f>IF(OR(TOTAL!D67="",TOTAL!D67=0),"",TOTAL!D67/TOTAL!$C$6*'Vîrsta 3-4 ani'!$C$6)</f>
        <v/>
      </c>
      <c r="E67" s="245" t="str">
        <f>IF(OR(TOTAL!E67="",TOTAL!E67=0),"",TOTAL!E67/TOTAL!$C$6*'Vîrsta 3-4 ani'!$C$6)</f>
        <v/>
      </c>
      <c r="F67" s="245">
        <f>IF(OR(TOTAL!F67="",TOTAL!F67=0),"",TOTAL!F67/TOTAL!$C$6*'Vîrsta 3-4 ani'!$C$6)</f>
        <v>20.702576112412178</v>
      </c>
      <c r="G67" s="245" t="str">
        <f>IF(OR(TOTAL!G67="",TOTAL!G67=0),"",TOTAL!G67/TOTAL!$C$6*'Vîrsta 3-4 ani'!$C$6)</f>
        <v/>
      </c>
      <c r="H67" s="245" t="str">
        <f>IF(OR(TOTAL!H67="",TOTAL!H67=0),"",TOTAL!H67/TOTAL!$C$6*'Vîrsta 3-4 ani'!$C$6)</f>
        <v/>
      </c>
      <c r="I67" s="245" t="str">
        <f>IF(OR(TOTAL!I67="",TOTAL!I67=0),"",TOTAL!I67/TOTAL!$C$6*'Vîrsta 3-4 ani'!$C$6)</f>
        <v/>
      </c>
      <c r="J67" s="245" t="str">
        <f>IF(OR(TOTAL!J67="",TOTAL!J67=0),"",TOTAL!J67/TOTAL!$C$6*'Vîrsta 3-4 ani'!$C$6)</f>
        <v/>
      </c>
      <c r="K67" s="245">
        <f>IF(OR(TOTAL!K67="",TOTAL!K67=0),"",TOTAL!K67/TOTAL!$C$6*'Vîrsta 3-4 ani'!$C$6)</f>
        <v>20.702576112412178</v>
      </c>
      <c r="L67" s="245" t="str">
        <f>IF(OR(TOTAL!L67="",TOTAL!L67=0),"",TOTAL!L67/TOTAL!$C$6*'Vîrsta 3-4 ani'!$C$6)</f>
        <v/>
      </c>
      <c r="M67" s="245" t="str">
        <f>IF(OR(TOTAL!M67="",TOTAL!M67=0),"",TOTAL!M67/TOTAL!$C$6*'Vîrsta 3-4 ani'!$C$6)</f>
        <v/>
      </c>
      <c r="N67" s="245" t="str">
        <f>IF(OR(TOTAL!N67="",TOTAL!N67=0),"",TOTAL!N67/TOTAL!$C$6*'Vîrsta 3-4 ani'!$C$6)</f>
        <v/>
      </c>
      <c r="O67" s="245">
        <f>IF(OR(TOTAL!O67="",TOTAL!O67=0),"",TOTAL!O67/TOTAL!$C$6*'Vîrsta 3-4 ani'!$C$6)</f>
        <v>22.693208430913351</v>
      </c>
      <c r="P67" s="245" t="str">
        <f>IF(OR(TOTAL!P67="",TOTAL!P67=0),"",TOTAL!P67/TOTAL!$C$6*'Vîrsta 3-4 ani'!$C$6)</f>
        <v/>
      </c>
      <c r="Q67" s="245" t="str">
        <f>IF(OR(TOTAL!Q67="",TOTAL!Q67=0),"",TOTAL!Q67/TOTAL!$C$6*'Vîrsta 3-4 ani'!$C$6)</f>
        <v/>
      </c>
      <c r="R67" s="245" t="str">
        <f>IF(OR(TOTAL!R67="",TOTAL!R67=0),"",TOTAL!R67/TOTAL!$C$6*'Vîrsta 3-4 ani'!$C$6)</f>
        <v/>
      </c>
      <c r="S67" s="245" t="str">
        <f>IF(OR(TOTAL!S67="",TOTAL!S67=0),"",TOTAL!S67/TOTAL!$C$6*'Vîrsta 3-4 ani'!$C$6)</f>
        <v/>
      </c>
      <c r="T67" s="245">
        <f>IF(OR(TOTAL!T67="",TOTAL!T67=0),"",TOTAL!T67/TOTAL!$C$6*'Vîrsta 3-4 ani'!$C$6)</f>
        <v>21.498829039812648</v>
      </c>
      <c r="U67" s="245" t="str">
        <f>IF(OR(TOTAL!U67="",TOTAL!U67=0),"",TOTAL!U67/TOTAL!$C$6*'Vîrsta 3-4 ani'!$C$6)</f>
        <v/>
      </c>
      <c r="V67" s="245" t="str">
        <f>IF(OR(TOTAL!V67="",TOTAL!V67=0),"",TOTAL!V67/TOTAL!$C$6*'Vîrsta 3-4 ani'!$C$6)</f>
        <v/>
      </c>
      <c r="W67" s="245" t="str">
        <f>IF(OR(TOTAL!W67="",TOTAL!W67=0),"",TOTAL!W67/TOTAL!$C$6*'Vîrsta 3-4 ani'!$C$6)</f>
        <v/>
      </c>
      <c r="X67" s="245" t="str">
        <f>IF(OR(TOTAL!X67="",TOTAL!X67=0),"",TOTAL!X67/TOTAL!$C$6*'Vîrsta 3-4 ani'!$C$6)</f>
        <v/>
      </c>
      <c r="Y67" s="245" t="str">
        <f>IF(OR(TOTAL!Y67="",TOTAL!Y67=0),"",TOTAL!Y67/TOTAL!$C$6*'Vîrsta 3-4 ani'!$C$6)</f>
        <v/>
      </c>
      <c r="Z67" s="11">
        <f t="shared" si="28"/>
        <v>85.597189695550355</v>
      </c>
      <c r="AA67" s="11">
        <f>IFERROR((Z67/$Z$6*1000),"")</f>
        <v>23.744019333023676</v>
      </c>
      <c r="AB67" s="11">
        <f t="shared" si="29"/>
        <v>23.744019333023676</v>
      </c>
      <c r="AC67" s="7">
        <v>0</v>
      </c>
      <c r="AD67" s="97">
        <f t="shared" si="30"/>
        <v>0.47488038666047355</v>
      </c>
      <c r="AE67" s="98">
        <v>0.02</v>
      </c>
      <c r="AF67" s="97">
        <f t="shared" si="31"/>
        <v>0.7123205799907103</v>
      </c>
      <c r="AG67" s="98">
        <v>0.03</v>
      </c>
      <c r="AH67" s="97">
        <f t="shared" si="32"/>
        <v>0.9497607733209471</v>
      </c>
      <c r="AI67" s="98">
        <v>0.04</v>
      </c>
      <c r="AJ67" s="97">
        <f t="shared" si="33"/>
        <v>11.872009666511838</v>
      </c>
      <c r="AK67" s="126">
        <v>0.5</v>
      </c>
      <c r="AL67" s="199"/>
      <c r="AM67" s="30"/>
      <c r="AN67" s="133"/>
      <c r="AO67" s="66"/>
    </row>
    <row r="68" spans="1:41" s="31" customFormat="1" ht="15.75" x14ac:dyDescent="0.25">
      <c r="A68" s="311"/>
      <c r="B68" s="19" t="s">
        <v>114</v>
      </c>
      <c r="C68" s="211">
        <f>IF(OR(TOTAL!C68="",TOTAL!C68=0),"",IF('Vîrsta 1-2 ani'!$C$6&lt;=0,(TOTAL!C68-('Vîrsta 5-7 ani'!$C$6*0.008))/TOTAL!$C$6*'Vîrsta 3-4 ani'!$C$6,(('Vîrsta 1-2 ani'!C68/'Vîrsta 1-2 ani'!$C$6)+0.008)*'Vîrsta 3-4 ani'!$C$6))</f>
        <v>0.39971896955503516</v>
      </c>
      <c r="D68" s="211">
        <f>IF(OR(TOTAL!D68="",TOTAL!D68=0),"",IF('Vîrsta 1-2 ani'!$C$6&lt;=0,(TOTAL!D68-('Vîrsta 5-7 ani'!$C$6*0.008))/TOTAL!$C$6*'Vîrsta 3-4 ani'!$C$6,(('Vîrsta 1-2 ani'!D68/'Vîrsta 1-2 ani'!$C$6)+0.008)*'Vîrsta 3-4 ani'!$C$6))</f>
        <v>0.39971896955503516</v>
      </c>
      <c r="E68" s="211">
        <f>IF(OR(TOTAL!E68="",TOTAL!E68=0),"",IF('Vîrsta 1-2 ani'!$C$6&lt;=0,(TOTAL!E68-('Vîrsta 5-7 ani'!$C$6*0.008))/TOTAL!$C$6*'Vîrsta 3-4 ani'!$C$6,(('Vîrsta 1-2 ani'!E68/'Vîrsta 1-2 ani'!$C$6)+0.008)*'Vîrsta 3-4 ani'!$C$6))</f>
        <v>20.306042154566747</v>
      </c>
      <c r="F68" s="211">
        <f>IF(OR(TOTAL!F68="",TOTAL!F68=0),"",IF('Vîrsta 1-2 ani'!$C$6&lt;=0,(TOTAL!F68-('Vîrsta 5-7 ani'!$C$6*0.008))/TOTAL!$C$6*'Vîrsta 3-4 ani'!$C$6,(('Vîrsta 1-2 ani'!F68/'Vîrsta 1-2 ani'!$C$6)+0.008)*'Vîrsta 3-4 ani'!$C$6))</f>
        <v>0.39971896955503516</v>
      </c>
      <c r="G68" s="211">
        <f>IF(OR(TOTAL!G68="",TOTAL!G68=0),"",IF('Vîrsta 1-2 ani'!$C$6&lt;=0,(TOTAL!G68-('Vîrsta 5-7 ani'!$C$6*0.008))/TOTAL!$C$6*'Vîrsta 3-4 ani'!$C$6,(('Vîrsta 1-2 ani'!G68/'Vîrsta 1-2 ani'!$C$6)+0.008)*'Vîrsta 3-4 ani'!$C$6))</f>
        <v>22.376299765807961</v>
      </c>
      <c r="H68" s="211">
        <f>IF(OR(TOTAL!H68="",TOTAL!H68=0),"",IF('Vîrsta 1-2 ani'!$C$6&lt;=0,(TOTAL!H68-('Vîrsta 5-7 ani'!$C$6*0.008))/TOTAL!$C$6*'Vîrsta 3-4 ani'!$C$6,(('Vîrsta 1-2 ani'!H68/'Vîrsta 1-2 ani'!$C$6)+0.008)*'Vîrsta 3-4 ani'!$C$6))</f>
        <v>0.39971896955503516</v>
      </c>
      <c r="I68" s="211">
        <f>IF(OR(TOTAL!I68="",TOTAL!I68=0),"",IF('Vîrsta 1-2 ani'!$C$6&lt;=0,(TOTAL!I68-('Vîrsta 5-7 ani'!$C$6*0.008))/TOTAL!$C$6*'Vîrsta 3-4 ani'!$C$6,(('Vîrsta 1-2 ani'!I68/'Vîrsta 1-2 ani'!$C$6)+0.008)*'Vîrsta 3-4 ani'!$C$6))</f>
        <v>0.39971896955503516</v>
      </c>
      <c r="J68" s="211">
        <f>IF(OR(TOTAL!J68="",TOTAL!J68=0),"",IF('Vîrsta 1-2 ani'!$C$6&lt;=0,(TOTAL!J68-('Vîrsta 5-7 ani'!$C$6*0.008))/TOTAL!$C$6*'Vîrsta 3-4 ani'!$C$6,(('Vîrsta 1-2 ani'!J68/'Vîrsta 1-2 ani'!$C$6)+0.008)*'Vîrsta 3-4 ani'!$C$6))</f>
        <v>21.10229508196721</v>
      </c>
      <c r="K68" s="211">
        <f>IF(OR(TOTAL!K68="",TOTAL!K68=0),"",IF('Vîrsta 1-2 ani'!$C$6&lt;=0,(TOTAL!K68-('Vîrsta 5-7 ani'!$C$6*0.008))/TOTAL!$C$6*'Vîrsta 3-4 ani'!$C$6,(('Vîrsta 1-2 ani'!K68/'Vîrsta 1-2 ani'!$C$6)+0.008)*'Vîrsta 3-4 ani'!$C$6))</f>
        <v>1.3950351288056204</v>
      </c>
      <c r="L68" s="211">
        <f>IF(OR(TOTAL!L68="",TOTAL!L68=0),"",IF('Vîrsta 1-2 ani'!$C$6&lt;=0,(TOTAL!L68-('Vîrsta 5-7 ani'!$C$6*0.008))/TOTAL!$C$6*'Vîrsta 3-4 ani'!$C$6,(('Vîrsta 1-2 ani'!L68/'Vîrsta 1-2 ani'!$C$6)+0.008)*'Vîrsta 3-4 ani'!$C$6))</f>
        <v>0.39971896955503516</v>
      </c>
      <c r="M68" s="211">
        <f>IF(OR(TOTAL!M68="",TOTAL!M68=0),"",IF('Vîrsta 1-2 ani'!$C$6&lt;=0,(TOTAL!M68-('Vîrsta 5-7 ani'!$C$6*0.008))/TOTAL!$C$6*'Vîrsta 3-4 ani'!$C$6,(('Vîrsta 1-2 ani'!M68/'Vîrsta 1-2 ani'!$C$6)+0.008)*'Vîrsta 3-4 ani'!$C$6))</f>
        <v>0.39971896955503516</v>
      </c>
      <c r="N68" s="211">
        <f>IF(OR(TOTAL!N68="",TOTAL!N68=0),"",IF('Vîrsta 1-2 ani'!$C$6&lt;=0,(TOTAL!N68-('Vîrsta 5-7 ani'!$C$6*0.008))/TOTAL!$C$6*'Vîrsta 3-4 ani'!$C$6,(('Vîrsta 1-2 ani'!N68/'Vîrsta 1-2 ani'!$C$6)+0.008)*'Vîrsta 3-4 ani'!$C$6))</f>
        <v>22.443981264637003</v>
      </c>
      <c r="O68" s="211">
        <f>IF(OR(TOTAL!O68="",TOTAL!O68=0),"",IF('Vîrsta 1-2 ani'!$C$6&lt;=0,(TOTAL!O68-('Vîrsta 5-7 ani'!$C$6*0.008))/TOTAL!$C$6*'Vîrsta 3-4 ani'!$C$6,(('Vîrsta 1-2 ani'!O68/'Vîrsta 1-2 ani'!$C$6)+0.008)*'Vîrsta 3-4 ani'!$C$6))</f>
        <v>0.39971896955503516</v>
      </c>
      <c r="P68" s="211">
        <f>IF(OR(TOTAL!P68="",TOTAL!P68=0),"",IF('Vîrsta 1-2 ani'!$C$6&lt;=0,(TOTAL!P68-('Vîrsta 5-7 ani'!$C$6*0.008))/TOTAL!$C$6*'Vîrsta 3-4 ani'!$C$6,(('Vîrsta 1-2 ani'!P68/'Vîrsta 1-2 ani'!$C$6)+0.008)*'Vîrsta 3-4 ani'!$C$6))</f>
        <v>24.233957845433256</v>
      </c>
      <c r="Q68" s="211">
        <f>IF(OR(TOTAL!Q68="",TOTAL!Q68=0),"",IF('Vîrsta 1-2 ani'!$C$6&lt;=0,(TOTAL!Q68-('Vîrsta 5-7 ani'!$C$6*0.008))/TOTAL!$C$6*'Vîrsta 3-4 ani'!$C$6,(('Vîrsta 1-2 ani'!Q68/'Vîrsta 1-2 ani'!$C$6)+0.008)*'Vîrsta 3-4 ani'!$C$6))</f>
        <v>0.39971896955503516</v>
      </c>
      <c r="R68" s="211">
        <f>IF(OR(TOTAL!R68="",TOTAL!R68=0),"",IF('Vîrsta 1-2 ani'!$C$6&lt;=0,(TOTAL!R68-('Vîrsta 5-7 ani'!$C$6*0.008))/TOTAL!$C$6*'Vîrsta 3-4 ani'!$C$6,(('Vîrsta 1-2 ani'!R68/'Vîrsta 1-2 ani'!$C$6)+0.008)*'Vîrsta 3-4 ani'!$C$6))</f>
        <v>0.39971896955503516</v>
      </c>
      <c r="S68" s="211">
        <f>IF(OR(TOTAL!S68="",TOTAL!S68=0),"",IF('Vîrsta 1-2 ani'!$C$6&lt;=0,(TOTAL!S68-('Vîrsta 5-7 ani'!$C$6*0.008))/TOTAL!$C$6*'Vîrsta 3-4 ani'!$C$6,(('Vîrsta 1-2 ani'!S68/'Vîrsta 1-2 ani'!$C$6)+0.008)*'Vîrsta 3-4 ani'!$C$6))</f>
        <v>20.70416861826698</v>
      </c>
      <c r="T68" s="211">
        <f>IF(OR(TOTAL!T68="",TOTAL!T68=0),"",IF('Vîrsta 1-2 ani'!$C$6&lt;=0,(TOTAL!T68-('Vîrsta 5-7 ani'!$C$6*0.008))/TOTAL!$C$6*'Vîrsta 3-4 ani'!$C$6,(('Vîrsta 1-2 ani'!T68/'Vîrsta 1-2 ani'!$C$6)+0.008)*'Vîrsta 3-4 ani'!$C$6))</f>
        <v>0.39971896955503516</v>
      </c>
      <c r="U68" s="211">
        <f>IF(OR(TOTAL!U68="",TOTAL!U68=0),"",IF('Vîrsta 1-2 ani'!$C$6&lt;=0,(TOTAL!U68-('Vîrsta 5-7 ani'!$C$6*0.008))/TOTAL!$C$6*'Vîrsta 3-4 ani'!$C$6,(('Vîrsta 1-2 ani'!U68/'Vîrsta 1-2 ani'!$C$6)+0.008)*'Vîrsta 3-4 ani'!$C$6))</f>
        <v>21.619859484777518</v>
      </c>
      <c r="V68" s="211">
        <f>IF(OR(TOTAL!V68="",TOTAL!V68=0),"",IF('Vîrsta 1-2 ani'!$C$6&lt;=0,(TOTAL!V68-('Vîrsta 5-7 ani'!$C$6*0.008))/TOTAL!$C$6*'Vîrsta 3-4 ani'!$C$6,(('Vîrsta 1-2 ani'!V68/'Vîrsta 1-2 ani'!$C$6)+0.008)*'Vîrsta 3-4 ani'!$C$6))</f>
        <v>0.39971896955503516</v>
      </c>
      <c r="W68" s="211" t="str">
        <f>IF(OR(TOTAL!W68="",TOTAL!W68=0),"",IF('Vîrsta 1-2 ani'!$C$6&lt;=0,(TOTAL!W68-('Vîrsta 5-7 ani'!$C$6*0.008))/TOTAL!$C$6*'Vîrsta 3-4 ani'!$C$6,(('Vîrsta 1-2 ani'!W68/'Vîrsta 1-2 ani'!$C$6)+0.008)*'Vîrsta 3-4 ani'!$C$6))</f>
        <v/>
      </c>
      <c r="X68" s="211" t="str">
        <f>IF(OR(TOTAL!X68="",TOTAL!X68=0),"",IF('Vîrsta 1-2 ani'!$C$6&lt;=0,(TOTAL!X68-('Vîrsta 5-7 ani'!$C$6*0.008))/TOTAL!$C$6*'Vîrsta 3-4 ani'!$C$6,(('Vîrsta 1-2 ani'!X68/'Vîrsta 1-2 ani'!$C$6)+0.008)*'Vîrsta 3-4 ani'!$C$6))</f>
        <v/>
      </c>
      <c r="Y68" s="211" t="str">
        <f>IF(OR(TOTAL!Y68="",TOTAL!Y68=0),"",IF('Vîrsta 1-2 ani'!$C$6&lt;=0,(TOTAL!Y68-('Vîrsta 5-7 ani'!$C$6*0.008))/TOTAL!$C$6*'Vîrsta 3-4 ani'!$C$6,(('Vîrsta 1-2 ani'!Y68/'Vîrsta 1-2 ani'!$C$6)+0.008)*'Vîrsta 3-4 ani'!$C$6))</f>
        <v/>
      </c>
      <c r="Z68" s="20">
        <f t="shared" si="28"/>
        <v>158.97826697892273</v>
      </c>
      <c r="AA68" s="20">
        <f t="shared" si="17"/>
        <v>44.099380576677596</v>
      </c>
      <c r="AB68" s="20">
        <f t="shared" si="29"/>
        <v>44.099380576677596</v>
      </c>
      <c r="AC68" s="208"/>
      <c r="AD68" s="209">
        <f>IFERROR(IF($AB68=0,"",$AB68*AE68),"")</f>
        <v>6.5708077059249614</v>
      </c>
      <c r="AE68" s="210">
        <v>0.14899999999999999</v>
      </c>
      <c r="AF68" s="209">
        <f>IFERROR(IF($AB68=0,"",$AB68*AG68),"")</f>
        <v>7.4968946980351916</v>
      </c>
      <c r="AG68" s="210">
        <v>0.17</v>
      </c>
      <c r="AH68" s="209">
        <f>IFERROR(IF($AB68=0,"",$AB68*AI68),"")</f>
        <v>0.9260869921102296</v>
      </c>
      <c r="AI68" s="210">
        <v>2.1000000000000001E-2</v>
      </c>
      <c r="AJ68" s="209">
        <f>IFERROR(IF($AB68=0,"",$AB68*AK68),"")</f>
        <v>118.31863808722598</v>
      </c>
      <c r="AK68" s="210">
        <v>2.6829999999999998</v>
      </c>
      <c r="AL68" s="212">
        <v>36</v>
      </c>
      <c r="AM68" s="213">
        <f t="shared" ref="AM68" si="34">IFERROR((AB68-AL68),"")</f>
        <v>8.0993805766775964</v>
      </c>
      <c r="AN68" s="214">
        <f t="shared" si="26"/>
        <v>122.49827937965999</v>
      </c>
      <c r="AO68" s="66"/>
    </row>
    <row r="69" spans="1:41" s="31" customFormat="1" ht="15.75" x14ac:dyDescent="0.25">
      <c r="A69" s="311"/>
      <c r="B69" s="57" t="s">
        <v>107</v>
      </c>
      <c r="C69" s="245">
        <f>IF(OR(TOTAL!C69="",TOTAL!C69=0),"",TOTAL!C69/TOTAL!$C$6*'Vîrsta 3-4 ani'!$C$6)</f>
        <v>0.99531615925058559</v>
      </c>
      <c r="D69" s="245">
        <f>IF(OR(TOTAL!D69="",TOTAL!D69=0),"",TOTAL!D69/TOTAL!$C$6*'Vîrsta 3-4 ani'!$C$6)</f>
        <v>0.99531615925058559</v>
      </c>
      <c r="E69" s="245">
        <f>IF(OR(TOTAL!E69="",TOTAL!E69=0),"",TOTAL!E69/TOTAL!$C$6*'Vîrsta 3-4 ani'!$C$6)</f>
        <v>0.99531615925058559</v>
      </c>
      <c r="F69" s="245">
        <f>IF(OR(TOTAL!F69="",TOTAL!F69=0),"",TOTAL!F69/TOTAL!$C$6*'Vîrsta 3-4 ani'!$C$6)</f>
        <v>0.99531615925058559</v>
      </c>
      <c r="G69" s="245">
        <f>IF(OR(TOTAL!G69="",TOTAL!G69=0),"",TOTAL!G69/TOTAL!$C$6*'Vîrsta 3-4 ani'!$C$6)</f>
        <v>0.99531615925058559</v>
      </c>
      <c r="H69" s="245">
        <f>IF(OR(TOTAL!H69="",TOTAL!H69=0),"",TOTAL!H69/TOTAL!$C$6*'Vîrsta 3-4 ani'!$C$6)</f>
        <v>0.99531615925058559</v>
      </c>
      <c r="I69" s="245">
        <f>IF(OR(TOTAL!I69="",TOTAL!I69=0),"",TOTAL!I69/TOTAL!$C$6*'Vîrsta 3-4 ani'!$C$6)</f>
        <v>0.99531615925058559</v>
      </c>
      <c r="J69" s="245">
        <f>IF(OR(TOTAL!J69="",TOTAL!J69=0),"",TOTAL!J69/TOTAL!$C$6*'Vîrsta 3-4 ani'!$C$6)</f>
        <v>0.99531615925058559</v>
      </c>
      <c r="K69" s="245">
        <f>IF(OR(TOTAL!K69="",TOTAL!K69=0),"",TOTAL!K69/TOTAL!$C$6*'Vîrsta 3-4 ani'!$C$6)</f>
        <v>1.9906323185011712</v>
      </c>
      <c r="L69" s="245">
        <f>IF(OR(TOTAL!L69="",TOTAL!L69=0),"",TOTAL!L69/TOTAL!$C$6*'Vîrsta 3-4 ani'!$C$6)</f>
        <v>0.99531615925058559</v>
      </c>
      <c r="M69" s="245">
        <f>IF(OR(TOTAL!M69="",TOTAL!M69=0),"",TOTAL!M69/TOTAL!$C$6*'Vîrsta 3-4 ani'!$C$6)</f>
        <v>0.99531615925058559</v>
      </c>
      <c r="N69" s="245">
        <f>IF(OR(TOTAL!N69="",TOTAL!N69=0),"",TOTAL!N69/TOTAL!$C$6*'Vîrsta 3-4 ani'!$C$6)</f>
        <v>0.99531615925058559</v>
      </c>
      <c r="O69" s="245">
        <f>IF(OR(TOTAL!O69="",TOTAL!O69=0),"",TOTAL!O69/TOTAL!$C$6*'Vîrsta 3-4 ani'!$C$6)</f>
        <v>0.99531615925058559</v>
      </c>
      <c r="P69" s="245">
        <f>IF(OR(TOTAL!P69="",TOTAL!P69=0),"",TOTAL!P69/TOTAL!$C$6*'Vîrsta 3-4 ani'!$C$6)</f>
        <v>0.99531615925058559</v>
      </c>
      <c r="Q69" s="245">
        <f>IF(OR(TOTAL!Q69="",TOTAL!Q69=0),"",TOTAL!Q69/TOTAL!$C$6*'Vîrsta 3-4 ani'!$C$6)</f>
        <v>0.99531615925058559</v>
      </c>
      <c r="R69" s="245">
        <f>IF(OR(TOTAL!R69="",TOTAL!R69=0),"",TOTAL!R69/TOTAL!$C$6*'Vîrsta 3-4 ani'!$C$6)</f>
        <v>0.99531615925058559</v>
      </c>
      <c r="S69" s="245">
        <f>IF(OR(TOTAL!S69="",TOTAL!S69=0),"",TOTAL!S69/TOTAL!$C$6*'Vîrsta 3-4 ani'!$C$6)</f>
        <v>0.99531615925058559</v>
      </c>
      <c r="T69" s="245">
        <f>IF(OR(TOTAL!T69="",TOTAL!T69=0),"",TOTAL!T69/TOTAL!$C$6*'Vîrsta 3-4 ani'!$C$6)</f>
        <v>0.99531615925058559</v>
      </c>
      <c r="U69" s="245">
        <f>IF(OR(TOTAL!U69="",TOTAL!U69=0),"",TOTAL!U69/TOTAL!$C$6*'Vîrsta 3-4 ani'!$C$6)</f>
        <v>0.99531615925058559</v>
      </c>
      <c r="V69" s="245">
        <f>IF(OR(TOTAL!V69="",TOTAL!V69=0),"",TOTAL!V69/TOTAL!$C$6*'Vîrsta 3-4 ani'!$C$6)</f>
        <v>0.99531615925058559</v>
      </c>
      <c r="W69" s="245" t="str">
        <f>IF(OR(TOTAL!W69="",TOTAL!W69=0),"",TOTAL!W69/TOTAL!$C$6*'Vîrsta 3-4 ani'!$C$6)</f>
        <v/>
      </c>
      <c r="X69" s="245" t="str">
        <f>IF(OR(TOTAL!X69="",TOTAL!X69=0),"",TOTAL!X69/TOTAL!$C$6*'Vîrsta 3-4 ani'!$C$6)</f>
        <v/>
      </c>
      <c r="Y69" s="245" t="str">
        <f>IF(OR(TOTAL!Y69="",TOTAL!Y69=0),"",TOTAL!Y69/TOTAL!$C$6*'Vîrsta 3-4 ani'!$C$6)</f>
        <v/>
      </c>
      <c r="Z69" s="11">
        <f t="shared" si="28"/>
        <v>20.901639344262293</v>
      </c>
      <c r="AA69" s="11">
        <f t="shared" si="17"/>
        <v>5.797958209226711</v>
      </c>
      <c r="AB69" s="11">
        <f t="shared" si="29"/>
        <v>5.797958209226711</v>
      </c>
      <c r="AC69" s="7"/>
      <c r="AD69" s="97">
        <f>IFERROR(IF($AB69=0,"",$AB69*AE69),"")</f>
        <v>0.16234282985834791</v>
      </c>
      <c r="AE69" s="98">
        <v>2.8000000000000001E-2</v>
      </c>
      <c r="AF69" s="97">
        <f>IFERROR(IF($AB69=0,"",$AB69*AG69),"")</f>
        <v>0.86969373138400663</v>
      </c>
      <c r="AG69" s="98">
        <v>0.15</v>
      </c>
      <c r="AH69" s="97">
        <f>IFERROR(IF($AB69=0,"",$AB69*AI69),"")</f>
        <v>0.18553466269525476</v>
      </c>
      <c r="AI69" s="98">
        <v>3.2000000000000001E-2</v>
      </c>
      <c r="AJ69" s="97">
        <f>IFERROR(IF($AB69=0,"",$AB69*AK69),"")</f>
        <v>12.523589731929697</v>
      </c>
      <c r="AK69" s="126">
        <v>2.16</v>
      </c>
      <c r="AL69" s="198"/>
      <c r="AM69" s="169"/>
      <c r="AN69" s="170"/>
      <c r="AO69" s="66"/>
    </row>
    <row r="70" spans="1:41" s="31" customFormat="1" ht="15.75" x14ac:dyDescent="0.25">
      <c r="A70" s="311"/>
      <c r="B70" s="57" t="s">
        <v>93</v>
      </c>
      <c r="C70" s="245" t="str">
        <f>IF(OR(TOTAL!C70="",TOTAL!C70=0),"",TOTAL!C70/TOTAL!$C$6*'Vîrsta 3-4 ani'!$C$6)</f>
        <v/>
      </c>
      <c r="D70" s="245" t="str">
        <f>IF(OR(TOTAL!D70="",TOTAL!D70=0),"",TOTAL!D70/TOTAL!$C$6*'Vîrsta 3-4 ani'!$C$6)</f>
        <v/>
      </c>
      <c r="E70" s="245">
        <f>IF(OR(TOTAL!E70="",TOTAL!E70=0),"",TOTAL!E70/TOTAL!$C$6*'Vîrsta 3-4 ani'!$C$6)</f>
        <v>18.313817330210771</v>
      </c>
      <c r="F70" s="245" t="str">
        <f>IF(OR(TOTAL!F70="",TOTAL!F70=0),"",TOTAL!F70/TOTAL!$C$6*'Vîrsta 3-4 ani'!$C$6)</f>
        <v/>
      </c>
      <c r="G70" s="245">
        <f>IF(OR(TOTAL!G70="",TOTAL!G70=0),"",TOTAL!G70/TOTAL!$C$6*'Vîrsta 3-4 ani'!$C$6)</f>
        <v>20.304449648711941</v>
      </c>
      <c r="H70" s="245" t="str">
        <f>IF(OR(TOTAL!H70="",TOTAL!H70=0),"",TOTAL!H70/TOTAL!$C$6*'Vîrsta 3-4 ani'!$C$6)</f>
        <v/>
      </c>
      <c r="I70" s="245" t="str">
        <f>IF(OR(TOTAL!I70="",TOTAL!I70=0),"",TOTAL!I70/TOTAL!$C$6*'Vîrsta 3-4 ani'!$C$6)</f>
        <v/>
      </c>
      <c r="J70" s="245">
        <f>IF(OR(TOTAL!J70="",TOTAL!J70=0),"",TOTAL!J70/TOTAL!$C$6*'Vîrsta 3-4 ani'!$C$6)</f>
        <v>19.110070257611241</v>
      </c>
      <c r="K70" s="245" t="str">
        <f>IF(OR(TOTAL!K70="",TOTAL!K70=0),"",TOTAL!K70/TOTAL!$C$6*'Vîrsta 3-4 ani'!$C$6)</f>
        <v/>
      </c>
      <c r="L70" s="245" t="str">
        <f>IF(OR(TOTAL!L70="",TOTAL!L70=0),"",TOTAL!L70/TOTAL!$C$6*'Vîrsta 3-4 ani'!$C$6)</f>
        <v/>
      </c>
      <c r="M70" s="245" t="str">
        <f>IF(OR(TOTAL!M70="",TOTAL!M70=0),"",TOTAL!M70/TOTAL!$C$6*'Vîrsta 3-4 ani'!$C$6)</f>
        <v/>
      </c>
      <c r="N70" s="245">
        <f>IF(OR(TOTAL!N70="",TOTAL!N70=0),"",TOTAL!N70/TOTAL!$C$6*'Vîrsta 3-4 ani'!$C$6)</f>
        <v>20.304449648711941</v>
      </c>
      <c r="O70" s="245" t="str">
        <f>IF(OR(TOTAL!O70="",TOTAL!O70=0),"",TOTAL!O70/TOTAL!$C$6*'Vîrsta 3-4 ani'!$C$6)</f>
        <v/>
      </c>
      <c r="P70" s="245">
        <f>IF(OR(TOTAL!P70="",TOTAL!P70=0),"",TOTAL!P70/TOTAL!$C$6*'Vîrsta 3-4 ani'!$C$6)</f>
        <v>21.896955503512881</v>
      </c>
      <c r="Q70" s="245" t="str">
        <f>IF(OR(TOTAL!Q70="",TOTAL!Q70=0),"",TOTAL!Q70/TOTAL!$C$6*'Vîrsta 3-4 ani'!$C$6)</f>
        <v/>
      </c>
      <c r="R70" s="245" t="str">
        <f>IF(OR(TOTAL!R70="",TOTAL!R70=0),"",TOTAL!R70/TOTAL!$C$6*'Vîrsta 3-4 ani'!$C$6)</f>
        <v/>
      </c>
      <c r="S70" s="245">
        <f>IF(OR(TOTAL!S70="",TOTAL!S70=0),"",TOTAL!S70/TOTAL!$C$6*'Vîrsta 3-4 ani'!$C$6)</f>
        <v>18.711943793911008</v>
      </c>
      <c r="T70" s="245" t="str">
        <f>IF(OR(TOTAL!T70="",TOTAL!T70=0),"",TOTAL!T70/TOTAL!$C$6*'Vîrsta 3-4 ani'!$C$6)</f>
        <v/>
      </c>
      <c r="U70" s="245">
        <f>IF(OR(TOTAL!U70="",TOTAL!U70=0),"",TOTAL!U70/TOTAL!$C$6*'Vîrsta 3-4 ani'!$C$6)</f>
        <v>19.508196721311474</v>
      </c>
      <c r="V70" s="245" t="str">
        <f>IF(OR(TOTAL!V70="",TOTAL!V70=0),"",TOTAL!V70/TOTAL!$C$6*'Vîrsta 3-4 ani'!$C$6)</f>
        <v/>
      </c>
      <c r="W70" s="245" t="str">
        <f>IF(OR(TOTAL!W70="",TOTAL!W70=0),"",TOTAL!W70/TOTAL!$C$6*'Vîrsta 3-4 ani'!$C$6)</f>
        <v/>
      </c>
      <c r="X70" s="245" t="str">
        <f>IF(OR(TOTAL!X70="",TOTAL!X70=0),"",TOTAL!X70/TOTAL!$C$6*'Vîrsta 3-4 ani'!$C$6)</f>
        <v/>
      </c>
      <c r="Y70" s="245" t="str">
        <f>IF(OR(TOTAL!Y70="",TOTAL!Y70=0),"",TOTAL!Y70/TOTAL!$C$6*'Vîrsta 3-4 ani'!$C$6)</f>
        <v/>
      </c>
      <c r="Z70" s="11">
        <f t="shared" si="28"/>
        <v>138.14988290398125</v>
      </c>
      <c r="AA70" s="11">
        <f t="shared" si="17"/>
        <v>38.321742830507972</v>
      </c>
      <c r="AB70" s="11">
        <f t="shared" si="29"/>
        <v>38.321742830507972</v>
      </c>
      <c r="AC70" s="7">
        <v>0</v>
      </c>
      <c r="AD70" s="97">
        <f t="shared" ref="AD70:AD71" si="35">IFERROR(IF($AB70=0,"",$AB70*AE70),"")</f>
        <v>6.1314788528812754</v>
      </c>
      <c r="AE70" s="98">
        <v>0.16</v>
      </c>
      <c r="AF70" s="97">
        <f t="shared" ref="AF70:AF71" si="36">IFERROR(IF($AB70=0,"",$AB70*AG70),"")</f>
        <v>3.4489568547457172</v>
      </c>
      <c r="AG70" s="98">
        <v>0.09</v>
      </c>
      <c r="AH70" s="97">
        <f t="shared" ref="AH70:AH71" si="37">IFERROR(IF($AB70=0,"",$AB70*AI70),"")</f>
        <v>0.38321742830507971</v>
      </c>
      <c r="AI70" s="98">
        <v>0.01</v>
      </c>
      <c r="AJ70" s="97">
        <f t="shared" ref="AJ70:AJ71" si="38">IFERROR(IF($AB70=0,"",$AB70*AK70),"")</f>
        <v>77.026703089321018</v>
      </c>
      <c r="AK70" s="126">
        <v>2.0099999999999998</v>
      </c>
      <c r="AL70" s="218"/>
      <c r="AM70" s="217"/>
      <c r="AN70" s="219"/>
      <c r="AO70" s="66"/>
    </row>
    <row r="71" spans="1:41" s="31" customFormat="1" ht="15.75" x14ac:dyDescent="0.25">
      <c r="A71" s="312"/>
      <c r="B71" s="57" t="s">
        <v>43</v>
      </c>
      <c r="C71" s="245" t="str">
        <f>IF(OR(TOTAL!C71="",TOTAL!C71=0),"",TOTAL!C71/TOTAL!$C$6*'Vîrsta 3-4 ani'!$C$6)</f>
        <v/>
      </c>
      <c r="D71" s="245" t="str">
        <f>IF(OR(TOTAL!D71="",TOTAL!D71=0),"",TOTAL!D71/TOTAL!$C$6*'Vîrsta 3-4 ani'!$C$6)</f>
        <v/>
      </c>
      <c r="E71" s="245">
        <f>IF(OR(TOTAL!E71="",TOTAL!E71=0),"",TOTAL!E71/TOTAL!$C$6*'Vîrsta 3-4 ani'!$C$6)</f>
        <v>1.5925058548009368</v>
      </c>
      <c r="F71" s="245" t="str">
        <f>IF(OR(TOTAL!F71="",TOTAL!F71=0),"",TOTAL!F71/TOTAL!$C$6*'Vîrsta 3-4 ani'!$C$6)</f>
        <v/>
      </c>
      <c r="G71" s="245">
        <f>IF(OR(TOTAL!G71="",TOTAL!G71=0),"",TOTAL!G71/TOTAL!$C$6*'Vîrsta 3-4 ani'!$C$6)</f>
        <v>1.6721311475409837</v>
      </c>
      <c r="H71" s="245" t="str">
        <f>IF(OR(TOTAL!H71="",TOTAL!H71=0),"",TOTAL!H71/TOTAL!$C$6*'Vîrsta 3-4 ani'!$C$6)</f>
        <v/>
      </c>
      <c r="I71" s="245" t="str">
        <f>IF(OR(TOTAL!I71="",TOTAL!I71=0),"",TOTAL!I71/TOTAL!$C$6*'Vîrsta 3-4 ani'!$C$6)</f>
        <v/>
      </c>
      <c r="J71" s="245">
        <f>IF(OR(TOTAL!J71="",TOTAL!J71=0),"",TOTAL!J71/TOTAL!$C$6*'Vîrsta 3-4 ani'!$C$6)</f>
        <v>1.5925058548009368</v>
      </c>
      <c r="K71" s="245" t="str">
        <f>IF(OR(TOTAL!K71="",TOTAL!K71=0),"",TOTAL!K71/TOTAL!$C$6*'Vîrsta 3-4 ani'!$C$6)</f>
        <v/>
      </c>
      <c r="L71" s="245" t="str">
        <f>IF(OR(TOTAL!L71="",TOTAL!L71=0),"",TOTAL!L71/TOTAL!$C$6*'Vîrsta 3-4 ani'!$C$6)</f>
        <v/>
      </c>
      <c r="M71" s="245" t="str">
        <f>IF(OR(TOTAL!M71="",TOTAL!M71=0),"",TOTAL!M71/TOTAL!$C$6*'Vîrsta 3-4 ani'!$C$6)</f>
        <v/>
      </c>
      <c r="N71" s="245">
        <f>IF(OR(TOTAL!N71="",TOTAL!N71=0),"",TOTAL!N71/TOTAL!$C$6*'Vîrsta 3-4 ani'!$C$6)</f>
        <v>1.7398126463700234</v>
      </c>
      <c r="O71" s="245" t="str">
        <f>IF(OR(TOTAL!O71="",TOTAL!O71=0),"",TOTAL!O71/TOTAL!$C$6*'Vîrsta 3-4 ani'!$C$6)</f>
        <v/>
      </c>
      <c r="P71" s="245">
        <f>IF(OR(TOTAL!P71="",TOTAL!P71=0),"",TOTAL!P71/TOTAL!$C$6*'Vîrsta 3-4 ani'!$C$6)</f>
        <v>1.9372833723653393</v>
      </c>
      <c r="Q71" s="245" t="str">
        <f>IF(OR(TOTAL!Q71="",TOTAL!Q71=0),"",TOTAL!Q71/TOTAL!$C$6*'Vîrsta 3-4 ani'!$C$6)</f>
        <v/>
      </c>
      <c r="R71" s="245" t="str">
        <f>IF(OR(TOTAL!R71="",TOTAL!R71=0),"",TOTAL!R71/TOTAL!$C$6*'Vîrsta 3-4 ani'!$C$6)</f>
        <v/>
      </c>
      <c r="S71" s="245">
        <f>IF(OR(TOTAL!S71="",TOTAL!S71=0),"",TOTAL!S71/TOTAL!$C$6*'Vîrsta 3-4 ani'!$C$6)</f>
        <v>1.5925058548009368</v>
      </c>
      <c r="T71" s="245" t="str">
        <f>IF(OR(TOTAL!T71="",TOTAL!T71=0),"",TOTAL!T71/TOTAL!$C$6*'Vîrsta 3-4 ani'!$C$6)</f>
        <v/>
      </c>
      <c r="U71" s="245">
        <f>IF(OR(TOTAL!U71="",TOTAL!U71=0),"",TOTAL!U71/TOTAL!$C$6*'Vîrsta 3-4 ani'!$C$6)</f>
        <v>1.7119437939110072</v>
      </c>
      <c r="V71" s="245" t="str">
        <f>IF(OR(TOTAL!V71="",TOTAL!V71=0),"",TOTAL!V71/TOTAL!$C$6*'Vîrsta 3-4 ani'!$C$6)</f>
        <v/>
      </c>
      <c r="W71" s="245" t="str">
        <f>IF(OR(TOTAL!W71="",TOTAL!W71=0),"",TOTAL!W71/TOTAL!$C$6*'Vîrsta 3-4 ani'!$C$6)</f>
        <v/>
      </c>
      <c r="X71" s="245" t="str">
        <f>IF(OR(TOTAL!X71="",TOTAL!X71=0),"",TOTAL!X71/TOTAL!$C$6*'Vîrsta 3-4 ani'!$C$6)</f>
        <v/>
      </c>
      <c r="Y71" s="245" t="str">
        <f>IF(OR(TOTAL!Y71="",TOTAL!Y71=0),"",TOTAL!Y71/TOTAL!$C$6*'Vîrsta 3-4 ani'!$C$6)</f>
        <v/>
      </c>
      <c r="Z71" s="11">
        <f t="shared" si="28"/>
        <v>11.838688524590165</v>
      </c>
      <c r="AA71" s="11">
        <f t="shared" ref="AA71:AA103" si="39">IFERROR((Z71/$Z$6*1000),"")</f>
        <v>3.2839635297060097</v>
      </c>
      <c r="AB71" s="11">
        <f t="shared" si="29"/>
        <v>3.1526049885177692</v>
      </c>
      <c r="AC71" s="7">
        <v>4</v>
      </c>
      <c r="AD71" s="97">
        <f t="shared" si="35"/>
        <v>0.81967729701462</v>
      </c>
      <c r="AE71" s="98">
        <v>0.26</v>
      </c>
      <c r="AF71" s="97">
        <f t="shared" si="36"/>
        <v>0.85120334689979771</v>
      </c>
      <c r="AG71" s="98">
        <v>0.27</v>
      </c>
      <c r="AH71" s="97">
        <f t="shared" si="37"/>
        <v>0</v>
      </c>
      <c r="AI71" s="98">
        <v>0</v>
      </c>
      <c r="AJ71" s="97">
        <f t="shared" si="38"/>
        <v>12.232107355448944</v>
      </c>
      <c r="AK71" s="126">
        <v>3.88</v>
      </c>
      <c r="AL71" s="220"/>
      <c r="AM71" s="221"/>
      <c r="AN71" s="222"/>
      <c r="AO71" s="66"/>
    </row>
    <row r="72" spans="1:41" ht="15.75" x14ac:dyDescent="0.25">
      <c r="A72" s="310">
        <v>6</v>
      </c>
      <c r="B72" s="19" t="s">
        <v>6</v>
      </c>
      <c r="C72" s="69">
        <f>IF(OR(TOTAL!C72="",TOTAL!C72=0),"",IF('Vîrsta 1-2 ani'!$C$6&lt;=0,(TOTAL!C72-('Vîrsta 5-7 ani'!$C$6*0.008))/TOTAL!$C$6*'Vîrsta 3-4 ani'!$C$6,(('Vîrsta 1-2 ani'!C72/'Vîrsta 1-2 ani'!$C$6)+0.008)*'Vîrsta 3-4 ani'!$C$6))</f>
        <v>16.523840749414521</v>
      </c>
      <c r="D72" s="69">
        <f>IF(OR(TOTAL!D72="",TOTAL!D72=0),"",IF('Vîrsta 1-2 ani'!$C$6&lt;=0,(TOTAL!D72-('Vîrsta 5-7 ani'!$C$6*0.008))/TOTAL!$C$6*'Vîrsta 3-4 ani'!$C$6,(('Vîrsta 1-2 ani'!D72/'Vîrsta 1-2 ani'!$C$6)+0.008)*'Vîrsta 3-4 ani'!$C$6))</f>
        <v>18.514473067915688</v>
      </c>
      <c r="E72" s="69" t="str">
        <f>IF(OR(TOTAL!E72="",TOTAL!E72=0),"",IF('Vîrsta 1-2 ani'!$C$6&lt;=0,(TOTAL!E72-('Vîrsta 5-7 ani'!$C$6*0.008))/TOTAL!$C$6*'Vîrsta 3-4 ani'!$C$6,(('Vîrsta 1-2 ani'!E72/'Vîrsta 1-2 ani'!$C$6)+0.008)*'Vîrsta 3-4 ani'!$C$6))</f>
        <v/>
      </c>
      <c r="F72" s="69">
        <f>IF(OR(TOTAL!F72="",TOTAL!F72=0),"",IF('Vîrsta 1-2 ani'!$C$6&lt;=0,(TOTAL!F72-('Vîrsta 5-7 ani'!$C$6*0.008))/TOTAL!$C$6*'Vîrsta 3-4 ani'!$C$6,(('Vîrsta 1-2 ani'!F72/'Vîrsta 1-2 ani'!$C$6)+0.008)*'Vîrsta 3-4 ani'!$C$6))</f>
        <v>15.35374707259953</v>
      </c>
      <c r="G72" s="69" t="str">
        <f>IF(OR(TOTAL!G72="",TOTAL!G72=0),"",IF('Vîrsta 1-2 ani'!$C$6&lt;=0,(TOTAL!G72-('Vîrsta 5-7 ani'!$C$6*0.008))/TOTAL!$C$6*'Vîrsta 3-4 ani'!$C$6,(('Vîrsta 1-2 ani'!G72/'Vîrsta 1-2 ani'!$C$6)+0.008)*'Vîrsta 3-4 ani'!$C$6))</f>
        <v/>
      </c>
      <c r="H72" s="69">
        <f>IF(OR(TOTAL!H72="",TOTAL!H72=0),"",IF('Vîrsta 1-2 ani'!$C$6&lt;=0,(TOTAL!H72-('Vîrsta 5-7 ani'!$C$6*0.008))/TOTAL!$C$6*'Vîrsta 3-4 ani'!$C$6,(('Vîrsta 1-2 ani'!H72/'Vîrsta 1-2 ani'!$C$6)+0.008)*'Vîrsta 3-4 ani'!$C$6))</f>
        <v>16.444215456674474</v>
      </c>
      <c r="I72" s="69" t="str">
        <f>IF(OR(TOTAL!I72="",TOTAL!I72=0),"",IF('Vîrsta 1-2 ani'!$C$6&lt;=0,(TOTAL!I72-('Vîrsta 5-7 ani'!$C$6*0.008))/TOTAL!$C$6*'Vîrsta 3-4 ani'!$C$6,(('Vîrsta 1-2 ani'!I72/'Vîrsta 1-2 ani'!$C$6)+0.008)*'Vîrsta 3-4 ani'!$C$6))</f>
        <v/>
      </c>
      <c r="J72" s="69">
        <f>IF(OR(TOTAL!J72="",TOTAL!J72=0),"",IF('Vîrsta 1-2 ani'!$C$6&lt;=0,(TOTAL!J72-('Vîrsta 5-7 ani'!$C$6*0.008))/TOTAL!$C$6*'Vîrsta 3-4 ani'!$C$6,(('Vîrsta 1-2 ani'!J72/'Vîrsta 1-2 ani'!$C$6)+0.008)*'Vîrsta 3-4 ani'!$C$6))</f>
        <v>17.64018735362998</v>
      </c>
      <c r="K72" s="69" t="str">
        <f>IF(OR(TOTAL!K72="",TOTAL!K72=0),"",IF('Vîrsta 1-2 ani'!$C$6&lt;=0,(TOTAL!K72-('Vîrsta 5-7 ani'!$C$6*0.008))/TOTAL!$C$6*'Vîrsta 3-4 ani'!$C$6,(('Vîrsta 1-2 ani'!K72/'Vîrsta 1-2 ani'!$C$6)+0.008)*'Vîrsta 3-4 ani'!$C$6))</f>
        <v/>
      </c>
      <c r="L72" s="69">
        <f>IF(OR(TOTAL!L72="",TOTAL!L72=0),"",IF('Vîrsta 1-2 ani'!$C$6&lt;=0,(TOTAL!L72-('Vîrsta 5-7 ani'!$C$6*0.008))/TOTAL!$C$6*'Vîrsta 3-4 ani'!$C$6,(('Vîrsta 1-2 ani'!L72/'Vîrsta 1-2 ani'!$C$6)+0.008)*'Vîrsta 3-4 ani'!$C$6))</f>
        <v>16.921967213114755</v>
      </c>
      <c r="M72" s="69">
        <f>IF(OR(TOTAL!M72="",TOTAL!M72=0),"",IF('Vîrsta 1-2 ani'!$C$6&lt;=0,(TOTAL!M72-('Vîrsta 5-7 ani'!$C$6*0.008))/TOTAL!$C$6*'Vîrsta 3-4 ani'!$C$6,(('Vîrsta 1-2 ani'!M72/'Vîrsta 1-2 ani'!$C$6)+0.008)*'Vîrsta 3-4 ani'!$C$6))</f>
        <v>17.75126463700234</v>
      </c>
      <c r="N72" s="69" t="str">
        <f>IF(OR(TOTAL!N72="",TOTAL!N72=0),"",IF('Vîrsta 1-2 ani'!$C$6&lt;=0,(TOTAL!N72-('Vîrsta 5-7 ani'!$C$6*0.008))/TOTAL!$C$6*'Vîrsta 3-4 ani'!$C$6,(('Vîrsta 1-2 ani'!N72/'Vîrsta 1-2 ani'!$C$6)+0.008)*'Vîrsta 3-4 ani'!$C$6))</f>
        <v/>
      </c>
      <c r="O72" s="69">
        <f>IF(OR(TOTAL!O72="",TOTAL!O72=0),"",IF('Vîrsta 1-2 ani'!$C$6&lt;=0,(TOTAL!O72-('Vîrsta 5-7 ani'!$C$6*0.008))/TOTAL!$C$6*'Vîrsta 3-4 ani'!$C$6,(('Vîrsta 1-2 ani'!O72/'Vîrsta 1-2 ani'!$C$6)+0.008)*'Vîrsta 3-4 ani'!$C$6))</f>
        <v>17.0027868852459</v>
      </c>
      <c r="P72" s="69" t="str">
        <f>IF(OR(TOTAL!P72="",TOTAL!P72=0),"",IF('Vîrsta 1-2 ani'!$C$6&lt;=0,(TOTAL!P72-('Vîrsta 5-7 ani'!$C$6*0.008))/TOTAL!$C$6*'Vîrsta 3-4 ani'!$C$6,(('Vîrsta 1-2 ani'!P72/'Vîrsta 1-2 ani'!$C$6)+0.008)*'Vîrsta 3-4 ani'!$C$6))</f>
        <v/>
      </c>
      <c r="Q72" s="69">
        <f>IF(OR(TOTAL!Q72="",TOTAL!Q72=0),"",IF('Vîrsta 1-2 ani'!$C$6&lt;=0,(TOTAL!Q72-('Vîrsta 5-7 ani'!$C$6*0.008))/TOTAL!$C$6*'Vîrsta 3-4 ani'!$C$6,(('Vîrsta 1-2 ani'!Q72/'Vîrsta 1-2 ani'!$C$6)+0.008)*'Vîrsta 3-4 ani'!$C$6))</f>
        <v>21.301358313817332</v>
      </c>
      <c r="R72" s="69">
        <f>IF(OR(TOTAL!R72="",TOTAL!R72=0),"",IF('Vîrsta 1-2 ani'!$C$6&lt;=0,(TOTAL!R72-('Vîrsta 5-7 ani'!$C$6*0.008))/TOTAL!$C$6*'Vîrsta 3-4 ani'!$C$6,(('Vîrsta 1-2 ani'!R72/'Vîrsta 1-2 ani'!$C$6)+0.008)*'Vîrsta 3-4 ani'!$C$6))</f>
        <v>20.571990632318503</v>
      </c>
      <c r="S72" s="69" t="str">
        <f>IF(OR(TOTAL!S72="",TOTAL!S72=0),"",IF('Vîrsta 1-2 ani'!$C$6&lt;=0,(TOTAL!S72-('Vîrsta 5-7 ani'!$C$6*0.008))/TOTAL!$C$6*'Vîrsta 3-4 ani'!$C$6,(('Vîrsta 1-2 ani'!S72/'Vîrsta 1-2 ani'!$C$6)+0.008)*'Vîrsta 3-4 ani'!$C$6))</f>
        <v/>
      </c>
      <c r="T72" s="69">
        <f>IF(OR(TOTAL!T72="",TOTAL!T72=0),"",IF('Vîrsta 1-2 ani'!$C$6&lt;=0,(TOTAL!T72-('Vîrsta 5-7 ani'!$C$6*0.008))/TOTAL!$C$6*'Vîrsta 3-4 ani'!$C$6,(('Vîrsta 1-2 ani'!T72/'Vîrsta 1-2 ani'!$C$6)+0.008)*'Vîrsta 3-4 ani'!$C$6))</f>
        <v>18.539953161592507</v>
      </c>
      <c r="U72" s="69" t="str">
        <f>IF(OR(TOTAL!U72="",TOTAL!U72=0),"",IF('Vîrsta 1-2 ani'!$C$6&lt;=0,(TOTAL!U72-('Vîrsta 5-7 ani'!$C$6*0.008))/TOTAL!$C$6*'Vîrsta 3-4 ani'!$C$6,(('Vîrsta 1-2 ani'!U72/'Vîrsta 1-2 ani'!$C$6)+0.008)*'Vîrsta 3-4 ani'!$C$6))</f>
        <v/>
      </c>
      <c r="V72" s="69">
        <f>IF(OR(TOTAL!V72="",TOTAL!V72=0),"",IF('Vîrsta 1-2 ani'!$C$6&lt;=0,(TOTAL!V72-('Vîrsta 5-7 ani'!$C$6*0.008))/TOTAL!$C$6*'Vîrsta 3-4 ani'!$C$6,(('Vîrsta 1-2 ani'!V72/'Vîrsta 1-2 ani'!$C$6)+0.008)*'Vîrsta 3-4 ani'!$C$6))</f>
        <v>17.917283372365336</v>
      </c>
      <c r="W72" s="69" t="str">
        <f>IF(OR(TOTAL!W72="",TOTAL!W72=0),"",IF('Vîrsta 1-2 ani'!$C$6&lt;=0,(TOTAL!W72-('Vîrsta 5-7 ani'!$C$6*0.008))/TOTAL!$C$6*'Vîrsta 3-4 ani'!$C$6,(('Vîrsta 1-2 ani'!W72/'Vîrsta 1-2 ani'!$C$6)+0.008)*'Vîrsta 3-4 ani'!$C$6))</f>
        <v/>
      </c>
      <c r="X72" s="69" t="str">
        <f>IF(OR(TOTAL!X72="",TOTAL!X72=0),"",IF('Vîrsta 1-2 ani'!$C$6&lt;=0,(TOTAL!X72-('Vîrsta 5-7 ani'!$C$6*0.008))/TOTAL!$C$6*'Vîrsta 3-4 ani'!$C$6,(('Vîrsta 1-2 ani'!X72/'Vîrsta 1-2 ani'!$C$6)+0.008)*'Vîrsta 3-4 ani'!$C$6))</f>
        <v/>
      </c>
      <c r="Y72" s="69" t="str">
        <f>IF(OR(TOTAL!Y72="",TOTAL!Y72=0),"",IF('Vîrsta 1-2 ani'!$C$6&lt;=0,(TOTAL!Y72-('Vîrsta 5-7 ani'!$C$6*0.008))/TOTAL!$C$6*'Vîrsta 3-4 ani'!$C$6,(('Vîrsta 1-2 ani'!Y72/'Vîrsta 1-2 ani'!$C$6)+0.008)*'Vîrsta 3-4 ani'!$C$6))</f>
        <v/>
      </c>
      <c r="Z72" s="10">
        <f t="shared" si="28"/>
        <v>214.4830679156909</v>
      </c>
      <c r="AA72" s="10">
        <f t="shared" si="39"/>
        <v>59.495996647903162</v>
      </c>
      <c r="AB72" s="10">
        <f t="shared" ref="AB72:AB109" si="40">IFERROR(IF($AA72=0,"",$AA72-AC72*AA72/100),"")</f>
        <v>40.457277720574155</v>
      </c>
      <c r="AC72" s="4">
        <v>32</v>
      </c>
      <c r="AD72" s="90">
        <f>IFERROR(IF($AB72=0,"",$AB72*AE72),"")</f>
        <v>7.7273400446296634</v>
      </c>
      <c r="AE72" s="91">
        <v>0.191</v>
      </c>
      <c r="AF72" s="90">
        <f>IFERROR(IF($AB72=0,"",$AB72*AG72),"")</f>
        <v>2.589265774116746</v>
      </c>
      <c r="AG72" s="91">
        <v>6.4000000000000001E-2</v>
      </c>
      <c r="AH72" s="90">
        <f>IFERROR(IF($AB72=0,"",$AB72*AI72),"")</f>
        <v>1.2541756093377987</v>
      </c>
      <c r="AI72" s="91">
        <v>3.1E-2</v>
      </c>
      <c r="AJ72" s="90">
        <f>IFERROR(IF($AB72=0,"",$AB72*AK72),"")</f>
        <v>56.599731531083243</v>
      </c>
      <c r="AK72" s="91">
        <v>1.399</v>
      </c>
      <c r="AL72" s="215">
        <v>44</v>
      </c>
      <c r="AM72" s="216">
        <f t="shared" ref="AM72" si="41">IFERROR((AB72-AL72),"")</f>
        <v>-3.5427222794258455</v>
      </c>
      <c r="AN72" s="216">
        <f t="shared" ref="AN72" si="42">IFERROR((AB72*100/AL72),"")</f>
        <v>91.948358455850354</v>
      </c>
      <c r="AO72" s="18"/>
    </row>
    <row r="73" spans="1:41" s="31" customFormat="1" ht="15.75" x14ac:dyDescent="0.25">
      <c r="A73" s="311"/>
      <c r="B73" s="57" t="s">
        <v>94</v>
      </c>
      <c r="C73" s="245" t="str">
        <f>IF(OR(TOTAL!C73="",TOTAL!C73=0),"",TOTAL!C73/TOTAL!$C$6*'Vîrsta 3-4 ani'!$C$6)</f>
        <v/>
      </c>
      <c r="D73" s="245" t="str">
        <f>IF(OR(TOTAL!D73="",TOTAL!D73=0),"",TOTAL!D73/TOTAL!$C$6*'Vîrsta 3-4 ani'!$C$6)</f>
        <v/>
      </c>
      <c r="E73" s="245" t="str">
        <f>IF(OR(TOTAL!E73="",TOTAL!E73=0),"",TOTAL!E73/TOTAL!$C$6*'Vîrsta 3-4 ani'!$C$6)</f>
        <v/>
      </c>
      <c r="F73" s="245" t="str">
        <f>IF(OR(TOTAL!F73="",TOTAL!F73=0),"",TOTAL!F73/TOTAL!$C$6*'Vîrsta 3-4 ani'!$C$6)</f>
        <v/>
      </c>
      <c r="G73" s="245" t="str">
        <f>IF(OR(TOTAL!G73="",TOTAL!G73=0),"",TOTAL!G73/TOTAL!$C$6*'Vîrsta 3-4 ani'!$C$6)</f>
        <v/>
      </c>
      <c r="H73" s="245" t="str">
        <f>IF(OR(TOTAL!H73="",TOTAL!H73=0),"",TOTAL!H73/TOTAL!$C$6*'Vîrsta 3-4 ani'!$C$6)</f>
        <v/>
      </c>
      <c r="I73" s="245" t="str">
        <f>IF(OR(TOTAL!I73="",TOTAL!I73=0),"",TOTAL!I73/TOTAL!$C$6*'Vîrsta 3-4 ani'!$C$6)</f>
        <v/>
      </c>
      <c r="J73" s="245" t="str">
        <f>IF(OR(TOTAL!J73="",TOTAL!J73=0),"",TOTAL!J73/TOTAL!$C$6*'Vîrsta 3-4 ani'!$C$6)</f>
        <v/>
      </c>
      <c r="K73" s="245" t="str">
        <f>IF(OR(TOTAL!K73="",TOTAL!K73=0),"",TOTAL!K73/TOTAL!$C$6*'Vîrsta 3-4 ani'!$C$6)</f>
        <v/>
      </c>
      <c r="L73" s="245" t="str">
        <f>IF(OR(TOTAL!L73="",TOTAL!L73=0),"",TOTAL!L73/TOTAL!$C$6*'Vîrsta 3-4 ani'!$C$6)</f>
        <v/>
      </c>
      <c r="M73" s="245" t="str">
        <f>IF(OR(TOTAL!M73="",TOTAL!M73=0),"",TOTAL!M73/TOTAL!$C$6*'Vîrsta 3-4 ani'!$C$6)</f>
        <v/>
      </c>
      <c r="N73" s="245" t="str">
        <f>IF(OR(TOTAL!N73="",TOTAL!N73=0),"",TOTAL!N73/TOTAL!$C$6*'Vîrsta 3-4 ani'!$C$6)</f>
        <v/>
      </c>
      <c r="O73" s="245" t="str">
        <f>IF(OR(TOTAL!O73="",TOTAL!O73=0),"",TOTAL!O73/TOTAL!$C$6*'Vîrsta 3-4 ani'!$C$6)</f>
        <v/>
      </c>
      <c r="P73" s="245" t="str">
        <f>IF(OR(TOTAL!P73="",TOTAL!P73=0),"",TOTAL!P73/TOTAL!$C$6*'Vîrsta 3-4 ani'!$C$6)</f>
        <v/>
      </c>
      <c r="Q73" s="245" t="str">
        <f>IF(OR(TOTAL!Q73="",TOTAL!Q73=0),"",TOTAL!Q73/TOTAL!$C$6*'Vîrsta 3-4 ani'!$C$6)</f>
        <v/>
      </c>
      <c r="R73" s="245" t="str">
        <f>IF(OR(TOTAL!R73="",TOTAL!R73=0),"",TOTAL!R73/TOTAL!$C$6*'Vîrsta 3-4 ani'!$C$6)</f>
        <v/>
      </c>
      <c r="S73" s="245" t="str">
        <f>IF(OR(TOTAL!S73="",TOTAL!S73=0),"",TOTAL!S73/TOTAL!$C$6*'Vîrsta 3-4 ani'!$C$6)</f>
        <v/>
      </c>
      <c r="T73" s="245" t="str">
        <f>IF(OR(TOTAL!T73="",TOTAL!T73=0),"",TOTAL!T73/TOTAL!$C$6*'Vîrsta 3-4 ani'!$C$6)</f>
        <v/>
      </c>
      <c r="U73" s="245" t="str">
        <f>IF(OR(TOTAL!U73="",TOTAL!U73=0),"",TOTAL!U73/TOTAL!$C$6*'Vîrsta 3-4 ani'!$C$6)</f>
        <v/>
      </c>
      <c r="V73" s="245" t="str">
        <f>IF(OR(TOTAL!V73="",TOTAL!V73=0),"",TOTAL!V73/TOTAL!$C$6*'Vîrsta 3-4 ani'!$C$6)</f>
        <v/>
      </c>
      <c r="W73" s="245" t="str">
        <f>IF(OR(TOTAL!W73="",TOTAL!W73=0),"",TOTAL!W73/TOTAL!$C$6*'Vîrsta 3-4 ani'!$C$6)</f>
        <v/>
      </c>
      <c r="X73" s="245" t="str">
        <f>IF(OR(TOTAL!X73="",TOTAL!X73=0),"",TOTAL!X73/TOTAL!$C$6*'Vîrsta 3-4 ani'!$C$6)</f>
        <v/>
      </c>
      <c r="Y73" s="245" t="str">
        <f>IF(OR(TOTAL!Y73="",TOTAL!Y73=0),"",TOTAL!Y73/TOTAL!$C$6*'Vîrsta 3-4 ani'!$C$6)</f>
        <v/>
      </c>
      <c r="Z73" s="11">
        <f t="shared" ref="Z73:Z86" si="43">SUM(C73:Y73)</f>
        <v>0</v>
      </c>
      <c r="AA73" s="11">
        <f>IFERROR((Z73/$Z$6*1000),"")</f>
        <v>0</v>
      </c>
      <c r="AB73" s="11" t="str">
        <f t="shared" si="40"/>
        <v/>
      </c>
      <c r="AC73" s="7">
        <v>51</v>
      </c>
      <c r="AD73" s="97" t="str">
        <f>IFERROR(IF($AB73=0,"",$AB73*AE73),"")</f>
        <v/>
      </c>
      <c r="AE73" s="100">
        <v>0.20799999999999999</v>
      </c>
      <c r="AF73" s="101" t="str">
        <f>IFERROR(IF($AB73=0,"",$AB73*AG73),"")</f>
        <v/>
      </c>
      <c r="AG73" s="100">
        <v>8.7999999999999995E-2</v>
      </c>
      <c r="AH73" s="101" t="str">
        <f>IFERROR(IF($AB73=0,"",$AB73*AI73),"")</f>
        <v/>
      </c>
      <c r="AI73" s="100">
        <v>0.06</v>
      </c>
      <c r="AJ73" s="97" t="str">
        <f>IFERROR(IF($AB73=0,"",$AB73*AK73),"")</f>
        <v/>
      </c>
      <c r="AK73" s="126">
        <v>1.19</v>
      </c>
      <c r="AL73" s="198"/>
      <c r="AM73" s="169"/>
      <c r="AN73" s="170"/>
      <c r="AO73" s="66"/>
    </row>
    <row r="74" spans="1:41" s="31" customFormat="1" ht="15.75" x14ac:dyDescent="0.25">
      <c r="A74" s="311"/>
      <c r="B74" s="60" t="s">
        <v>95</v>
      </c>
      <c r="C74" s="250" t="str">
        <f>IF(OR(TOTAL!C74="",TOTAL!C74=0),"",TOTAL!C74/TOTAL!$C$6*'Vîrsta 3-4 ani'!$C$6)</f>
        <v/>
      </c>
      <c r="D74" s="250">
        <f>IF(OR(TOTAL!D74="",TOTAL!D74=0),"",TOTAL!D74/TOTAL!$C$6*'Vîrsta 3-4 ani'!$C$6)</f>
        <v>19.110070257611241</v>
      </c>
      <c r="E74" s="250" t="str">
        <f>IF(OR(TOTAL!E74="",TOTAL!E74=0),"",TOTAL!E74/TOTAL!$C$6*'Vîrsta 3-4 ani'!$C$6)</f>
        <v/>
      </c>
      <c r="F74" s="250" t="str">
        <f>IF(OR(TOTAL!F74="",TOTAL!F74=0),"",TOTAL!F74/TOTAL!$C$6*'Vîrsta 3-4 ani'!$C$6)</f>
        <v/>
      </c>
      <c r="G74" s="250" t="str">
        <f>IF(OR(TOTAL!G74="",TOTAL!G74=0),"",TOTAL!G74/TOTAL!$C$6*'Vîrsta 3-4 ani'!$C$6)</f>
        <v/>
      </c>
      <c r="H74" s="250" t="str">
        <f>IF(OR(TOTAL!H74="",TOTAL!H74=0),"",TOTAL!H74/TOTAL!$C$6*'Vîrsta 3-4 ani'!$C$6)</f>
        <v/>
      </c>
      <c r="I74" s="250" t="str">
        <f>IF(OR(TOTAL!I74="",TOTAL!I74=0),"",TOTAL!I74/TOTAL!$C$6*'Vîrsta 3-4 ani'!$C$6)</f>
        <v/>
      </c>
      <c r="J74" s="250" t="str">
        <f>IF(OR(TOTAL!J74="",TOTAL!J74=0),"",TOTAL!J74/TOTAL!$C$6*'Vîrsta 3-4 ani'!$C$6)</f>
        <v/>
      </c>
      <c r="K74" s="250" t="str">
        <f>IF(OR(TOTAL!K74="",TOTAL!K74=0),"",TOTAL!K74/TOTAL!$C$6*'Vîrsta 3-4 ani'!$C$6)</f>
        <v/>
      </c>
      <c r="L74" s="250" t="str">
        <f>IF(OR(TOTAL!L74="",TOTAL!L74=0),"",TOTAL!L74/TOTAL!$C$6*'Vîrsta 3-4 ani'!$C$6)</f>
        <v/>
      </c>
      <c r="M74" s="250">
        <f>IF(OR(TOTAL!M74="",TOTAL!M74=0),"",TOTAL!M74/TOTAL!$C$6*'Vîrsta 3-4 ani'!$C$6)</f>
        <v>18.346861826697893</v>
      </c>
      <c r="N74" s="250" t="str">
        <f>IF(OR(TOTAL!N74="",TOTAL!N74=0),"",TOTAL!N74/TOTAL!$C$6*'Vîrsta 3-4 ani'!$C$6)</f>
        <v/>
      </c>
      <c r="O74" s="250" t="str">
        <f>IF(OR(TOTAL!O74="",TOTAL!O74=0),"",TOTAL!O74/TOTAL!$C$6*'Vîrsta 3-4 ani'!$C$6)</f>
        <v/>
      </c>
      <c r="P74" s="250" t="str">
        <f>IF(OR(TOTAL!P74="",TOTAL!P74=0),"",TOTAL!P74/TOTAL!$C$6*'Vîrsta 3-4 ani'!$C$6)</f>
        <v/>
      </c>
      <c r="Q74" s="250" t="str">
        <f>IF(OR(TOTAL!Q74="",TOTAL!Q74=0),"",TOTAL!Q74/TOTAL!$C$6*'Vîrsta 3-4 ani'!$C$6)</f>
        <v/>
      </c>
      <c r="R74" s="250" t="str">
        <f>IF(OR(TOTAL!R74="",TOTAL!R74=0),"",TOTAL!R74/TOTAL!$C$6*'Vîrsta 3-4 ani'!$C$6)</f>
        <v/>
      </c>
      <c r="S74" s="250" t="str">
        <f>IF(OR(TOTAL!S74="",TOTAL!S74=0),"",TOTAL!S74/TOTAL!$C$6*'Vîrsta 3-4 ani'!$C$6)</f>
        <v/>
      </c>
      <c r="T74" s="250">
        <f>IF(OR(TOTAL!T74="",TOTAL!T74=0),"",TOTAL!T74/TOTAL!$C$6*'Vîrsta 3-4 ani'!$C$6)</f>
        <v>19.135550351288057</v>
      </c>
      <c r="U74" s="250" t="str">
        <f>IF(OR(TOTAL!U74="",TOTAL!U74=0),"",TOTAL!U74/TOTAL!$C$6*'Vîrsta 3-4 ani'!$C$6)</f>
        <v/>
      </c>
      <c r="V74" s="250" t="str">
        <f>IF(OR(TOTAL!V74="",TOTAL!V74=0),"",TOTAL!V74/TOTAL!$C$6*'Vîrsta 3-4 ani'!$C$6)</f>
        <v/>
      </c>
      <c r="W74" s="250" t="str">
        <f>IF(OR(TOTAL!W74="",TOTAL!W74=0),"",TOTAL!W74/TOTAL!$C$6*'Vîrsta 3-4 ani'!$C$6)</f>
        <v/>
      </c>
      <c r="X74" s="250" t="str">
        <f>IF(OR(TOTAL!X74="",TOTAL!X74=0),"",TOTAL!X74/TOTAL!$C$6*'Vîrsta 3-4 ani'!$C$6)</f>
        <v/>
      </c>
      <c r="Y74" s="250" t="str">
        <f>IF(OR(TOTAL!Y74="",TOTAL!Y74=0),"",TOTAL!Y74/TOTAL!$C$6*'Vîrsta 3-4 ani'!$C$6)</f>
        <v/>
      </c>
      <c r="Z74" s="11">
        <f t="shared" si="43"/>
        <v>56.592482435597191</v>
      </c>
      <c r="AA74" s="11">
        <f t="shared" si="39"/>
        <v>15.698330772703796</v>
      </c>
      <c r="AB74" s="11">
        <f t="shared" si="40"/>
        <v>10.988831540892658</v>
      </c>
      <c r="AC74" s="7">
        <v>30</v>
      </c>
      <c r="AD74" s="97">
        <f t="shared" ref="AD74:AD83" si="44">IFERROR(IF($AB74=0,"",$AB74*AE74),"")</f>
        <v>2.7472078852231645</v>
      </c>
      <c r="AE74" s="100">
        <v>0.25</v>
      </c>
      <c r="AF74" s="101">
        <f t="shared" ref="AF74:AF85" si="45">IFERROR(IF($AB74=0,"",$AB74*AG74),"")</f>
        <v>0.21977663081785317</v>
      </c>
      <c r="AG74" s="100">
        <v>0.02</v>
      </c>
      <c r="AH74" s="101">
        <f t="shared" ref="AH74:AH85" si="46">IFERROR(IF($AB74=0,"",$AB74*AI74),"")</f>
        <v>0.10988831540892659</v>
      </c>
      <c r="AI74" s="100">
        <v>0.01</v>
      </c>
      <c r="AJ74" s="97">
        <f t="shared" ref="AJ74:AJ85" si="47">IFERROR(IF($AB74=0,"",$AB74*AK74),"")</f>
        <v>12.52726795661763</v>
      </c>
      <c r="AK74" s="126">
        <v>1.1399999999999999</v>
      </c>
      <c r="AL74" s="171"/>
      <c r="AM74" s="29"/>
      <c r="AN74" s="132"/>
      <c r="AO74" s="66"/>
    </row>
    <row r="75" spans="1:41" s="173" customFormat="1" ht="15.75" x14ac:dyDescent="0.25">
      <c r="A75" s="311"/>
      <c r="B75" s="58" t="s">
        <v>66</v>
      </c>
      <c r="C75" s="251">
        <f>IF(OR(TOTAL!C75="",TOTAL!C75=0),"",TOTAL!C75/TOTAL!$C$6*'Vîrsta 3-4 ani'!$C$6)</f>
        <v>17.119437939110071</v>
      </c>
      <c r="D75" s="251" t="str">
        <f>IF(OR(TOTAL!D75="",TOTAL!D75=0),"",TOTAL!D75/TOTAL!$C$6*'Vîrsta 3-4 ani'!$C$6)</f>
        <v/>
      </c>
      <c r="E75" s="251" t="str">
        <f>IF(OR(TOTAL!E75="",TOTAL!E75=0),"",TOTAL!E75/TOTAL!$C$6*'Vîrsta 3-4 ani'!$C$6)</f>
        <v/>
      </c>
      <c r="F75" s="251" t="str">
        <f>IF(OR(TOTAL!F75="",TOTAL!F75=0),"",TOTAL!F75/TOTAL!$C$6*'Vîrsta 3-4 ani'!$C$6)</f>
        <v/>
      </c>
      <c r="G75" s="251" t="str">
        <f>IF(OR(TOTAL!G75="",TOTAL!G75=0),"",TOTAL!G75/TOTAL!$C$6*'Vîrsta 3-4 ani'!$C$6)</f>
        <v/>
      </c>
      <c r="H75" s="251">
        <f>IF(OR(TOTAL!H75="",TOTAL!H75=0),"",TOTAL!H75/TOTAL!$C$6*'Vîrsta 3-4 ani'!$C$6)</f>
        <v>17.039812646370024</v>
      </c>
      <c r="I75" s="251" t="str">
        <f>IF(OR(TOTAL!I75="",TOTAL!I75=0),"",TOTAL!I75/TOTAL!$C$6*'Vîrsta 3-4 ani'!$C$6)</f>
        <v/>
      </c>
      <c r="J75" s="251" t="str">
        <f>IF(OR(TOTAL!J75="",TOTAL!J75=0),"",TOTAL!J75/TOTAL!$C$6*'Vîrsta 3-4 ani'!$C$6)</f>
        <v/>
      </c>
      <c r="K75" s="251" t="str">
        <f>IF(OR(TOTAL!K75="",TOTAL!K75=0),"",TOTAL!K75/TOTAL!$C$6*'Vîrsta 3-4 ani'!$C$6)</f>
        <v/>
      </c>
      <c r="L75" s="251">
        <f>IF(OR(TOTAL!L75="",TOTAL!L75=0),"",TOTAL!L75/TOTAL!$C$6*'Vîrsta 3-4 ani'!$C$6)</f>
        <v>17.517564402810304</v>
      </c>
      <c r="M75" s="251" t="str">
        <f>IF(OR(TOTAL!M75="",TOTAL!M75=0),"",TOTAL!M75/TOTAL!$C$6*'Vîrsta 3-4 ani'!$C$6)</f>
        <v/>
      </c>
      <c r="N75" s="251" t="str">
        <f>IF(OR(TOTAL!N75="",TOTAL!N75=0),"",TOTAL!N75/TOTAL!$C$6*'Vîrsta 3-4 ani'!$C$6)</f>
        <v/>
      </c>
      <c r="O75" s="251" t="str">
        <f>IF(OR(TOTAL!O75="",TOTAL!O75=0),"",TOTAL!O75/TOTAL!$C$6*'Vîrsta 3-4 ani'!$C$6)</f>
        <v/>
      </c>
      <c r="P75" s="251" t="str">
        <f>IF(OR(TOTAL!P75="",TOTAL!P75=0),"",TOTAL!P75/TOTAL!$C$6*'Vîrsta 3-4 ani'!$C$6)</f>
        <v/>
      </c>
      <c r="Q75" s="251">
        <f>IF(OR(TOTAL!Q75="",TOTAL!Q75=0),"",TOTAL!Q75/TOTAL!$C$6*'Vîrsta 3-4 ani'!$C$6)</f>
        <v>21.896955503512881</v>
      </c>
      <c r="R75" s="251" t="str">
        <f>IF(OR(TOTAL!R75="",TOTAL!R75=0),"",TOTAL!R75/TOTAL!$C$6*'Vîrsta 3-4 ani'!$C$6)</f>
        <v/>
      </c>
      <c r="S75" s="251" t="str">
        <f>IF(OR(TOTAL!S75="",TOTAL!S75=0),"",TOTAL!S75/TOTAL!$C$6*'Vîrsta 3-4 ani'!$C$6)</f>
        <v/>
      </c>
      <c r="T75" s="251" t="str">
        <f>IF(OR(TOTAL!T75="",TOTAL!T75=0),"",TOTAL!T75/TOTAL!$C$6*'Vîrsta 3-4 ani'!$C$6)</f>
        <v/>
      </c>
      <c r="U75" s="251" t="str">
        <f>IF(OR(TOTAL!U75="",TOTAL!U75=0),"",TOTAL!U75/TOTAL!$C$6*'Vîrsta 3-4 ani'!$C$6)</f>
        <v/>
      </c>
      <c r="V75" s="251">
        <f>IF(OR(TOTAL!V75="",TOTAL!V75=0),"",TOTAL!V75/TOTAL!$C$6*'Vîrsta 3-4 ani'!$C$6)</f>
        <v>18.512880562060889</v>
      </c>
      <c r="W75" s="251" t="str">
        <f>IF(OR(TOTAL!W75="",TOTAL!W75=0),"",TOTAL!W75/TOTAL!$C$6*'Vîrsta 3-4 ani'!$C$6)</f>
        <v/>
      </c>
      <c r="X75" s="251" t="str">
        <f>IF(OR(TOTAL!X75="",TOTAL!X75=0),"",TOTAL!X75/TOTAL!$C$6*'Vîrsta 3-4 ani'!$C$6)</f>
        <v/>
      </c>
      <c r="Y75" s="251" t="str">
        <f>IF(OR(TOTAL!Y75="",TOTAL!Y75=0),"",TOTAL!Y75/TOTAL!$C$6*'Vîrsta 3-4 ani'!$C$6)</f>
        <v/>
      </c>
      <c r="Z75" s="24">
        <f t="shared" si="43"/>
        <v>92.086651053864173</v>
      </c>
      <c r="AA75" s="24">
        <f t="shared" si="39"/>
        <v>25.544147310364544</v>
      </c>
      <c r="AB75" s="24">
        <f t="shared" si="40"/>
        <v>17.88090311725518</v>
      </c>
      <c r="AC75" s="8">
        <v>30</v>
      </c>
      <c r="AD75" s="101">
        <f t="shared" si="44"/>
        <v>4.4702257793137949</v>
      </c>
      <c r="AE75" s="100">
        <v>0.25</v>
      </c>
      <c r="AF75" s="101">
        <f t="shared" si="45"/>
        <v>7.1523612469020725E-2</v>
      </c>
      <c r="AG75" s="100">
        <v>4.0000000000000001E-3</v>
      </c>
      <c r="AH75" s="101">
        <f t="shared" si="46"/>
        <v>0</v>
      </c>
      <c r="AI75" s="100"/>
      <c r="AJ75" s="101">
        <f t="shared" si="47"/>
        <v>30.397535299333803</v>
      </c>
      <c r="AK75" s="125">
        <v>1.7</v>
      </c>
      <c r="AL75" s="171"/>
      <c r="AM75" s="28"/>
      <c r="AN75" s="131"/>
      <c r="AO75" s="172"/>
    </row>
    <row r="76" spans="1:41" s="173" customFormat="1" ht="15.75" x14ac:dyDescent="0.25">
      <c r="A76" s="311"/>
      <c r="B76" s="58" t="s">
        <v>118</v>
      </c>
      <c r="C76" s="251" t="str">
        <f>IF(OR(TOTAL!C76="",TOTAL!C76=0),"",TOTAL!C76/TOTAL!$C$6*'Vîrsta 3-4 ani'!$C$6)</f>
        <v/>
      </c>
      <c r="D76" s="251" t="str">
        <f>IF(OR(TOTAL!D76="",TOTAL!D76=0),"",TOTAL!D76/TOTAL!$C$6*'Vîrsta 3-4 ani'!$C$6)</f>
        <v/>
      </c>
      <c r="E76" s="251" t="str">
        <f>IF(OR(TOTAL!E76="",TOTAL!E76=0),"",TOTAL!E76/TOTAL!$C$6*'Vîrsta 3-4 ani'!$C$6)</f>
        <v/>
      </c>
      <c r="F76" s="251" t="str">
        <f>IF(OR(TOTAL!F76="",TOTAL!F76=0),"",TOTAL!F76/TOTAL!$C$6*'Vîrsta 3-4 ani'!$C$6)</f>
        <v/>
      </c>
      <c r="G76" s="251" t="str">
        <f>IF(OR(TOTAL!G76="",TOTAL!G76=0),"",TOTAL!G76/TOTAL!$C$6*'Vîrsta 3-4 ani'!$C$6)</f>
        <v/>
      </c>
      <c r="H76" s="251" t="str">
        <f>IF(OR(TOTAL!H76="",TOTAL!H76=0),"",TOTAL!H76/TOTAL!$C$6*'Vîrsta 3-4 ani'!$C$6)</f>
        <v/>
      </c>
      <c r="I76" s="251" t="str">
        <f>IF(OR(TOTAL!I76="",TOTAL!I76=0),"",TOTAL!I76/TOTAL!$C$6*'Vîrsta 3-4 ani'!$C$6)</f>
        <v/>
      </c>
      <c r="J76" s="251">
        <f>IF(OR(TOTAL!J76="",TOTAL!J76=0),"",TOTAL!J76/TOTAL!$C$6*'Vîrsta 3-4 ani'!$C$6)</f>
        <v>18.235784543325526</v>
      </c>
      <c r="K76" s="251" t="str">
        <f>IF(OR(TOTAL!K76="",TOTAL!K76=0),"",TOTAL!K76/TOTAL!$C$6*'Vîrsta 3-4 ani'!$C$6)</f>
        <v/>
      </c>
      <c r="L76" s="251" t="str">
        <f>IF(OR(TOTAL!L76="",TOTAL!L76=0),"",TOTAL!L76/TOTAL!$C$6*'Vîrsta 3-4 ani'!$C$6)</f>
        <v/>
      </c>
      <c r="M76" s="251" t="str">
        <f>IF(OR(TOTAL!M76="",TOTAL!M76=0),"",TOTAL!M76/TOTAL!$C$6*'Vîrsta 3-4 ani'!$C$6)</f>
        <v/>
      </c>
      <c r="N76" s="251" t="str">
        <f>IF(OR(TOTAL!N76="",TOTAL!N76=0),"",TOTAL!N76/TOTAL!$C$6*'Vîrsta 3-4 ani'!$C$6)</f>
        <v/>
      </c>
      <c r="O76" s="251" t="str">
        <f>IF(OR(TOTAL!O76="",TOTAL!O76=0),"",TOTAL!O76/TOTAL!$C$6*'Vîrsta 3-4 ani'!$C$6)</f>
        <v/>
      </c>
      <c r="P76" s="251" t="str">
        <f>IF(OR(TOTAL!P76="",TOTAL!P76=0),"",TOTAL!P76/TOTAL!$C$6*'Vîrsta 3-4 ani'!$C$6)</f>
        <v/>
      </c>
      <c r="Q76" s="251" t="str">
        <f>IF(OR(TOTAL!Q76="",TOTAL!Q76=0),"",TOTAL!Q76/TOTAL!$C$6*'Vîrsta 3-4 ani'!$C$6)</f>
        <v/>
      </c>
      <c r="R76" s="251">
        <f>IF(OR(TOTAL!R76="",TOTAL!R76=0),"",TOTAL!R76/TOTAL!$C$6*'Vîrsta 3-4 ani'!$C$6)</f>
        <v>21.167587822014053</v>
      </c>
      <c r="S76" s="251" t="str">
        <f>IF(OR(TOTAL!S76="",TOTAL!S76=0),"",TOTAL!S76/TOTAL!$C$6*'Vîrsta 3-4 ani'!$C$6)</f>
        <v/>
      </c>
      <c r="T76" s="251" t="str">
        <f>IF(OR(TOTAL!T76="",TOTAL!T76=0),"",TOTAL!T76/TOTAL!$C$6*'Vîrsta 3-4 ani'!$C$6)</f>
        <v/>
      </c>
      <c r="U76" s="251" t="str">
        <f>IF(OR(TOTAL!U76="",TOTAL!U76=0),"",TOTAL!U76/TOTAL!$C$6*'Vîrsta 3-4 ani'!$C$6)</f>
        <v/>
      </c>
      <c r="V76" s="251" t="str">
        <f>IF(OR(TOTAL!V76="",TOTAL!V76=0),"",TOTAL!V76/TOTAL!$C$6*'Vîrsta 3-4 ani'!$C$6)</f>
        <v/>
      </c>
      <c r="W76" s="251" t="str">
        <f>IF(OR(TOTAL!W76="",TOTAL!W76=0),"",TOTAL!W76/TOTAL!$C$6*'Vîrsta 3-4 ani'!$C$6)</f>
        <v/>
      </c>
      <c r="X76" s="251" t="str">
        <f>IF(OR(TOTAL!X76="",TOTAL!X76=0),"",TOTAL!X76/TOTAL!$C$6*'Vîrsta 3-4 ani'!$C$6)</f>
        <v/>
      </c>
      <c r="Y76" s="251" t="str">
        <f>IF(OR(TOTAL!Y76="",TOTAL!Y76=0),"",TOTAL!Y76/TOTAL!$C$6*'Vîrsta 3-4 ani'!$C$6)</f>
        <v/>
      </c>
      <c r="Z76" s="24">
        <f t="shared" si="43"/>
        <v>39.403372365339578</v>
      </c>
      <c r="AA76" s="24">
        <f t="shared" si="39"/>
        <v>10.930200378734973</v>
      </c>
      <c r="AB76" s="24">
        <f t="shared" si="40"/>
        <v>7.6511402651144813</v>
      </c>
      <c r="AC76" s="8">
        <v>30</v>
      </c>
      <c r="AD76" s="101">
        <f t="shared" si="44"/>
        <v>1.3236472658648051</v>
      </c>
      <c r="AE76" s="100">
        <v>0.17299999999999999</v>
      </c>
      <c r="AF76" s="101">
        <f t="shared" si="45"/>
        <v>0.68860262386030324</v>
      </c>
      <c r="AG76" s="100">
        <v>0.09</v>
      </c>
      <c r="AH76" s="101">
        <f t="shared" si="46"/>
        <v>0.14537166503717514</v>
      </c>
      <c r="AI76" s="100">
        <v>1.9E-2</v>
      </c>
      <c r="AJ76" s="101">
        <f t="shared" si="47"/>
        <v>12.39484722948546</v>
      </c>
      <c r="AK76" s="125">
        <v>1.62</v>
      </c>
      <c r="AL76" s="171"/>
      <c r="AM76" s="28"/>
      <c r="AN76" s="131"/>
      <c r="AO76" s="172"/>
    </row>
    <row r="77" spans="1:41" s="31" customFormat="1" ht="15.75" x14ac:dyDescent="0.25">
      <c r="A77" s="311"/>
      <c r="B77" s="58" t="s">
        <v>67</v>
      </c>
      <c r="C77" s="251" t="str">
        <f>IF(OR(TOTAL!C77="",TOTAL!C77=0),"",TOTAL!C77/TOTAL!$C$6*'Vîrsta 3-4 ani'!$C$6)</f>
        <v/>
      </c>
      <c r="D77" s="251" t="str">
        <f>IF(OR(TOTAL!D77="",TOTAL!D77=0),"",TOTAL!D77/TOTAL!$C$6*'Vîrsta 3-4 ani'!$C$6)</f>
        <v/>
      </c>
      <c r="E77" s="251" t="str">
        <f>IF(OR(TOTAL!E77="",TOTAL!E77=0),"",TOTAL!E77/TOTAL!$C$6*'Vîrsta 3-4 ani'!$C$6)</f>
        <v/>
      </c>
      <c r="F77" s="251" t="str">
        <f>IF(OR(TOTAL!F77="",TOTAL!F77=0),"",TOTAL!F77/TOTAL!$C$6*'Vîrsta 3-4 ani'!$C$6)</f>
        <v/>
      </c>
      <c r="G77" s="251" t="str">
        <f>IF(OR(TOTAL!G77="",TOTAL!G77=0),"",TOTAL!G77/TOTAL!$C$6*'Vîrsta 3-4 ani'!$C$6)</f>
        <v/>
      </c>
      <c r="H77" s="251" t="str">
        <f>IF(OR(TOTAL!H77="",TOTAL!H77=0),"",TOTAL!H77/TOTAL!$C$6*'Vîrsta 3-4 ani'!$C$6)</f>
        <v/>
      </c>
      <c r="I77" s="251" t="str">
        <f>IF(OR(TOTAL!I77="",TOTAL!I77=0),"",TOTAL!I77/TOTAL!$C$6*'Vîrsta 3-4 ani'!$C$6)</f>
        <v/>
      </c>
      <c r="J77" s="251" t="str">
        <f>IF(OR(TOTAL!J77="",TOTAL!J77=0),"",TOTAL!J77/TOTAL!$C$6*'Vîrsta 3-4 ani'!$C$6)</f>
        <v/>
      </c>
      <c r="K77" s="251" t="str">
        <f>IF(OR(TOTAL!K77="",TOTAL!K77=0),"",TOTAL!K77/TOTAL!$C$6*'Vîrsta 3-4 ani'!$C$6)</f>
        <v/>
      </c>
      <c r="L77" s="251" t="str">
        <f>IF(OR(TOTAL!L77="",TOTAL!L77=0),"",TOTAL!L77/TOTAL!$C$6*'Vîrsta 3-4 ani'!$C$6)</f>
        <v/>
      </c>
      <c r="M77" s="251" t="str">
        <f>IF(OR(TOTAL!M77="",TOTAL!M77=0),"",TOTAL!M77/TOTAL!$C$6*'Vîrsta 3-4 ani'!$C$6)</f>
        <v/>
      </c>
      <c r="N77" s="251" t="str">
        <f>IF(OR(TOTAL!N77="",TOTAL!N77=0),"",TOTAL!N77/TOTAL!$C$6*'Vîrsta 3-4 ani'!$C$6)</f>
        <v/>
      </c>
      <c r="O77" s="251" t="str">
        <f>IF(OR(TOTAL!O77="",TOTAL!O77=0),"",TOTAL!O77/TOTAL!$C$6*'Vîrsta 3-4 ani'!$C$6)</f>
        <v/>
      </c>
      <c r="P77" s="251" t="str">
        <f>IF(OR(TOTAL!P77="",TOTAL!P77=0),"",TOTAL!P77/TOTAL!$C$6*'Vîrsta 3-4 ani'!$C$6)</f>
        <v/>
      </c>
      <c r="Q77" s="251" t="str">
        <f>IF(OR(TOTAL!Q77="",TOTAL!Q77=0),"",TOTAL!Q77/TOTAL!$C$6*'Vîrsta 3-4 ani'!$C$6)</f>
        <v/>
      </c>
      <c r="R77" s="251" t="str">
        <f>IF(OR(TOTAL!R77="",TOTAL!R77=0),"",TOTAL!R77/TOTAL!$C$6*'Vîrsta 3-4 ani'!$C$6)</f>
        <v/>
      </c>
      <c r="S77" s="251" t="str">
        <f>IF(OR(TOTAL!S77="",TOTAL!S77=0),"",TOTAL!S77/TOTAL!$C$6*'Vîrsta 3-4 ani'!$C$6)</f>
        <v/>
      </c>
      <c r="T77" s="251" t="str">
        <f>IF(OR(TOTAL!T77="",TOTAL!T77=0),"",TOTAL!T77/TOTAL!$C$6*'Vîrsta 3-4 ani'!$C$6)</f>
        <v/>
      </c>
      <c r="U77" s="251" t="str">
        <f>IF(OR(TOTAL!U77="",TOTAL!U77=0),"",TOTAL!U77/TOTAL!$C$6*'Vîrsta 3-4 ani'!$C$6)</f>
        <v/>
      </c>
      <c r="V77" s="251" t="str">
        <f>IF(OR(TOTAL!V77="",TOTAL!V77=0),"",TOTAL!V77/TOTAL!$C$6*'Vîrsta 3-4 ani'!$C$6)</f>
        <v/>
      </c>
      <c r="W77" s="251" t="str">
        <f>IF(OR(TOTAL!W77="",TOTAL!W77=0),"",TOTAL!W77/TOTAL!$C$6*'Vîrsta 3-4 ani'!$C$6)</f>
        <v/>
      </c>
      <c r="X77" s="251" t="str">
        <f>IF(OR(TOTAL!X77="",TOTAL!X77=0),"",TOTAL!X77/TOTAL!$C$6*'Vîrsta 3-4 ani'!$C$6)</f>
        <v/>
      </c>
      <c r="Y77" s="251" t="str">
        <f>IF(OR(TOTAL!Y77="",TOTAL!Y77=0),"",TOTAL!Y77/TOTAL!$C$6*'Vîrsta 3-4 ani'!$C$6)</f>
        <v/>
      </c>
      <c r="Z77" s="11">
        <f t="shared" si="43"/>
        <v>0</v>
      </c>
      <c r="AA77" s="11">
        <f t="shared" si="39"/>
        <v>0</v>
      </c>
      <c r="AB77" s="11" t="str">
        <f t="shared" si="40"/>
        <v/>
      </c>
      <c r="AC77" s="7">
        <v>30</v>
      </c>
      <c r="AD77" s="97" t="str">
        <f t="shared" si="44"/>
        <v/>
      </c>
      <c r="AE77" s="100">
        <v>0.15</v>
      </c>
      <c r="AF77" s="101" t="str">
        <f t="shared" si="45"/>
        <v/>
      </c>
      <c r="AG77" s="100">
        <v>5.3999999999999999E-2</v>
      </c>
      <c r="AH77" s="101" t="str">
        <f t="shared" si="46"/>
        <v/>
      </c>
      <c r="AI77" s="100"/>
      <c r="AJ77" s="101" t="str">
        <f t="shared" si="47"/>
        <v/>
      </c>
      <c r="AK77" s="125">
        <v>1.1200000000000001</v>
      </c>
      <c r="AL77" s="171"/>
      <c r="AM77" s="29"/>
      <c r="AN77" s="132"/>
      <c r="AO77" s="66"/>
    </row>
    <row r="78" spans="1:41" s="175" customFormat="1" ht="15.75" x14ac:dyDescent="0.25">
      <c r="A78" s="311"/>
      <c r="B78" s="61" t="s">
        <v>96</v>
      </c>
      <c r="C78" s="252" t="str">
        <f>IF(OR(TOTAL!C78="",TOTAL!C78=0),"",TOTAL!C78/TOTAL!$C$6*'Vîrsta 3-4 ani'!$C$6)</f>
        <v/>
      </c>
      <c r="D78" s="252" t="str">
        <f>IF(OR(TOTAL!D78="",TOTAL!D78=0),"",TOTAL!D78/TOTAL!$C$6*'Vîrsta 3-4 ani'!$C$6)</f>
        <v/>
      </c>
      <c r="E78" s="252" t="str">
        <f>IF(OR(TOTAL!E78="",TOTAL!E78=0),"",TOTAL!E78/TOTAL!$C$6*'Vîrsta 3-4 ani'!$C$6)</f>
        <v/>
      </c>
      <c r="F78" s="252" t="str">
        <f>IF(OR(TOTAL!F78="",TOTAL!F78=0),"",TOTAL!F78/TOTAL!$C$6*'Vîrsta 3-4 ani'!$C$6)</f>
        <v/>
      </c>
      <c r="G78" s="252" t="str">
        <f>IF(OR(TOTAL!G78="",TOTAL!G78=0),"",TOTAL!G78/TOTAL!$C$6*'Vîrsta 3-4 ani'!$C$6)</f>
        <v/>
      </c>
      <c r="H78" s="252" t="str">
        <f>IF(OR(TOTAL!H78="",TOTAL!H78=0),"",TOTAL!H78/TOTAL!$C$6*'Vîrsta 3-4 ani'!$C$6)</f>
        <v/>
      </c>
      <c r="I78" s="252" t="str">
        <f>IF(OR(TOTAL!I78="",TOTAL!I78=0),"",TOTAL!I78/TOTAL!$C$6*'Vîrsta 3-4 ani'!$C$6)</f>
        <v/>
      </c>
      <c r="J78" s="252" t="str">
        <f>IF(OR(TOTAL!J78="",TOTAL!J78=0),"",TOTAL!J78/TOTAL!$C$6*'Vîrsta 3-4 ani'!$C$6)</f>
        <v/>
      </c>
      <c r="K78" s="252" t="str">
        <f>IF(OR(TOTAL!K78="",TOTAL!K78=0),"",TOTAL!K78/TOTAL!$C$6*'Vîrsta 3-4 ani'!$C$6)</f>
        <v/>
      </c>
      <c r="L78" s="252" t="str">
        <f>IF(OR(TOTAL!L78="",TOTAL!L78=0),"",TOTAL!L78/TOTAL!$C$6*'Vîrsta 3-4 ani'!$C$6)</f>
        <v/>
      </c>
      <c r="M78" s="252" t="str">
        <f>IF(OR(TOTAL!M78="",TOTAL!M78=0),"",TOTAL!M78/TOTAL!$C$6*'Vîrsta 3-4 ani'!$C$6)</f>
        <v/>
      </c>
      <c r="N78" s="252" t="str">
        <f>IF(OR(TOTAL!N78="",TOTAL!N78=0),"",TOTAL!N78/TOTAL!$C$6*'Vîrsta 3-4 ani'!$C$6)</f>
        <v/>
      </c>
      <c r="O78" s="252" t="str">
        <f>IF(OR(TOTAL!O78="",TOTAL!O78=0),"",TOTAL!O78/TOTAL!$C$6*'Vîrsta 3-4 ani'!$C$6)</f>
        <v/>
      </c>
      <c r="P78" s="252" t="str">
        <f>IF(OR(TOTAL!P78="",TOTAL!P78=0),"",TOTAL!P78/TOTAL!$C$6*'Vîrsta 3-4 ani'!$C$6)</f>
        <v/>
      </c>
      <c r="Q78" s="252" t="str">
        <f>IF(OR(TOTAL!Q78="",TOTAL!Q78=0),"",TOTAL!Q78/TOTAL!$C$6*'Vîrsta 3-4 ani'!$C$6)</f>
        <v/>
      </c>
      <c r="R78" s="252" t="str">
        <f>IF(OR(TOTAL!R78="",TOTAL!R78=0),"",TOTAL!R78/TOTAL!$C$6*'Vîrsta 3-4 ani'!$C$6)</f>
        <v/>
      </c>
      <c r="S78" s="252" t="str">
        <f>IF(OR(TOTAL!S78="",TOTAL!S78=0),"",TOTAL!S78/TOTAL!$C$6*'Vîrsta 3-4 ani'!$C$6)</f>
        <v/>
      </c>
      <c r="T78" s="252" t="str">
        <f>IF(OR(TOTAL!T78="",TOTAL!T78=0),"",TOTAL!T78/TOTAL!$C$6*'Vîrsta 3-4 ani'!$C$6)</f>
        <v/>
      </c>
      <c r="U78" s="252" t="str">
        <f>IF(OR(TOTAL!U78="",TOTAL!U78=0),"",TOTAL!U78/TOTAL!$C$6*'Vîrsta 3-4 ani'!$C$6)</f>
        <v/>
      </c>
      <c r="V78" s="252" t="str">
        <f>IF(OR(TOTAL!V78="",TOTAL!V78=0),"",TOTAL!V78/TOTAL!$C$6*'Vîrsta 3-4 ani'!$C$6)</f>
        <v/>
      </c>
      <c r="W78" s="252" t="str">
        <f>IF(OR(TOTAL!W78="",TOTAL!W78=0),"",TOTAL!W78/TOTAL!$C$6*'Vîrsta 3-4 ani'!$C$6)</f>
        <v/>
      </c>
      <c r="X78" s="252" t="str">
        <f>IF(OR(TOTAL!X78="",TOTAL!X78=0),"",TOTAL!X78/TOTAL!$C$6*'Vîrsta 3-4 ani'!$C$6)</f>
        <v/>
      </c>
      <c r="Y78" s="252" t="str">
        <f>IF(OR(TOTAL!Y78="",TOTAL!Y78=0),"",TOTAL!Y78/TOTAL!$C$6*'Vîrsta 3-4 ani'!$C$6)</f>
        <v/>
      </c>
      <c r="Z78" s="34">
        <f t="shared" si="43"/>
        <v>0</v>
      </c>
      <c r="AA78" s="34">
        <f t="shared" si="39"/>
        <v>0</v>
      </c>
      <c r="AB78" s="34" t="str">
        <f t="shared" si="40"/>
        <v/>
      </c>
      <c r="AC78" s="8">
        <v>36</v>
      </c>
      <c r="AD78" s="104" t="str">
        <f t="shared" si="44"/>
        <v/>
      </c>
      <c r="AE78" s="105">
        <v>0.02</v>
      </c>
      <c r="AF78" s="104" t="str">
        <f t="shared" si="45"/>
        <v/>
      </c>
      <c r="AG78" s="105">
        <v>0.14699999999999999</v>
      </c>
      <c r="AH78" s="104" t="str">
        <f t="shared" si="46"/>
        <v/>
      </c>
      <c r="AI78" s="105">
        <v>8.5000000000000006E-2</v>
      </c>
      <c r="AJ78" s="104" t="str">
        <f t="shared" si="47"/>
        <v/>
      </c>
      <c r="AK78" s="153">
        <v>1.2</v>
      </c>
      <c r="AL78" s="171"/>
      <c r="AM78" s="28"/>
      <c r="AN78" s="131"/>
      <c r="AO78" s="174"/>
    </row>
    <row r="79" spans="1:41" s="31" customFormat="1" ht="15.75" x14ac:dyDescent="0.25">
      <c r="A79" s="311"/>
      <c r="B79" s="58" t="s">
        <v>68</v>
      </c>
      <c r="C79" s="251" t="str">
        <f>IF(OR(TOTAL!C79="",TOTAL!C79=0),"",TOTAL!C79/TOTAL!$C$6*'Vîrsta 3-4 ani'!$C$6)</f>
        <v/>
      </c>
      <c r="D79" s="251" t="str">
        <f>IF(OR(TOTAL!D79="",TOTAL!D79=0),"",TOTAL!D79/TOTAL!$C$6*'Vîrsta 3-4 ani'!$C$6)</f>
        <v/>
      </c>
      <c r="E79" s="251" t="str">
        <f>IF(OR(TOTAL!E79="",TOTAL!E79=0),"",TOTAL!E79/TOTAL!$C$6*'Vîrsta 3-4 ani'!$C$6)</f>
        <v/>
      </c>
      <c r="F79" s="251" t="str">
        <f>IF(OR(TOTAL!F79="",TOTAL!F79=0),"",TOTAL!F79/TOTAL!$C$6*'Vîrsta 3-4 ani'!$C$6)</f>
        <v/>
      </c>
      <c r="G79" s="251" t="str">
        <f>IF(OR(TOTAL!G79="",TOTAL!G79=0),"",TOTAL!G79/TOTAL!$C$6*'Vîrsta 3-4 ani'!$C$6)</f>
        <v/>
      </c>
      <c r="H79" s="251" t="str">
        <f>IF(OR(TOTAL!H79="",TOTAL!H79=0),"",TOTAL!H79/TOTAL!$C$6*'Vîrsta 3-4 ani'!$C$6)</f>
        <v/>
      </c>
      <c r="I79" s="251" t="str">
        <f>IF(OR(TOTAL!I79="",TOTAL!I79=0),"",TOTAL!I79/TOTAL!$C$6*'Vîrsta 3-4 ani'!$C$6)</f>
        <v/>
      </c>
      <c r="J79" s="251" t="str">
        <f>IF(OR(TOTAL!J79="",TOTAL!J79=0),"",TOTAL!J79/TOTAL!$C$6*'Vîrsta 3-4 ani'!$C$6)</f>
        <v/>
      </c>
      <c r="K79" s="251" t="str">
        <f>IF(OR(TOTAL!K79="",TOTAL!K79=0),"",TOTAL!K79/TOTAL!$C$6*'Vîrsta 3-4 ani'!$C$6)</f>
        <v/>
      </c>
      <c r="L79" s="251" t="str">
        <f>IF(OR(TOTAL!L79="",TOTAL!L79=0),"",TOTAL!L79/TOTAL!$C$6*'Vîrsta 3-4 ani'!$C$6)</f>
        <v/>
      </c>
      <c r="M79" s="251" t="str">
        <f>IF(OR(TOTAL!M79="",TOTAL!M79=0),"",TOTAL!M79/TOTAL!$C$6*'Vîrsta 3-4 ani'!$C$6)</f>
        <v/>
      </c>
      <c r="N79" s="251" t="str">
        <f>IF(OR(TOTAL!N79="",TOTAL!N79=0),"",TOTAL!N79/TOTAL!$C$6*'Vîrsta 3-4 ani'!$C$6)</f>
        <v/>
      </c>
      <c r="O79" s="251" t="str">
        <f>IF(OR(TOTAL!O79="",TOTAL!O79=0),"",TOTAL!O79/TOTAL!$C$6*'Vîrsta 3-4 ani'!$C$6)</f>
        <v/>
      </c>
      <c r="P79" s="251" t="str">
        <f>IF(OR(TOTAL!P79="",TOTAL!P79=0),"",TOTAL!P79/TOTAL!$C$6*'Vîrsta 3-4 ani'!$C$6)</f>
        <v/>
      </c>
      <c r="Q79" s="251" t="str">
        <f>IF(OR(TOTAL!Q79="",TOTAL!Q79=0),"",TOTAL!Q79/TOTAL!$C$6*'Vîrsta 3-4 ani'!$C$6)</f>
        <v/>
      </c>
      <c r="R79" s="251" t="str">
        <f>IF(OR(TOTAL!R79="",TOTAL!R79=0),"",TOTAL!R79/TOTAL!$C$6*'Vîrsta 3-4 ani'!$C$6)</f>
        <v/>
      </c>
      <c r="S79" s="251" t="str">
        <f>IF(OR(TOTAL!S79="",TOTAL!S79=0),"",TOTAL!S79/TOTAL!$C$6*'Vîrsta 3-4 ani'!$C$6)</f>
        <v/>
      </c>
      <c r="T79" s="251" t="str">
        <f>IF(OR(TOTAL!T79="",TOTAL!T79=0),"",TOTAL!T79/TOTAL!$C$6*'Vîrsta 3-4 ani'!$C$6)</f>
        <v/>
      </c>
      <c r="U79" s="251" t="str">
        <f>IF(OR(TOTAL!U79="",TOTAL!U79=0),"",TOTAL!U79/TOTAL!$C$6*'Vîrsta 3-4 ani'!$C$6)</f>
        <v/>
      </c>
      <c r="V79" s="251" t="str">
        <f>IF(OR(TOTAL!V79="",TOTAL!V79=0),"",TOTAL!V79/TOTAL!$C$6*'Vîrsta 3-4 ani'!$C$6)</f>
        <v/>
      </c>
      <c r="W79" s="251" t="str">
        <f>IF(OR(TOTAL!W79="",TOTAL!W79=0),"",TOTAL!W79/TOTAL!$C$6*'Vîrsta 3-4 ani'!$C$6)</f>
        <v/>
      </c>
      <c r="X79" s="251" t="str">
        <f>IF(OR(TOTAL!X79="",TOTAL!X79=0),"",TOTAL!X79/TOTAL!$C$6*'Vîrsta 3-4 ani'!$C$6)</f>
        <v/>
      </c>
      <c r="Y79" s="251" t="str">
        <f>IF(OR(TOTAL!Y79="",TOTAL!Y79=0),"",TOTAL!Y79/TOTAL!$C$6*'Vîrsta 3-4 ani'!$C$6)</f>
        <v/>
      </c>
      <c r="Z79" s="11">
        <f t="shared" si="43"/>
        <v>0</v>
      </c>
      <c r="AA79" s="11">
        <f t="shared" si="39"/>
        <v>0</v>
      </c>
      <c r="AB79" s="11" t="str">
        <f t="shared" si="40"/>
        <v/>
      </c>
      <c r="AC79" s="7">
        <v>30</v>
      </c>
      <c r="AD79" s="97" t="str">
        <f t="shared" si="44"/>
        <v/>
      </c>
      <c r="AE79" s="100">
        <v>0.21</v>
      </c>
      <c r="AF79" s="101" t="str">
        <f t="shared" si="45"/>
        <v/>
      </c>
      <c r="AG79" s="100">
        <v>0.08</v>
      </c>
      <c r="AH79" s="101" t="str">
        <f t="shared" si="46"/>
        <v/>
      </c>
      <c r="AI79" s="100">
        <v>4.0000000000000001E-3</v>
      </c>
      <c r="AJ79" s="101" t="str">
        <f t="shared" si="47"/>
        <v/>
      </c>
      <c r="AK79" s="126">
        <v>1.62</v>
      </c>
      <c r="AL79" s="171"/>
      <c r="AM79" s="29"/>
      <c r="AN79" s="132"/>
      <c r="AO79" s="66"/>
    </row>
    <row r="80" spans="1:41" s="31" customFormat="1" ht="15.75" x14ac:dyDescent="0.25">
      <c r="A80" s="311"/>
      <c r="B80" s="57" t="s">
        <v>97</v>
      </c>
      <c r="C80" s="245" t="str">
        <f>IF(OR(TOTAL!C80="",TOTAL!C80=0),"",TOTAL!C80/TOTAL!$C$6*'Vîrsta 3-4 ani'!$C$6)</f>
        <v/>
      </c>
      <c r="D80" s="245" t="str">
        <f>IF(OR(TOTAL!D80="",TOTAL!D80=0),"",TOTAL!D80/TOTAL!$C$6*'Vîrsta 3-4 ani'!$C$6)</f>
        <v/>
      </c>
      <c r="E80" s="245" t="str">
        <f>IF(OR(TOTAL!E80="",TOTAL!E80=0),"",TOTAL!E80/TOTAL!$C$6*'Vîrsta 3-4 ani'!$C$6)</f>
        <v/>
      </c>
      <c r="F80" s="245">
        <f>IF(OR(TOTAL!F80="",TOTAL!F80=0),"",TOTAL!F80/TOTAL!$C$6*'Vîrsta 3-4 ani'!$C$6)</f>
        <v>15.949344262295082</v>
      </c>
      <c r="G80" s="245" t="str">
        <f>IF(OR(TOTAL!G80="",TOTAL!G80=0),"",TOTAL!G80/TOTAL!$C$6*'Vîrsta 3-4 ani'!$C$6)</f>
        <v/>
      </c>
      <c r="H80" s="245" t="str">
        <f>IF(OR(TOTAL!H80="",TOTAL!H80=0),"",TOTAL!H80/TOTAL!$C$6*'Vîrsta 3-4 ani'!$C$6)</f>
        <v/>
      </c>
      <c r="I80" s="245" t="str">
        <f>IF(OR(TOTAL!I80="",TOTAL!I80=0),"",TOTAL!I80/TOTAL!$C$6*'Vîrsta 3-4 ani'!$C$6)</f>
        <v/>
      </c>
      <c r="J80" s="245" t="str">
        <f>IF(OR(TOTAL!J80="",TOTAL!J80=0),"",TOTAL!J80/TOTAL!$C$6*'Vîrsta 3-4 ani'!$C$6)</f>
        <v/>
      </c>
      <c r="K80" s="245" t="str">
        <f>IF(OR(TOTAL!K80="",TOTAL!K80=0),"",TOTAL!K80/TOTAL!$C$6*'Vîrsta 3-4 ani'!$C$6)</f>
        <v/>
      </c>
      <c r="L80" s="245" t="str">
        <f>IF(OR(TOTAL!L80="",TOTAL!L80=0),"",TOTAL!L80/TOTAL!$C$6*'Vîrsta 3-4 ani'!$C$6)</f>
        <v/>
      </c>
      <c r="M80" s="245" t="str">
        <f>IF(OR(TOTAL!M80="",TOTAL!M80=0),"",TOTAL!M80/TOTAL!$C$6*'Vîrsta 3-4 ani'!$C$6)</f>
        <v/>
      </c>
      <c r="N80" s="245" t="str">
        <f>IF(OR(TOTAL!N80="",TOTAL!N80=0),"",TOTAL!N80/TOTAL!$C$6*'Vîrsta 3-4 ani'!$C$6)</f>
        <v/>
      </c>
      <c r="O80" s="245">
        <f>IF(OR(TOTAL!O80="",TOTAL!O80=0),"",TOTAL!O80/TOTAL!$C$6*'Vîrsta 3-4 ani'!$C$6)</f>
        <v>17.598384074941453</v>
      </c>
      <c r="P80" s="245" t="str">
        <f>IF(OR(TOTAL!P80="",TOTAL!P80=0),"",TOTAL!P80/TOTAL!$C$6*'Vîrsta 3-4 ani'!$C$6)</f>
        <v/>
      </c>
      <c r="Q80" s="245" t="str">
        <f>IF(OR(TOTAL!Q80="",TOTAL!Q80=0),"",TOTAL!Q80/TOTAL!$C$6*'Vîrsta 3-4 ani'!$C$6)</f>
        <v/>
      </c>
      <c r="R80" s="245" t="str">
        <f>IF(OR(TOTAL!R80="",TOTAL!R80=0),"",TOTAL!R80/TOTAL!$C$6*'Vîrsta 3-4 ani'!$C$6)</f>
        <v/>
      </c>
      <c r="S80" s="245" t="str">
        <f>IF(OR(TOTAL!S80="",TOTAL!S80=0),"",TOTAL!S80/TOTAL!$C$6*'Vîrsta 3-4 ani'!$C$6)</f>
        <v/>
      </c>
      <c r="T80" s="245" t="str">
        <f>IF(OR(TOTAL!T80="",TOTAL!T80=0),"",TOTAL!T80/TOTAL!$C$6*'Vîrsta 3-4 ani'!$C$6)</f>
        <v/>
      </c>
      <c r="U80" s="245" t="str">
        <f>IF(OR(TOTAL!U80="",TOTAL!U80=0),"",TOTAL!U80/TOTAL!$C$6*'Vîrsta 3-4 ani'!$C$6)</f>
        <v/>
      </c>
      <c r="V80" s="245" t="str">
        <f>IF(OR(TOTAL!V80="",TOTAL!V80=0),"",TOTAL!V80/TOTAL!$C$6*'Vîrsta 3-4 ani'!$C$6)</f>
        <v/>
      </c>
      <c r="W80" s="245" t="str">
        <f>IF(OR(TOTAL!W80="",TOTAL!W80=0),"",TOTAL!W80/TOTAL!$C$6*'Vîrsta 3-4 ani'!$C$6)</f>
        <v/>
      </c>
      <c r="X80" s="245" t="str">
        <f>IF(OR(TOTAL!X80="",TOTAL!X80=0),"",TOTAL!X80/TOTAL!$C$6*'Vîrsta 3-4 ani'!$C$6)</f>
        <v/>
      </c>
      <c r="Y80" s="245" t="str">
        <f>IF(OR(TOTAL!Y80="",TOTAL!Y80=0),"",TOTAL!Y80/TOTAL!$C$6*'Vîrsta 3-4 ani'!$C$6)</f>
        <v/>
      </c>
      <c r="Z80" s="11">
        <f t="shared" si="43"/>
        <v>33.547728337236535</v>
      </c>
      <c r="AA80" s="11">
        <f t="shared" si="39"/>
        <v>9.3058885817577082</v>
      </c>
      <c r="AB80" s="11">
        <f t="shared" si="40"/>
        <v>5.5835331490546256</v>
      </c>
      <c r="AC80" s="7">
        <v>40</v>
      </c>
      <c r="AD80" s="97">
        <f t="shared" si="44"/>
        <v>1.1278736961090345</v>
      </c>
      <c r="AE80" s="100">
        <v>0.20200000000000001</v>
      </c>
      <c r="AF80" s="101">
        <f t="shared" si="45"/>
        <v>0.39084732043382381</v>
      </c>
      <c r="AG80" s="100">
        <v>7.0000000000000007E-2</v>
      </c>
      <c r="AH80" s="101">
        <f t="shared" si="46"/>
        <v>0</v>
      </c>
      <c r="AI80" s="100">
        <v>0</v>
      </c>
      <c r="AJ80" s="97">
        <f t="shared" si="47"/>
        <v>8.3752997235819393</v>
      </c>
      <c r="AK80" s="126">
        <v>1.5</v>
      </c>
      <c r="AL80" s="171"/>
      <c r="AM80" s="29"/>
      <c r="AN80" s="132"/>
      <c r="AO80" s="66"/>
    </row>
    <row r="81" spans="1:41" s="173" customFormat="1" ht="15.75" x14ac:dyDescent="0.25">
      <c r="A81" s="311"/>
      <c r="B81" s="60" t="s">
        <v>98</v>
      </c>
      <c r="C81" s="250" t="str">
        <f>IF(OR(TOTAL!C81="",TOTAL!C81=0),"",TOTAL!C81/TOTAL!$C$6*'Vîrsta 3-4 ani'!$C$6)</f>
        <v/>
      </c>
      <c r="D81" s="250" t="str">
        <f>IF(OR(TOTAL!D81="",TOTAL!D81=0),"",TOTAL!D81/TOTAL!$C$6*'Vîrsta 3-4 ani'!$C$6)</f>
        <v/>
      </c>
      <c r="E81" s="250" t="str">
        <f>IF(OR(TOTAL!E81="",TOTAL!E81=0),"",TOTAL!E81/TOTAL!$C$6*'Vîrsta 3-4 ani'!$C$6)</f>
        <v/>
      </c>
      <c r="F81" s="250" t="str">
        <f>IF(OR(TOTAL!F81="",TOTAL!F81=0),"",TOTAL!F81/TOTAL!$C$6*'Vîrsta 3-4 ani'!$C$6)</f>
        <v/>
      </c>
      <c r="G81" s="250" t="str">
        <f>IF(OR(TOTAL!G81="",TOTAL!G81=0),"",TOTAL!G81/TOTAL!$C$6*'Vîrsta 3-4 ani'!$C$6)</f>
        <v/>
      </c>
      <c r="H81" s="250" t="str">
        <f>IF(OR(TOTAL!H81="",TOTAL!H81=0),"",TOTAL!H81/TOTAL!$C$6*'Vîrsta 3-4 ani'!$C$6)</f>
        <v/>
      </c>
      <c r="I81" s="250" t="str">
        <f>IF(OR(TOTAL!I81="",TOTAL!I81=0),"",TOTAL!I81/TOTAL!$C$6*'Vîrsta 3-4 ani'!$C$6)</f>
        <v/>
      </c>
      <c r="J81" s="250" t="str">
        <f>IF(OR(TOTAL!J81="",TOTAL!J81=0),"",TOTAL!J81/TOTAL!$C$6*'Vîrsta 3-4 ani'!$C$6)</f>
        <v/>
      </c>
      <c r="K81" s="250" t="str">
        <f>IF(OR(TOTAL!K81="",TOTAL!K81=0),"",TOTAL!K81/TOTAL!$C$6*'Vîrsta 3-4 ani'!$C$6)</f>
        <v/>
      </c>
      <c r="L81" s="250" t="str">
        <f>IF(OR(TOTAL!L81="",TOTAL!L81=0),"",TOTAL!L81/TOTAL!$C$6*'Vîrsta 3-4 ani'!$C$6)</f>
        <v/>
      </c>
      <c r="M81" s="250" t="str">
        <f>IF(OR(TOTAL!M81="",TOTAL!M81=0),"",TOTAL!M81/TOTAL!$C$6*'Vîrsta 3-4 ani'!$C$6)</f>
        <v/>
      </c>
      <c r="N81" s="250" t="str">
        <f>IF(OR(TOTAL!N81="",TOTAL!N81=0),"",TOTAL!N81/TOTAL!$C$6*'Vîrsta 3-4 ani'!$C$6)</f>
        <v/>
      </c>
      <c r="O81" s="250" t="str">
        <f>IF(OR(TOTAL!O81="",TOTAL!O81=0),"",TOTAL!O81/TOTAL!$C$6*'Vîrsta 3-4 ani'!$C$6)</f>
        <v/>
      </c>
      <c r="P81" s="250" t="str">
        <f>IF(OR(TOTAL!P81="",TOTAL!P81=0),"",TOTAL!P81/TOTAL!$C$6*'Vîrsta 3-4 ani'!$C$6)</f>
        <v/>
      </c>
      <c r="Q81" s="250" t="str">
        <f>IF(OR(TOTAL!Q81="",TOTAL!Q81=0),"",TOTAL!Q81/TOTAL!$C$6*'Vîrsta 3-4 ani'!$C$6)</f>
        <v/>
      </c>
      <c r="R81" s="250" t="str">
        <f>IF(OR(TOTAL!R81="",TOTAL!R81=0),"",TOTAL!R81/TOTAL!$C$6*'Vîrsta 3-4 ani'!$C$6)</f>
        <v/>
      </c>
      <c r="S81" s="250" t="str">
        <f>IF(OR(TOTAL!S81="",TOTAL!S81=0),"",TOTAL!S81/TOTAL!$C$6*'Vîrsta 3-4 ani'!$C$6)</f>
        <v/>
      </c>
      <c r="T81" s="250" t="str">
        <f>IF(OR(TOTAL!T81="",TOTAL!T81=0),"",TOTAL!T81/TOTAL!$C$6*'Vîrsta 3-4 ani'!$C$6)</f>
        <v/>
      </c>
      <c r="U81" s="250" t="str">
        <f>IF(OR(TOTAL!U81="",TOTAL!U81=0),"",TOTAL!U81/TOTAL!$C$6*'Vîrsta 3-4 ani'!$C$6)</f>
        <v/>
      </c>
      <c r="V81" s="250" t="str">
        <f>IF(OR(TOTAL!V81="",TOTAL!V81=0),"",TOTAL!V81/TOTAL!$C$6*'Vîrsta 3-4 ani'!$C$6)</f>
        <v/>
      </c>
      <c r="W81" s="250" t="str">
        <f>IF(OR(TOTAL!W81="",TOTAL!W81=0),"",TOTAL!W81/TOTAL!$C$6*'Vîrsta 3-4 ani'!$C$6)</f>
        <v/>
      </c>
      <c r="X81" s="250" t="str">
        <f>IF(OR(TOTAL!X81="",TOTAL!X81=0),"",TOTAL!X81/TOTAL!$C$6*'Vîrsta 3-4 ani'!$C$6)</f>
        <v/>
      </c>
      <c r="Y81" s="250" t="str">
        <f>IF(OR(TOTAL!Y81="",TOTAL!Y81=0),"",TOTAL!Y81/TOTAL!$C$6*'Vîrsta 3-4 ani'!$C$6)</f>
        <v/>
      </c>
      <c r="Z81" s="24">
        <f t="shared" si="43"/>
        <v>0</v>
      </c>
      <c r="AA81" s="24">
        <f t="shared" si="39"/>
        <v>0</v>
      </c>
      <c r="AB81" s="24" t="str">
        <f t="shared" si="40"/>
        <v/>
      </c>
      <c r="AC81" s="8">
        <v>25</v>
      </c>
      <c r="AD81" s="101" t="str">
        <f t="shared" si="44"/>
        <v/>
      </c>
      <c r="AE81" s="100">
        <v>0.16900000000000001</v>
      </c>
      <c r="AF81" s="101" t="str">
        <f t="shared" si="45"/>
        <v/>
      </c>
      <c r="AG81" s="100">
        <v>4.8000000000000001E-2</v>
      </c>
      <c r="AH81" s="101" t="str">
        <f t="shared" si="46"/>
        <v/>
      </c>
      <c r="AI81" s="100"/>
      <c r="AJ81" s="101" t="str">
        <f t="shared" si="47"/>
        <v/>
      </c>
      <c r="AK81" s="125">
        <v>1.1599999999999999</v>
      </c>
      <c r="AL81" s="171"/>
      <c r="AM81" s="28"/>
      <c r="AN81" s="131"/>
      <c r="AO81" s="172"/>
    </row>
    <row r="82" spans="1:41" s="31" customFormat="1" ht="15.75" x14ac:dyDescent="0.25">
      <c r="A82" s="311"/>
      <c r="B82" s="57" t="s">
        <v>99</v>
      </c>
      <c r="C82" s="245" t="str">
        <f>IF(OR(TOTAL!C82="",TOTAL!C82=0),"",TOTAL!C82/TOTAL!$C$6*'Vîrsta 3-4 ani'!$C$6)</f>
        <v/>
      </c>
      <c r="D82" s="245" t="str">
        <f>IF(OR(TOTAL!D82="",TOTAL!D82=0),"",TOTAL!D82/TOTAL!$C$6*'Vîrsta 3-4 ani'!$C$6)</f>
        <v/>
      </c>
      <c r="E82" s="245" t="str">
        <f>IF(OR(TOTAL!E82="",TOTAL!E82=0),"",TOTAL!E82/TOTAL!$C$6*'Vîrsta 3-4 ani'!$C$6)</f>
        <v/>
      </c>
      <c r="F82" s="245" t="str">
        <f>IF(OR(TOTAL!F82="",TOTAL!F82=0),"",TOTAL!F82/TOTAL!$C$6*'Vîrsta 3-4 ani'!$C$6)</f>
        <v/>
      </c>
      <c r="G82" s="245" t="str">
        <f>IF(OR(TOTAL!G82="",TOTAL!G82=0),"",TOTAL!G82/TOTAL!$C$6*'Vîrsta 3-4 ani'!$C$6)</f>
        <v/>
      </c>
      <c r="H82" s="245" t="str">
        <f>IF(OR(TOTAL!H82="",TOTAL!H82=0),"",TOTAL!H82/TOTAL!$C$6*'Vîrsta 3-4 ani'!$C$6)</f>
        <v/>
      </c>
      <c r="I82" s="245" t="str">
        <f>IF(OR(TOTAL!I82="",TOTAL!I82=0),"",TOTAL!I82/TOTAL!$C$6*'Vîrsta 3-4 ani'!$C$6)</f>
        <v/>
      </c>
      <c r="J82" s="245" t="str">
        <f>IF(OR(TOTAL!J82="",TOTAL!J82=0),"",TOTAL!J82/TOTAL!$C$6*'Vîrsta 3-4 ani'!$C$6)</f>
        <v/>
      </c>
      <c r="K82" s="245" t="str">
        <f>IF(OR(TOTAL!K82="",TOTAL!K82=0),"",TOTAL!K82/TOTAL!$C$6*'Vîrsta 3-4 ani'!$C$6)</f>
        <v/>
      </c>
      <c r="L82" s="245" t="str">
        <f>IF(OR(TOTAL!L82="",TOTAL!L82=0),"",TOTAL!L82/TOTAL!$C$6*'Vîrsta 3-4 ani'!$C$6)</f>
        <v/>
      </c>
      <c r="M82" s="245" t="str">
        <f>IF(OR(TOTAL!M82="",TOTAL!M82=0),"",TOTAL!M82/TOTAL!$C$6*'Vîrsta 3-4 ani'!$C$6)</f>
        <v/>
      </c>
      <c r="N82" s="245" t="str">
        <f>IF(OR(TOTAL!N82="",TOTAL!N82=0),"",TOTAL!N82/TOTAL!$C$6*'Vîrsta 3-4 ani'!$C$6)</f>
        <v/>
      </c>
      <c r="O82" s="245" t="str">
        <f>IF(OR(TOTAL!O82="",TOTAL!O82=0),"",TOTAL!O82/TOTAL!$C$6*'Vîrsta 3-4 ani'!$C$6)</f>
        <v/>
      </c>
      <c r="P82" s="245" t="str">
        <f>IF(OR(TOTAL!P82="",TOTAL!P82=0),"",TOTAL!P82/TOTAL!$C$6*'Vîrsta 3-4 ani'!$C$6)</f>
        <v/>
      </c>
      <c r="Q82" s="245" t="str">
        <f>IF(OR(TOTAL!Q82="",TOTAL!Q82=0),"",TOTAL!Q82/TOTAL!$C$6*'Vîrsta 3-4 ani'!$C$6)</f>
        <v/>
      </c>
      <c r="R82" s="245" t="str">
        <f>IF(OR(TOTAL!R82="",TOTAL!R82=0),"",TOTAL!R82/TOTAL!$C$6*'Vîrsta 3-4 ani'!$C$6)</f>
        <v/>
      </c>
      <c r="S82" s="245" t="str">
        <f>IF(OR(TOTAL!S82="",TOTAL!S82=0),"",TOTAL!S82/TOTAL!$C$6*'Vîrsta 3-4 ani'!$C$6)</f>
        <v/>
      </c>
      <c r="T82" s="245" t="str">
        <f>IF(OR(TOTAL!T82="",TOTAL!T82=0),"",TOTAL!T82/TOTAL!$C$6*'Vîrsta 3-4 ani'!$C$6)</f>
        <v/>
      </c>
      <c r="U82" s="245" t="str">
        <f>IF(OR(TOTAL!U82="",TOTAL!U82=0),"",TOTAL!U82/TOTAL!$C$6*'Vîrsta 3-4 ani'!$C$6)</f>
        <v/>
      </c>
      <c r="V82" s="245" t="str">
        <f>IF(OR(TOTAL!V82="",TOTAL!V82=0),"",TOTAL!V82/TOTAL!$C$6*'Vîrsta 3-4 ani'!$C$6)</f>
        <v/>
      </c>
      <c r="W82" s="245" t="str">
        <f>IF(OR(TOTAL!W82="",TOTAL!W82=0),"",TOTAL!W82/TOTAL!$C$6*'Vîrsta 3-4 ani'!$C$6)</f>
        <v/>
      </c>
      <c r="X82" s="245" t="str">
        <f>IF(OR(TOTAL!X82="",TOTAL!X82=0),"",TOTAL!X82/TOTAL!$C$6*'Vîrsta 3-4 ani'!$C$6)</f>
        <v/>
      </c>
      <c r="Y82" s="245" t="str">
        <f>IF(OR(TOTAL!Y82="",TOTAL!Y82=0),"",TOTAL!Y82/TOTAL!$C$6*'Vîrsta 3-4 ani'!$C$6)</f>
        <v/>
      </c>
      <c r="Z82" s="11">
        <f t="shared" si="43"/>
        <v>0</v>
      </c>
      <c r="AA82" s="11">
        <f t="shared" si="39"/>
        <v>0</v>
      </c>
      <c r="AB82" s="11" t="str">
        <f t="shared" si="40"/>
        <v/>
      </c>
      <c r="AC82" s="7">
        <v>25</v>
      </c>
      <c r="AD82" s="97" t="str">
        <f t="shared" si="44"/>
        <v/>
      </c>
      <c r="AE82" s="100">
        <v>0.27</v>
      </c>
      <c r="AF82" s="101" t="str">
        <f t="shared" si="45"/>
        <v/>
      </c>
      <c r="AG82" s="100">
        <v>0.05</v>
      </c>
      <c r="AH82" s="97" t="str">
        <f t="shared" si="46"/>
        <v/>
      </c>
      <c r="AI82" s="98">
        <v>0.05</v>
      </c>
      <c r="AJ82" s="97" t="str">
        <f t="shared" si="47"/>
        <v/>
      </c>
      <c r="AK82" s="126">
        <v>1.75</v>
      </c>
      <c r="AL82" s="171"/>
      <c r="AM82" s="29"/>
      <c r="AN82" s="132"/>
      <c r="AO82" s="66"/>
    </row>
    <row r="83" spans="1:41" s="31" customFormat="1" ht="15.75" x14ac:dyDescent="0.25">
      <c r="A83" s="312"/>
      <c r="B83" s="57" t="s">
        <v>100</v>
      </c>
      <c r="C83" s="245" t="str">
        <f>IF(OR(TOTAL!C83="",TOTAL!C83=0),"",TOTAL!C83/TOTAL!$C$6*'Vîrsta 3-4 ani'!$C$6)</f>
        <v/>
      </c>
      <c r="D83" s="245" t="str">
        <f>IF(OR(TOTAL!D83="",TOTAL!D83=0),"",TOTAL!D83/TOTAL!$C$6*'Vîrsta 3-4 ani'!$C$6)</f>
        <v/>
      </c>
      <c r="E83" s="245" t="str">
        <f>IF(OR(TOTAL!E83="",TOTAL!E83=0),"",TOTAL!E83/TOTAL!$C$6*'Vîrsta 3-4 ani'!$C$6)</f>
        <v/>
      </c>
      <c r="F83" s="245" t="str">
        <f>IF(OR(TOTAL!F83="",TOTAL!F83=0),"",TOTAL!F83/TOTAL!$C$6*'Vîrsta 3-4 ani'!$C$6)</f>
        <v/>
      </c>
      <c r="G83" s="245" t="str">
        <f>IF(OR(TOTAL!G83="",TOTAL!G83=0),"",TOTAL!G83/TOTAL!$C$6*'Vîrsta 3-4 ani'!$C$6)</f>
        <v/>
      </c>
      <c r="H83" s="245" t="str">
        <f>IF(OR(TOTAL!H83="",TOTAL!H83=0),"",TOTAL!H83/TOTAL!$C$6*'Vîrsta 3-4 ani'!$C$6)</f>
        <v/>
      </c>
      <c r="I83" s="245" t="str">
        <f>IF(OR(TOTAL!I83="",TOTAL!I83=0),"",TOTAL!I83/TOTAL!$C$6*'Vîrsta 3-4 ani'!$C$6)</f>
        <v/>
      </c>
      <c r="J83" s="245" t="str">
        <f>IF(OR(TOTAL!J83="",TOTAL!J83=0),"",TOTAL!J83/TOTAL!$C$6*'Vîrsta 3-4 ani'!$C$6)</f>
        <v/>
      </c>
      <c r="K83" s="245" t="str">
        <f>IF(OR(TOTAL!K83="",TOTAL!K83=0),"",TOTAL!K83/TOTAL!$C$6*'Vîrsta 3-4 ani'!$C$6)</f>
        <v/>
      </c>
      <c r="L83" s="245" t="str">
        <f>IF(OR(TOTAL!L83="",TOTAL!L83=0),"",TOTAL!L83/TOTAL!$C$6*'Vîrsta 3-4 ani'!$C$6)</f>
        <v/>
      </c>
      <c r="M83" s="245" t="str">
        <f>IF(OR(TOTAL!M83="",TOTAL!M83=0),"",TOTAL!M83/TOTAL!$C$6*'Vîrsta 3-4 ani'!$C$6)</f>
        <v/>
      </c>
      <c r="N83" s="245" t="str">
        <f>IF(OR(TOTAL!N83="",TOTAL!N83=0),"",TOTAL!N83/TOTAL!$C$6*'Vîrsta 3-4 ani'!$C$6)</f>
        <v/>
      </c>
      <c r="O83" s="245" t="str">
        <f>IF(OR(TOTAL!O83="",TOTAL!O83=0),"",TOTAL!O83/TOTAL!$C$6*'Vîrsta 3-4 ani'!$C$6)</f>
        <v/>
      </c>
      <c r="P83" s="245" t="str">
        <f>IF(OR(TOTAL!P83="",TOTAL!P83=0),"",TOTAL!P83/TOTAL!$C$6*'Vîrsta 3-4 ani'!$C$6)</f>
        <v/>
      </c>
      <c r="Q83" s="245" t="str">
        <f>IF(OR(TOTAL!Q83="",TOTAL!Q83=0),"",TOTAL!Q83/TOTAL!$C$6*'Vîrsta 3-4 ani'!$C$6)</f>
        <v/>
      </c>
      <c r="R83" s="245" t="str">
        <f>IF(OR(TOTAL!R83="",TOTAL!R83=0),"",TOTAL!R83/TOTAL!$C$6*'Vîrsta 3-4 ani'!$C$6)</f>
        <v/>
      </c>
      <c r="S83" s="245" t="str">
        <f>IF(OR(TOTAL!S83="",TOTAL!S83=0),"",TOTAL!S83/TOTAL!$C$6*'Vîrsta 3-4 ani'!$C$6)</f>
        <v/>
      </c>
      <c r="T83" s="245" t="str">
        <f>IF(OR(TOTAL!T83="",TOTAL!T83=0),"",TOTAL!T83/TOTAL!$C$6*'Vîrsta 3-4 ani'!$C$6)</f>
        <v/>
      </c>
      <c r="U83" s="245" t="str">
        <f>IF(OR(TOTAL!U83="",TOTAL!U83=0),"",TOTAL!U83/TOTAL!$C$6*'Vîrsta 3-4 ani'!$C$6)</f>
        <v/>
      </c>
      <c r="V83" s="245" t="str">
        <f>IF(OR(TOTAL!V83="",TOTAL!V83=0),"",TOTAL!V83/TOTAL!$C$6*'Vîrsta 3-4 ani'!$C$6)</f>
        <v/>
      </c>
      <c r="W83" s="245" t="str">
        <f>IF(OR(TOTAL!W83="",TOTAL!W83=0),"",TOTAL!W83/TOTAL!$C$6*'Vîrsta 3-4 ani'!$C$6)</f>
        <v/>
      </c>
      <c r="X83" s="245" t="str">
        <f>IF(OR(TOTAL!X83="",TOTAL!X83=0),"",TOTAL!X83/TOTAL!$C$6*'Vîrsta 3-4 ani'!$C$6)</f>
        <v/>
      </c>
      <c r="Y83" s="245" t="str">
        <f>IF(OR(TOTAL!Y83="",TOTAL!Y83=0),"",TOTAL!Y83/TOTAL!$C$6*'Vîrsta 3-4 ani'!$C$6)</f>
        <v/>
      </c>
      <c r="Z83" s="11">
        <f t="shared" si="43"/>
        <v>0</v>
      </c>
      <c r="AA83" s="11">
        <f t="shared" si="39"/>
        <v>0</v>
      </c>
      <c r="AB83" s="11" t="str">
        <f t="shared" si="40"/>
        <v/>
      </c>
      <c r="AC83" s="7">
        <v>25</v>
      </c>
      <c r="AD83" s="97" t="str">
        <f t="shared" si="44"/>
        <v/>
      </c>
      <c r="AE83" s="100">
        <v>0.19500000000000001</v>
      </c>
      <c r="AF83" s="101" t="str">
        <f t="shared" si="45"/>
        <v/>
      </c>
      <c r="AG83" s="100">
        <v>5.2999999999999999E-2</v>
      </c>
      <c r="AH83" s="97" t="str">
        <f t="shared" si="46"/>
        <v/>
      </c>
      <c r="AI83" s="98">
        <v>2.1000000000000001E-2</v>
      </c>
      <c r="AJ83" s="97" t="str">
        <f t="shared" si="47"/>
        <v/>
      </c>
      <c r="AK83" s="126">
        <v>1.39</v>
      </c>
      <c r="AL83" s="199"/>
      <c r="AM83" s="30"/>
      <c r="AN83" s="133"/>
      <c r="AO83" s="66"/>
    </row>
    <row r="84" spans="1:41" ht="15.75" x14ac:dyDescent="0.25">
      <c r="A84" s="72">
        <v>7</v>
      </c>
      <c r="B84" s="19" t="s">
        <v>7</v>
      </c>
      <c r="C84" s="69" t="str">
        <f>IF(OR(TOTAL!C84="",TOTAL!C84=0),"",IF('Vîrsta 1-2 ani'!$C$6&lt;=0,(TOTAL!C84-('Vîrsta 5-7 ani'!$C$6*0.0024))/TOTAL!$C$6*'Vîrsta 3-4 ani'!$C$6,(('Vîrsta 1-2 ani'!C84/'Vîrsta 1-2 ani'!$C$6)+0.0016)*'Vîrsta 3-4 ani'!$C$6))</f>
        <v/>
      </c>
      <c r="D84" s="69" t="str">
        <f>IF(OR(TOTAL!D84="",TOTAL!D84=0),"",IF('Vîrsta 1-2 ani'!$C$6&lt;=0,(TOTAL!D84-('Vîrsta 5-7 ani'!$C$6*0.0024))/TOTAL!$C$6*'Vîrsta 3-4 ani'!$C$6,(('Vîrsta 1-2 ani'!D84/'Vîrsta 1-2 ani'!$C$6)+0.0016)*'Vîrsta 3-4 ani'!$C$6))</f>
        <v/>
      </c>
      <c r="E84" s="69">
        <f>IF(OR(TOTAL!E84="",TOTAL!E84=0),"",IF('Vîrsta 1-2 ani'!$C$6&lt;=0,(TOTAL!E84-('Vîrsta 5-7 ani'!$C$6*0.0024))/TOTAL!$C$6*'Vîrsta 3-4 ani'!$C$6,(('Vîrsta 1-2 ani'!E84/'Vîrsta 1-2 ani'!$C$6)+0.0016)*'Vîrsta 3-4 ani'!$C$6))</f>
        <v>18.123990632318502</v>
      </c>
      <c r="F84" s="69" t="str">
        <f>IF(OR(TOTAL!F84="",TOTAL!F84=0),"",IF('Vîrsta 1-2 ani'!$C$6&lt;=0,(TOTAL!F84-('Vîrsta 5-7 ani'!$C$6*0.0024))/TOTAL!$C$6*'Vîrsta 3-4 ani'!$C$6,(('Vîrsta 1-2 ani'!F84/'Vîrsta 1-2 ani'!$C$6)+0.0016)*'Vîrsta 3-4 ani'!$C$6))</f>
        <v/>
      </c>
      <c r="G84" s="69">
        <f>IF(OR(TOTAL!G84="",TOTAL!G84=0),"",IF('Vîrsta 1-2 ani'!$C$6&lt;=0,(TOTAL!G84-('Vîrsta 5-7 ani'!$C$6*0.0024))/TOTAL!$C$6*'Vîrsta 3-4 ani'!$C$6,(('Vîrsta 1-2 ani'!G84/'Vîrsta 1-2 ani'!$C$6)+0.0016)*'Vîrsta 3-4 ani'!$C$6))</f>
        <v>18.721180327868854</v>
      </c>
      <c r="H84" s="69" t="str">
        <f>IF(OR(TOTAL!H84="",TOTAL!H84=0),"",IF('Vîrsta 1-2 ani'!$C$6&lt;=0,(TOTAL!H84-('Vîrsta 5-7 ani'!$C$6*0.0024))/TOTAL!$C$6*'Vîrsta 3-4 ani'!$C$6,(('Vîrsta 1-2 ani'!H84/'Vîrsta 1-2 ani'!$C$6)+0.0016)*'Vîrsta 3-4 ani'!$C$6))</f>
        <v/>
      </c>
      <c r="I84" s="69">
        <f>IF(OR(TOTAL!I84="",TOTAL!I84=0),"",IF('Vîrsta 1-2 ani'!$C$6&lt;=0,(TOTAL!I84-('Vîrsta 5-7 ani'!$C$6*0.0024))/TOTAL!$C$6*'Vîrsta 3-4 ani'!$C$6,(('Vîrsta 1-2 ani'!I84/'Vîrsta 1-2 ani'!$C$6)+0.0016)*'Vîrsta 3-4 ani'!$C$6))</f>
        <v>17.327737704918036</v>
      </c>
      <c r="J84" s="69" t="str">
        <f>IF(OR(TOTAL!J84="",TOTAL!J84=0),"",IF('Vîrsta 1-2 ani'!$C$6&lt;=0,(TOTAL!J84-('Vîrsta 5-7 ani'!$C$6*0.0024))/TOTAL!$C$6*'Vîrsta 3-4 ani'!$C$6,(('Vîrsta 1-2 ani'!J84/'Vîrsta 1-2 ani'!$C$6)+0.0016)*'Vîrsta 3-4 ani'!$C$6))</f>
        <v/>
      </c>
      <c r="K84" s="69" t="str">
        <f>IF(OR(TOTAL!K84="",TOTAL!K84=0),"",IF('Vîrsta 1-2 ani'!$C$6&lt;=0,(TOTAL!K84-('Vîrsta 5-7 ani'!$C$6*0.0024))/TOTAL!$C$6*'Vîrsta 3-4 ani'!$C$6,(('Vîrsta 1-2 ani'!K84/'Vîrsta 1-2 ani'!$C$6)+0.0016)*'Vîrsta 3-4 ani'!$C$6))</f>
        <v/>
      </c>
      <c r="L84" s="69" t="str">
        <f>IF(OR(TOTAL!L84="",TOTAL!L84=0),"",IF('Vîrsta 1-2 ani'!$C$6&lt;=0,(TOTAL!L84-('Vîrsta 5-7 ani'!$C$6*0.0024))/TOTAL!$C$6*'Vîrsta 3-4 ani'!$C$6,(('Vîrsta 1-2 ani'!L84/'Vîrsta 1-2 ani'!$C$6)+0.0016)*'Vîrsta 3-4 ani'!$C$6))</f>
        <v/>
      </c>
      <c r="M84" s="69" t="str">
        <f>IF(OR(TOTAL!M84="",TOTAL!M84=0),"",IF('Vîrsta 1-2 ani'!$C$6&lt;=0,(TOTAL!M84-('Vîrsta 5-7 ani'!$C$6*0.0024))/TOTAL!$C$6*'Vîrsta 3-4 ani'!$C$6,(('Vîrsta 1-2 ani'!M84/'Vîrsta 1-2 ani'!$C$6)+0.0016)*'Vîrsta 3-4 ani'!$C$6))</f>
        <v/>
      </c>
      <c r="N84" s="69">
        <f>IF(OR(TOTAL!N84="",TOTAL!N84=0),"",IF('Vîrsta 1-2 ani'!$C$6&lt;=0,(TOTAL!N84-('Vîrsta 5-7 ani'!$C$6*0.0024))/TOTAL!$C$6*'Vîrsta 3-4 ani'!$C$6,(('Vîrsta 1-2 ani'!N84/'Vîrsta 1-2 ani'!$C$6)+0.0016)*'Vîrsta 3-4 ani'!$C$6))</f>
        <v>17.924927400468388</v>
      </c>
      <c r="O84" s="69" t="str">
        <f>IF(OR(TOTAL!O84="",TOTAL!O84=0),"",IF('Vîrsta 1-2 ani'!$C$6&lt;=0,(TOTAL!O84-('Vîrsta 5-7 ani'!$C$6*0.0024))/TOTAL!$C$6*'Vîrsta 3-4 ani'!$C$6,(('Vîrsta 1-2 ani'!O84/'Vîrsta 1-2 ani'!$C$6)+0.0016)*'Vîrsta 3-4 ani'!$C$6))</f>
        <v/>
      </c>
      <c r="P84" s="69">
        <f>IF(OR(TOTAL!P84="",TOTAL!P84=0),"",IF('Vîrsta 1-2 ani'!$C$6&lt;=0,(TOTAL!P84-('Vîrsta 5-7 ani'!$C$6*0.0024))/TOTAL!$C$6*'Vîrsta 3-4 ani'!$C$6,(('Vîrsta 1-2 ani'!P84/'Vîrsta 1-2 ani'!$C$6)+0.0016)*'Vîrsta 3-4 ani'!$C$6))</f>
        <v>20.711812646370024</v>
      </c>
      <c r="Q84" s="69" t="str">
        <f>IF(OR(TOTAL!Q84="",TOTAL!Q84=0),"",IF('Vîrsta 1-2 ani'!$C$6&lt;=0,(TOTAL!Q84-('Vîrsta 5-7 ani'!$C$6*0.0024))/TOTAL!$C$6*'Vîrsta 3-4 ani'!$C$6,(('Vîrsta 1-2 ani'!Q84/'Vîrsta 1-2 ani'!$C$6)+0.0016)*'Vîrsta 3-4 ani'!$C$6))</f>
        <v/>
      </c>
      <c r="R84" s="69" t="str">
        <f>IF(OR(TOTAL!R84="",TOTAL!R84=0),"",IF('Vîrsta 1-2 ani'!$C$6&lt;=0,(TOTAL!R84-('Vîrsta 5-7 ani'!$C$6*0.0024))/TOTAL!$C$6*'Vîrsta 3-4 ani'!$C$6,(('Vîrsta 1-2 ani'!R84/'Vîrsta 1-2 ani'!$C$6)+0.0016)*'Vîrsta 3-4 ani'!$C$6))</f>
        <v/>
      </c>
      <c r="S84" s="69">
        <f>IF(OR(TOTAL!S84="",TOTAL!S84=0),"",IF('Vîrsta 1-2 ani'!$C$6&lt;=0,(TOTAL!S84-('Vîrsta 5-7 ani'!$C$6*0.0024))/TOTAL!$C$6*'Vîrsta 3-4 ani'!$C$6,(('Vîrsta 1-2 ani'!S84/'Vîrsta 1-2 ani'!$C$6)+0.0016)*'Vîrsta 3-4 ani'!$C$6))</f>
        <v>20.313686182669791</v>
      </c>
      <c r="T84" s="69" t="str">
        <f>IF(OR(TOTAL!T84="",TOTAL!T84=0),"",IF('Vîrsta 1-2 ani'!$C$6&lt;=0,(TOTAL!T84-('Vîrsta 5-7 ani'!$C$6*0.0024))/TOTAL!$C$6*'Vîrsta 3-4 ani'!$C$6,(('Vîrsta 1-2 ani'!T84/'Vîrsta 1-2 ani'!$C$6)+0.0016)*'Vîrsta 3-4 ani'!$C$6))</f>
        <v/>
      </c>
      <c r="U84" s="69">
        <f>IF(OR(TOTAL!U84="",TOTAL!U84=0),"",IF('Vîrsta 1-2 ani'!$C$6&lt;=0,(TOTAL!U84-('Vîrsta 5-7 ani'!$C$6*0.0024))/TOTAL!$C$6*'Vîrsta 3-4 ani'!$C$6,(('Vîrsta 1-2 ani'!U84/'Vîrsta 1-2 ani'!$C$6)+0.0016)*'Vîrsta 3-4 ani'!$C$6))</f>
        <v>18.721180327868854</v>
      </c>
      <c r="V84" s="69" t="str">
        <f>IF(OR(TOTAL!V84="",TOTAL!V84=0),"",IF('Vîrsta 1-2 ani'!$C$6&lt;=0,(TOTAL!V84-('Vîrsta 5-7 ani'!$C$6*0.0024))/TOTAL!$C$6*'Vîrsta 3-4 ani'!$C$6,(('Vîrsta 1-2 ani'!V84/'Vîrsta 1-2 ani'!$C$6)+0.0016)*'Vîrsta 3-4 ani'!$C$6))</f>
        <v/>
      </c>
      <c r="W84" s="69" t="str">
        <f>IF(OR(TOTAL!W84="",TOTAL!W84=0),"",IF('Vîrsta 1-2 ani'!$C$6&lt;=0,(TOTAL!W84-('Vîrsta 5-7 ani'!$C$6*0.0024))/TOTAL!$C$6*'Vîrsta 3-4 ani'!$C$6,(('Vîrsta 1-2 ani'!W84/'Vîrsta 1-2 ani'!$C$6)+0.0016)*'Vîrsta 3-4 ani'!$C$6))</f>
        <v/>
      </c>
      <c r="X84" s="69" t="str">
        <f>IF(OR(TOTAL!X84="",TOTAL!X84=0),"",IF('Vîrsta 1-2 ani'!$C$6&lt;=0,(TOTAL!X84-('Vîrsta 5-7 ani'!$C$6*0.0024))/TOTAL!$C$6*'Vîrsta 3-4 ani'!$C$6,(('Vîrsta 1-2 ani'!X84/'Vîrsta 1-2 ani'!$C$6)+0.0016)*'Vîrsta 3-4 ani'!$C$6))</f>
        <v/>
      </c>
      <c r="Y84" s="69" t="str">
        <f>IF(OR(TOTAL!Y84="",TOTAL!Y84=0),"",IF('Vîrsta 1-2 ani'!$C$6&lt;=0,(TOTAL!Y84-('Vîrsta 5-7 ani'!$C$6*0.0024))/TOTAL!$C$6*'Vîrsta 3-4 ani'!$C$6,(('Vîrsta 1-2 ani'!Y84/'Vîrsta 1-2 ani'!$C$6)+0.0016)*'Vîrsta 3-4 ani'!$C$6))</f>
        <v/>
      </c>
      <c r="Z84" s="10">
        <f t="shared" si="43"/>
        <v>131.84451522248247</v>
      </c>
      <c r="AA84" s="10">
        <f t="shared" si="39"/>
        <v>36.572681060328009</v>
      </c>
      <c r="AB84" s="20">
        <f t="shared" si="40"/>
        <v>21.943608636196807</v>
      </c>
      <c r="AC84" s="4">
        <v>40</v>
      </c>
      <c r="AD84" s="90">
        <f>IFERROR(IF($AB84=0,"",$AB84*AE84),"")</f>
        <v>3.7304134681534573</v>
      </c>
      <c r="AE84" s="91">
        <v>0.17</v>
      </c>
      <c r="AF84" s="90">
        <f t="shared" si="45"/>
        <v>0.37304134681534573</v>
      </c>
      <c r="AG84" s="91">
        <v>1.7000000000000001E-2</v>
      </c>
      <c r="AH84" s="90">
        <f t="shared" si="46"/>
        <v>0</v>
      </c>
      <c r="AI84" s="91">
        <v>0</v>
      </c>
      <c r="AJ84" s="90">
        <f t="shared" si="47"/>
        <v>17.33545082259548</v>
      </c>
      <c r="AK84" s="91">
        <v>0.79</v>
      </c>
      <c r="AL84" s="200">
        <v>17.600000000000001</v>
      </c>
      <c r="AM84" s="129">
        <f t="shared" ref="AM84:AM86" si="48">IFERROR((AB84-AL84),"")</f>
        <v>4.3436086361968052</v>
      </c>
      <c r="AN84" s="129">
        <f t="shared" ref="AN84:AN86" si="49">IFERROR((AB84*100/AL84),"")</f>
        <v>124.67959452384547</v>
      </c>
      <c r="AO84" s="18"/>
    </row>
    <row r="85" spans="1:41" ht="15.75" x14ac:dyDescent="0.25">
      <c r="A85" s="72">
        <v>8</v>
      </c>
      <c r="B85" s="19" t="s">
        <v>5</v>
      </c>
      <c r="C85" s="69">
        <f>IF(OR(TOTAL!C85="",TOTAL!C85=0),"",IF('Vîrsta 1-2 ani'!$C$6&lt;=0,(TOTAL!C85-('Vîrsta 5-7 ani'!$C$6*0.004))/TOTAL!$C$6*'Vîrsta 3-4 ani'!$C$6,(('Vîrsta 1-2 ani'!C85/'Vîrsta 1-2 ani'!$C$6)+0.004)*'Vîrsta 3-4 ani'!$C$6))</f>
        <v>9.9022014051522245</v>
      </c>
      <c r="D85" s="69">
        <f>IF(OR(TOTAL!D85="",TOTAL!D85=0),"",IF('Vîrsta 1-2 ani'!$C$6&lt;=0,(TOTAL!D85-('Vîrsta 5-7 ani'!$C$6*0.004))/TOTAL!$C$6*'Vîrsta 3-4 ani'!$C$6,(('Vîrsta 1-2 ani'!D85/'Vîrsta 1-2 ani'!$C$6)+0.004)*'Vîrsta 3-4 ani'!$C$6))</f>
        <v>12.601498829039812</v>
      </c>
      <c r="E85" s="69">
        <f>IF(OR(TOTAL!E85="",TOTAL!E85=0),"",IF('Vîrsta 1-2 ani'!$C$6&lt;=0,(TOTAL!E85-('Vîrsta 5-7 ani'!$C$6*0.004))/TOTAL!$C$6*'Vîrsta 3-4 ani'!$C$6,(('Vîrsta 1-2 ani'!E85/'Vîrsta 1-2 ani'!$C$6)+0.004)*'Vîrsta 3-4 ani'!$C$6))</f>
        <v>1.278782201405152</v>
      </c>
      <c r="F85" s="69">
        <f>IF(OR(TOTAL!F85="",TOTAL!F85=0),"",IF('Vîrsta 1-2 ani'!$C$6&lt;=0,(TOTAL!F85-('Vîrsta 5-7 ani'!$C$6*0.004))/TOTAL!$C$6*'Vîrsta 3-4 ani'!$C$6,(('Vîrsta 1-2 ani'!F85/'Vîrsta 1-2 ani'!$C$6)+0.004)*'Vîrsta 3-4 ani'!$C$6))</f>
        <v>2.2103981264637005</v>
      </c>
      <c r="G85" s="69">
        <f>IF(OR(TOTAL!G85="",TOTAL!G85=0),"",IF('Vîrsta 1-2 ani'!$C$6&lt;=0,(TOTAL!G85-('Vîrsta 5-7 ani'!$C$6*0.004))/TOTAL!$C$6*'Vîrsta 3-4 ani'!$C$6,(('Vîrsta 1-2 ani'!G85/'Vîrsta 1-2 ani'!$C$6)+0.004)*'Vîrsta 3-4 ani'!$C$6))</f>
        <v>3.0464637002341921</v>
      </c>
      <c r="H85" s="69">
        <f>IF(OR(TOTAL!H85="",TOTAL!H85=0),"",IF('Vîrsta 1-2 ani'!$C$6&lt;=0,(TOTAL!H85-('Vîrsta 5-7 ani'!$C$6*0.004))/TOTAL!$C$6*'Vîrsta 3-4 ani'!$C$6,(('Vîrsta 1-2 ani'!H85/'Vîrsta 1-2 ani'!$C$6)+0.004)*'Vîrsta 3-4 ani'!$C$6))</f>
        <v>9.6155503512880554</v>
      </c>
      <c r="I85" s="69">
        <f>IF(OR(TOTAL!I85="",TOTAL!I85=0),"",IF('Vîrsta 1-2 ani'!$C$6&lt;=0,(TOTAL!I85-('Vîrsta 5-7 ani'!$C$6*0.004))/TOTAL!$C$6*'Vîrsta 3-4 ani'!$C$6,(('Vîrsta 1-2 ani'!I85/'Vîrsta 1-2 ani'!$C$6)+0.004)*'Vîrsta 3-4 ani'!$C$6))</f>
        <v>13.915316159250587</v>
      </c>
      <c r="J85" s="69">
        <f>IF(OR(TOTAL!J85="",TOTAL!J85=0),"",IF('Vîrsta 1-2 ani'!$C$6&lt;=0,(TOTAL!J85-('Vîrsta 5-7 ani'!$C$6*0.004))/TOTAL!$C$6*'Vîrsta 3-4 ani'!$C$6,(('Vîrsta 1-2 ani'!J85/'Vîrsta 1-2 ani'!$C$6)+0.004)*'Vîrsta 3-4 ani'!$C$6))</f>
        <v>1.3265573770491803</v>
      </c>
      <c r="K85" s="69">
        <f>IF(OR(TOTAL!K85="",TOTAL!K85=0),"",IF('Vîrsta 1-2 ani'!$C$6&lt;=0,(TOTAL!K85-('Vîrsta 5-7 ani'!$C$6*0.004))/TOTAL!$C$6*'Vîrsta 3-4 ani'!$C$6,(('Vîrsta 1-2 ani'!K85/'Vîrsta 1-2 ani'!$C$6)+0.004)*'Vîrsta 3-4 ani'!$C$6))</f>
        <v>2.2820608899297428</v>
      </c>
      <c r="L85" s="69">
        <f>IF(OR(TOTAL!L85="",TOTAL!L85=0),"",IF('Vîrsta 1-2 ani'!$C$6&lt;=0,(TOTAL!L85-('Vîrsta 5-7 ani'!$C$6*0.004))/TOTAL!$C$6*'Vîrsta 3-4 ani'!$C$6,(('Vîrsta 1-2 ani'!L85/'Vîrsta 1-2 ani'!$C$6)+0.004)*'Vîrsta 3-4 ani'!$C$6))</f>
        <v>9.3050117096018727</v>
      </c>
      <c r="M85" s="69">
        <f>IF(OR(TOTAL!M85="",TOTAL!M85=0),"",IF('Vîrsta 1-2 ani'!$C$6&lt;=0,(TOTAL!M85-('Vîrsta 5-7 ani'!$C$6*0.004))/TOTAL!$C$6*'Vîrsta 3-4 ani'!$C$6,(('Vîrsta 1-2 ani'!M85/'Vîrsta 1-2 ani'!$C$6)+0.004)*'Vîrsta 3-4 ani'!$C$6))</f>
        <v>14.034754098360656</v>
      </c>
      <c r="N85" s="69">
        <f>IF(OR(TOTAL!N85="",TOTAL!N85=0),"",IF('Vîrsta 1-2 ani'!$C$6&lt;=0,(TOTAL!N85-('Vîrsta 5-7 ani'!$C$6*0.004))/TOTAL!$C$6*'Vîrsta 3-4 ani'!$C$6,(('Vîrsta 1-2 ani'!N85/'Vîrsta 1-2 ani'!$C$6)+0.004)*'Vîrsta 3-4 ani'!$C$6))</f>
        <v>2.6881498829039816</v>
      </c>
      <c r="O85" s="69">
        <f>IF(OR(TOTAL!O85="",TOTAL!O85=0),"",IF('Vîrsta 1-2 ani'!$C$6&lt;=0,(TOTAL!O85-('Vîrsta 5-7 ani'!$C$6*0.004))/TOTAL!$C$6*'Vîrsta 3-4 ani'!$C$6,(('Vîrsta 1-2 ani'!O85/'Vîrsta 1-2 ani'!$C$6)+0.004)*'Vîrsta 3-4 ani'!$C$6))</f>
        <v>2.4253864168618269</v>
      </c>
      <c r="P85" s="69">
        <f>IF(OR(TOTAL!P85="",TOTAL!P85=0),"",IF('Vîrsta 1-2 ani'!$C$6&lt;=0,(TOTAL!P85-('Vîrsta 5-7 ani'!$C$6*0.004))/TOTAL!$C$6*'Vîrsta 3-4 ani'!$C$6,(('Vîrsta 1-2 ani'!P85/'Vîrsta 1-2 ani'!$C$6)+0.004)*'Vîrsta 3-4 ani'!$C$6))</f>
        <v>1.5893208430913355</v>
      </c>
      <c r="Q85" s="69">
        <f>IF(OR(TOTAL!Q85="",TOTAL!Q85=0),"",IF('Vîrsta 1-2 ani'!$C$6&lt;=0,(TOTAL!Q85-('Vîrsta 5-7 ani'!$C$6*0.004))/TOTAL!$C$6*'Vîrsta 3-4 ani'!$C$6,(('Vîrsta 1-2 ani'!Q85/'Vîrsta 1-2 ani'!$C$6)+0.004)*'Vîrsta 3-4 ani'!$C$6))</f>
        <v>11.192131147540984</v>
      </c>
      <c r="R85" s="69">
        <f>IF(OR(TOTAL!R85="",TOTAL!R85=0),"",IF('Vîrsta 1-2 ani'!$C$6&lt;=0,(TOTAL!R85-('Vîrsta 5-7 ani'!$C$6*0.004))/TOTAL!$C$6*'Vîrsta 3-4 ani'!$C$6,(('Vîrsta 1-2 ani'!R85/'Vîrsta 1-2 ani'!$C$6)+0.004)*'Vîrsta 3-4 ani'!$C$6))</f>
        <v>10.308290398126465</v>
      </c>
      <c r="S85" s="69">
        <f>IF(OR(TOTAL!S85="",TOTAL!S85=0),"",IF('Vîrsta 1-2 ani'!$C$6&lt;=0,(TOTAL!S85-('Vîrsta 5-7 ani'!$C$6*0.004))/TOTAL!$C$6*'Vîrsta 3-4 ani'!$C$6,(('Vîrsta 1-2 ani'!S85/'Vîrsta 1-2 ani'!$C$6)+0.004)*'Vîrsta 3-4 ani'!$C$6))</f>
        <v>2.9509133489461359</v>
      </c>
      <c r="T85" s="69">
        <f>IF(OR(TOTAL!T85="",TOTAL!T85=0),"",IF('Vîrsta 1-2 ani'!$C$6&lt;=0,(TOTAL!T85-('Vîrsta 5-7 ani'!$C$6*0.004))/TOTAL!$C$6*'Vîrsta 3-4 ani'!$C$6,(('Vîrsta 1-2 ani'!T85/'Vîrsta 1-2 ani'!$C$6)+0.004)*'Vîrsta 3-4 ani'!$C$6))</f>
        <v>2.1626229508196722</v>
      </c>
      <c r="U85" s="69">
        <f>IF(OR(TOTAL!U85="",TOTAL!U85=0),"",IF('Vîrsta 1-2 ani'!$C$6&lt;=0,(TOTAL!U85-('Vîrsta 5-7 ani'!$C$6*0.004))/TOTAL!$C$6*'Vîrsta 3-4 ani'!$C$6,(('Vîrsta 1-2 ani'!U85/'Vîrsta 1-2 ani'!$C$6)+0.004)*'Vîrsta 3-4 ani'!$C$6))</f>
        <v>1.3982201405152224</v>
      </c>
      <c r="V85" s="69">
        <f>IF(OR(TOTAL!V85="",TOTAL!V85=0),"",IF('Vîrsta 1-2 ani'!$C$6&lt;=0,(TOTAL!V85-('Vîrsta 5-7 ani'!$C$6*0.004))/TOTAL!$C$6*'Vîrsta 3-4 ani'!$C$6,(('Vîrsta 1-2 ani'!V85/'Vîrsta 1-2 ani'!$C$6)+0.004)*'Vîrsta 3-4 ani'!$C$6))</f>
        <v>9.6633255269320841</v>
      </c>
      <c r="W85" s="69" t="str">
        <f>IF(OR(TOTAL!W85="",TOTAL!W85=0),"",IF('Vîrsta 1-2 ani'!$C$6&lt;=0,(TOTAL!W85-('Vîrsta 5-7 ani'!$C$6*0.004))/TOTAL!$C$6*'Vîrsta 3-4 ani'!$C$6,(('Vîrsta 1-2 ani'!W85/'Vîrsta 1-2 ani'!$C$6)+0.004)*'Vîrsta 3-4 ani'!$C$6))</f>
        <v/>
      </c>
      <c r="X85" s="69" t="str">
        <f>IF(OR(TOTAL!X85="",TOTAL!X85=0),"",IF('Vîrsta 1-2 ani'!$C$6&lt;=0,(TOTAL!X85-('Vîrsta 5-7 ani'!$C$6*0.004))/TOTAL!$C$6*'Vîrsta 3-4 ani'!$C$6,(('Vîrsta 1-2 ani'!X85/'Vîrsta 1-2 ani'!$C$6)+0.004)*'Vîrsta 3-4 ani'!$C$6))</f>
        <v/>
      </c>
      <c r="Y85" s="69" t="str">
        <f>IF(OR(TOTAL!Y85="",TOTAL!Y85=0),"",IF('Vîrsta 1-2 ani'!$C$6&lt;=0,(TOTAL!Y85-('Vîrsta 5-7 ani'!$C$6*0.004))/TOTAL!$C$6*'Vîrsta 3-4 ani'!$C$6,(('Vîrsta 1-2 ani'!Y85/'Vîrsta 1-2 ani'!$C$6)+0.004)*'Vîrsta 3-4 ani'!$C$6))</f>
        <v/>
      </c>
      <c r="Z85" s="10">
        <f t="shared" si="43"/>
        <v>123.89695550351286</v>
      </c>
      <c r="AA85" s="10">
        <f t="shared" si="39"/>
        <v>34.368087518311469</v>
      </c>
      <c r="AB85" s="20">
        <f t="shared" si="40"/>
        <v>29.900236140930978</v>
      </c>
      <c r="AC85" s="4">
        <v>13</v>
      </c>
      <c r="AD85" s="90">
        <f>IFERROR(IF($AB85=0,"",$AB85*AE85),"")</f>
        <v>3.8870306983210274</v>
      </c>
      <c r="AE85" s="91">
        <v>0.13</v>
      </c>
      <c r="AF85" s="90">
        <f t="shared" si="45"/>
        <v>2.990023614093098</v>
      </c>
      <c r="AG85" s="91">
        <v>0.1</v>
      </c>
      <c r="AH85" s="90">
        <f t="shared" si="46"/>
        <v>0.2990023614093098</v>
      </c>
      <c r="AI85" s="91">
        <v>0.01</v>
      </c>
      <c r="AJ85" s="90">
        <f t="shared" si="47"/>
        <v>42.757337681531297</v>
      </c>
      <c r="AK85" s="91">
        <v>1.43</v>
      </c>
      <c r="AL85" s="193">
        <v>28</v>
      </c>
      <c r="AM85" s="96">
        <f t="shared" si="48"/>
        <v>1.9002361409309785</v>
      </c>
      <c r="AN85" s="96">
        <f t="shared" si="49"/>
        <v>106.78655764618206</v>
      </c>
      <c r="AO85" s="18"/>
    </row>
    <row r="86" spans="1:41" ht="47.25" x14ac:dyDescent="0.25">
      <c r="A86" s="310">
        <v>9</v>
      </c>
      <c r="B86" s="67" t="s">
        <v>1</v>
      </c>
      <c r="C86" s="69" t="str">
        <f>IF(OR(TOTAL!C86="",TOTAL!C86=0),"",IF('Vîrsta 1-2 ani'!$C$6&lt;=0,(TOTAL!C86-('Vîrsta 5-7 ani'!$C$6*0.0008))/TOTAL!$C$6*'Vîrsta 3-4 ani'!$C$6,(('Vîrsta 1-2 ani'!C86/'Vîrsta 1-2 ani'!$C$6)+0)*'Vîrsta 3-4 ani'!$C$6))</f>
        <v/>
      </c>
      <c r="D86" s="69" t="str">
        <f>IF(OR(TOTAL!D86="",TOTAL!D86=0),"",IF('Vîrsta 1-2 ani'!$C$6&lt;=0,(TOTAL!D86-('Vîrsta 5-7 ani'!$C$6*0.0008))/TOTAL!$C$6*'Vîrsta 3-4 ani'!$C$6,(('Vîrsta 1-2 ani'!D86/'Vîrsta 1-2 ani'!$C$6)+0)*'Vîrsta 3-4 ani'!$C$6))</f>
        <v/>
      </c>
      <c r="E86" s="69">
        <f>IF(OR(TOTAL!E86="",TOTAL!E86=0),"",IF('Vîrsta 1-2 ani'!$C$6&lt;=0,(TOTAL!E86-('Vîrsta 5-7 ani'!$C$6*0.0008))/TOTAL!$C$6*'Vîrsta 3-4 ani'!$C$6,(('Vîrsta 1-2 ani'!E86/'Vîrsta 1-2 ani'!$C$6)+0)*'Vîrsta 3-4 ani'!$C$6))</f>
        <v>6.2196908665105388</v>
      </c>
      <c r="F86" s="69" t="str">
        <f>IF(OR(TOTAL!F86="",TOTAL!F86=0),"",IF('Vîrsta 1-2 ani'!$C$6&lt;=0,(TOTAL!F86-('Vîrsta 5-7 ani'!$C$6*0.0008))/TOTAL!$C$6*'Vîrsta 3-4 ani'!$C$6,(('Vîrsta 1-2 ani'!F86/'Vîrsta 1-2 ani'!$C$6)+0)*'Vîrsta 3-4 ani'!$C$6))</f>
        <v/>
      </c>
      <c r="G86" s="69" t="str">
        <f>IF(OR(TOTAL!G86="",TOTAL!G86=0),"",IF('Vîrsta 1-2 ani'!$C$6&lt;=0,(TOTAL!G86-('Vîrsta 5-7 ani'!$C$6*0.0008))/TOTAL!$C$6*'Vîrsta 3-4 ani'!$C$6,(('Vîrsta 1-2 ani'!G86/'Vîrsta 1-2 ani'!$C$6)+0)*'Vîrsta 3-4 ani'!$C$6))</f>
        <v/>
      </c>
      <c r="H86" s="69" t="str">
        <f>IF(OR(TOTAL!H86="",TOTAL!H86=0),"",IF('Vîrsta 1-2 ani'!$C$6&lt;=0,(TOTAL!H86-('Vîrsta 5-7 ani'!$C$6*0.0008))/TOTAL!$C$6*'Vîrsta 3-4 ani'!$C$6,(('Vîrsta 1-2 ani'!H86/'Vîrsta 1-2 ani'!$C$6)+0)*'Vîrsta 3-4 ani'!$C$6))</f>
        <v/>
      </c>
      <c r="I86" s="69" t="str">
        <f>IF(OR(TOTAL!I86="",TOTAL!I86=0),"",IF('Vîrsta 1-2 ani'!$C$6&lt;=0,(TOTAL!I86-('Vîrsta 5-7 ani'!$C$6*0.0008))/TOTAL!$C$6*'Vîrsta 3-4 ani'!$C$6,(('Vîrsta 1-2 ani'!I86/'Vîrsta 1-2 ani'!$C$6)+0)*'Vîrsta 3-4 ani'!$C$6))</f>
        <v/>
      </c>
      <c r="J86" s="69" t="str">
        <f>IF(OR(TOTAL!J86="",TOTAL!J86=0),"",IF('Vîrsta 1-2 ani'!$C$6&lt;=0,(TOTAL!J86-('Vîrsta 5-7 ani'!$C$6*0.0008))/TOTAL!$C$6*'Vîrsta 3-4 ani'!$C$6,(('Vîrsta 1-2 ani'!J86/'Vîrsta 1-2 ani'!$C$6)+0)*'Vîrsta 3-4 ani'!$C$6))</f>
        <v/>
      </c>
      <c r="K86" s="69" t="str">
        <f>IF(OR(TOTAL!K86="",TOTAL!K86=0),"",IF('Vîrsta 1-2 ani'!$C$6&lt;=0,(TOTAL!K86-('Vîrsta 5-7 ani'!$C$6*0.0008))/TOTAL!$C$6*'Vîrsta 3-4 ani'!$C$6,(('Vîrsta 1-2 ani'!K86/'Vîrsta 1-2 ani'!$C$6)+0)*'Vîrsta 3-4 ani'!$C$6))</f>
        <v/>
      </c>
      <c r="L86" s="69" t="str">
        <f>IF(OR(TOTAL!L86="",TOTAL!L86=0),"",IF('Vîrsta 1-2 ani'!$C$6&lt;=0,(TOTAL!L86-('Vîrsta 5-7 ani'!$C$6*0.0008))/TOTAL!$C$6*'Vîrsta 3-4 ani'!$C$6,(('Vîrsta 1-2 ani'!L86/'Vîrsta 1-2 ani'!$C$6)+0)*'Vîrsta 3-4 ani'!$C$6))</f>
        <v/>
      </c>
      <c r="M86" s="69" t="str">
        <f>IF(OR(TOTAL!M86="",TOTAL!M86=0),"",IF('Vîrsta 1-2 ani'!$C$6&lt;=0,(TOTAL!M86-('Vîrsta 5-7 ani'!$C$6*0.0008))/TOTAL!$C$6*'Vîrsta 3-4 ani'!$C$6,(('Vîrsta 1-2 ani'!M86/'Vîrsta 1-2 ani'!$C$6)+0)*'Vîrsta 3-4 ani'!$C$6))</f>
        <v/>
      </c>
      <c r="N86" s="69">
        <f>IF(OR(TOTAL!N86="",TOTAL!N86=0),"",IF('Vîrsta 1-2 ani'!$C$6&lt;=0,(TOTAL!N86-('Vîrsta 5-7 ani'!$C$6*0.0008))/TOTAL!$C$6*'Vîrsta 3-4 ani'!$C$6,(('Vîrsta 1-2 ani'!N86/'Vîrsta 1-2 ani'!$C$6)+0)*'Vîrsta 3-4 ani'!$C$6))</f>
        <v>6.8965058548009361</v>
      </c>
      <c r="O86" s="69" t="str">
        <f>IF(OR(TOTAL!O86="",TOTAL!O86=0),"",IF('Vîrsta 1-2 ani'!$C$6&lt;=0,(TOTAL!O86-('Vîrsta 5-7 ani'!$C$6*0.0008))/TOTAL!$C$6*'Vîrsta 3-4 ani'!$C$6,(('Vîrsta 1-2 ani'!O86/'Vîrsta 1-2 ani'!$C$6)+0)*'Vîrsta 3-4 ani'!$C$6))</f>
        <v/>
      </c>
      <c r="P86" s="69" t="str">
        <f>IF(OR(TOTAL!P86="",TOTAL!P86=0),"",IF('Vîrsta 1-2 ani'!$C$6&lt;=0,(TOTAL!P86-('Vîrsta 5-7 ani'!$C$6*0.0008))/TOTAL!$C$6*'Vîrsta 3-4 ani'!$C$6,(('Vîrsta 1-2 ani'!P86/'Vîrsta 1-2 ani'!$C$6)+0)*'Vîrsta 3-4 ani'!$C$6))</f>
        <v/>
      </c>
      <c r="Q86" s="69" t="str">
        <f>IF(OR(TOTAL!Q86="",TOTAL!Q86=0),"",IF('Vîrsta 1-2 ani'!$C$6&lt;=0,(TOTAL!Q86-('Vîrsta 5-7 ani'!$C$6*0.0008))/TOTAL!$C$6*'Vîrsta 3-4 ani'!$C$6,(('Vîrsta 1-2 ani'!Q86/'Vîrsta 1-2 ani'!$C$6)+0)*'Vîrsta 3-4 ani'!$C$6))</f>
        <v/>
      </c>
      <c r="R86" s="69">
        <f>IF(OR(TOTAL!R86="",TOTAL!R86=0),"",IF('Vîrsta 1-2 ani'!$C$6&lt;=0,(TOTAL!R86-('Vîrsta 5-7 ani'!$C$6*0.0008))/TOTAL!$C$6*'Vîrsta 3-4 ani'!$C$6,(('Vîrsta 1-2 ani'!R86/'Vîrsta 1-2 ani'!$C$6)+0)*'Vîrsta 3-4 ani'!$C$6))</f>
        <v>1.7208618266978921</v>
      </c>
      <c r="S86" s="69" t="str">
        <f>IF(OR(TOTAL!S86="",TOTAL!S86=0),"",IF('Vîrsta 1-2 ani'!$C$6&lt;=0,(TOTAL!S86-('Vîrsta 5-7 ani'!$C$6*0.0008))/TOTAL!$C$6*'Vîrsta 3-4 ani'!$C$6,(('Vîrsta 1-2 ani'!S86/'Vîrsta 1-2 ani'!$C$6)+0)*'Vîrsta 3-4 ani'!$C$6))</f>
        <v/>
      </c>
      <c r="T86" s="69">
        <f>IF(OR(TOTAL!T86="",TOTAL!T86=0),"",IF('Vîrsta 1-2 ani'!$C$6&lt;=0,(TOTAL!T86-('Vîrsta 5-7 ani'!$C$6*0.0008))/TOTAL!$C$6*'Vîrsta 3-4 ani'!$C$6,(('Vîrsta 1-2 ani'!T86/'Vîrsta 1-2 ani'!$C$6)+0)*'Vîrsta 3-4 ani'!$C$6))</f>
        <v>1.5217985948477752</v>
      </c>
      <c r="U86" s="69" t="str">
        <f>IF(OR(TOTAL!U86="",TOTAL!U86=0),"",IF('Vîrsta 1-2 ani'!$C$6&lt;=0,(TOTAL!U86-('Vîrsta 5-7 ani'!$C$6*0.0008))/TOTAL!$C$6*'Vîrsta 3-4 ani'!$C$6,(('Vîrsta 1-2 ani'!U86/'Vîrsta 1-2 ani'!$C$6)+0)*'Vîrsta 3-4 ani'!$C$6))</f>
        <v/>
      </c>
      <c r="V86" s="69" t="str">
        <f>IF(OR(TOTAL!V86="",TOTAL!V86=0),"",IF('Vîrsta 1-2 ani'!$C$6&lt;=0,(TOTAL!V86-('Vîrsta 5-7 ani'!$C$6*0.0008))/TOTAL!$C$6*'Vîrsta 3-4 ani'!$C$6,(('Vîrsta 1-2 ani'!V86/'Vîrsta 1-2 ani'!$C$6)+0)*'Vîrsta 3-4 ani'!$C$6))</f>
        <v/>
      </c>
      <c r="W86" s="69" t="str">
        <f>IF(OR(TOTAL!W86="",TOTAL!W86=0),"",IF('Vîrsta 1-2 ani'!$C$6&lt;=0,(TOTAL!W86-('Vîrsta 5-7 ani'!$C$6*0.0008))/TOTAL!$C$6*'Vîrsta 3-4 ani'!$C$6,(('Vîrsta 1-2 ani'!W86/'Vîrsta 1-2 ani'!$C$6)+0)*'Vîrsta 3-4 ani'!$C$6))</f>
        <v/>
      </c>
      <c r="X86" s="69" t="str">
        <f>IF(OR(TOTAL!X86="",TOTAL!X86=0),"",IF('Vîrsta 1-2 ani'!$C$6&lt;=0,(TOTAL!X86-('Vîrsta 5-7 ani'!$C$6*0.0008))/TOTAL!$C$6*'Vîrsta 3-4 ani'!$C$6,(('Vîrsta 1-2 ani'!X86/'Vîrsta 1-2 ani'!$C$6)+0)*'Vîrsta 3-4 ani'!$C$6))</f>
        <v/>
      </c>
      <c r="Y86" s="69" t="str">
        <f>IF(OR(TOTAL!Y86="",TOTAL!Y86=0),"",IF('Vîrsta 1-2 ani'!$C$6&lt;=0,(TOTAL!Y86-('Vîrsta 5-7 ani'!$C$6*0.0008))/TOTAL!$C$6*'Vîrsta 3-4 ani'!$C$6,(('Vîrsta 1-2 ani'!Y86/'Vîrsta 1-2 ani'!$C$6)+0)*'Vîrsta 3-4 ani'!$C$6))</f>
        <v/>
      </c>
      <c r="Z86" s="10">
        <f t="shared" si="43"/>
        <v>16.358857142857143</v>
      </c>
      <c r="AA86" s="10">
        <f t="shared" si="39"/>
        <v>4.5378244501684168</v>
      </c>
      <c r="AB86" s="10">
        <f t="shared" ref="AB86:AB91" si="50">IFERROR(IF($AA86=0,"",$AA86-AC86*AA86/100),"")</f>
        <v>4.4969840301169013</v>
      </c>
      <c r="AC86" s="4">
        <v>0.9</v>
      </c>
      <c r="AD86" s="90">
        <f>IFERROR(IF($AB86=0,"",$AB86*AE86),"")</f>
        <v>0.70602649272835349</v>
      </c>
      <c r="AE86" s="91">
        <v>0.157</v>
      </c>
      <c r="AF86" s="90">
        <f>IFERROR(IF($AB86=0,"",$AB86*AG86),"")</f>
        <v>7.6448728511987321E-2</v>
      </c>
      <c r="AG86" s="91">
        <v>1.7000000000000001E-2</v>
      </c>
      <c r="AH86" s="90">
        <f>IFERROR(IF($AB86=0,"",$AB86*AI86),"")</f>
        <v>1.8077875801069945</v>
      </c>
      <c r="AI86" s="91">
        <v>0.40200000000000002</v>
      </c>
      <c r="AJ86" s="90">
        <f>IFERROR(IF($AB86=0,"",$AB86*AK86),"")</f>
        <v>10.226141684485833</v>
      </c>
      <c r="AK86" s="91">
        <v>2.274</v>
      </c>
      <c r="AL86" s="197">
        <v>4</v>
      </c>
      <c r="AM86" s="108">
        <f t="shared" si="48"/>
        <v>0.49698403011690129</v>
      </c>
      <c r="AN86" s="108">
        <f t="shared" si="49"/>
        <v>112.42460075292253</v>
      </c>
      <c r="AO86" s="18"/>
    </row>
    <row r="87" spans="1:41" s="31" customFormat="1" ht="15.75" x14ac:dyDescent="0.25">
      <c r="A87" s="311"/>
      <c r="B87" s="57" t="s">
        <v>25</v>
      </c>
      <c r="C87" s="245" t="str">
        <f>IF(OR(TOTAL!C87="",TOTAL!C87=0),"",TOTAL!C87/TOTAL!$C$6*'Vîrsta 3-4 ani'!$C$6)</f>
        <v/>
      </c>
      <c r="D87" s="245" t="str">
        <f>IF(OR(TOTAL!D87="",TOTAL!D87=0),"",TOTAL!D87/TOTAL!$C$6*'Vîrsta 3-4 ani'!$C$6)</f>
        <v/>
      </c>
      <c r="E87" s="245" t="str">
        <f>IF(OR(TOTAL!E87="",TOTAL!E87=0),"",TOTAL!E87/TOTAL!$C$6*'Vîrsta 3-4 ani'!$C$6)</f>
        <v/>
      </c>
      <c r="F87" s="245" t="str">
        <f>IF(OR(TOTAL!F87="",TOTAL!F87=0),"",TOTAL!F87/TOTAL!$C$6*'Vîrsta 3-4 ani'!$C$6)</f>
        <v/>
      </c>
      <c r="G87" s="245" t="str">
        <f>IF(OR(TOTAL!G87="",TOTAL!G87=0),"",TOTAL!G87/TOTAL!$C$6*'Vîrsta 3-4 ani'!$C$6)</f>
        <v/>
      </c>
      <c r="H87" s="245" t="str">
        <f>IF(OR(TOTAL!H87="",TOTAL!H87=0),"",TOTAL!H87/TOTAL!$C$6*'Vîrsta 3-4 ani'!$C$6)</f>
        <v/>
      </c>
      <c r="I87" s="245" t="str">
        <f>IF(OR(TOTAL!I87="",TOTAL!I87=0),"",TOTAL!I87/TOTAL!$C$6*'Vîrsta 3-4 ani'!$C$6)</f>
        <v/>
      </c>
      <c r="J87" s="245" t="str">
        <f>IF(OR(TOTAL!J87="",TOTAL!J87=0),"",TOTAL!J87/TOTAL!$C$6*'Vîrsta 3-4 ani'!$C$6)</f>
        <v/>
      </c>
      <c r="K87" s="245" t="str">
        <f>IF(OR(TOTAL!K87="",TOTAL!K87=0),"",TOTAL!K87/TOTAL!$C$6*'Vîrsta 3-4 ani'!$C$6)</f>
        <v/>
      </c>
      <c r="L87" s="245" t="str">
        <f>IF(OR(TOTAL!L87="",TOTAL!L87=0),"",TOTAL!L87/TOTAL!$C$6*'Vîrsta 3-4 ani'!$C$6)</f>
        <v/>
      </c>
      <c r="M87" s="245" t="str">
        <f>IF(OR(TOTAL!M87="",TOTAL!M87=0),"",TOTAL!M87/TOTAL!$C$6*'Vîrsta 3-4 ani'!$C$6)</f>
        <v/>
      </c>
      <c r="N87" s="245">
        <f>IF(OR(TOTAL!N87="",TOTAL!N87=0),"",TOTAL!N87/TOTAL!$C$6*'Vîrsta 3-4 ani'!$C$6)</f>
        <v>6.9672131147540979</v>
      </c>
      <c r="O87" s="245" t="str">
        <f>IF(OR(TOTAL!O87="",TOTAL!O87=0),"",TOTAL!O87/TOTAL!$C$6*'Vîrsta 3-4 ani'!$C$6)</f>
        <v/>
      </c>
      <c r="P87" s="245" t="str">
        <f>IF(OR(TOTAL!P87="",TOTAL!P87=0),"",TOTAL!P87/TOTAL!$C$6*'Vîrsta 3-4 ani'!$C$6)</f>
        <v/>
      </c>
      <c r="Q87" s="245" t="str">
        <f>IF(OR(TOTAL!Q87="",TOTAL!Q87=0),"",TOTAL!Q87/TOTAL!$C$6*'Vîrsta 3-4 ani'!$C$6)</f>
        <v/>
      </c>
      <c r="R87" s="245" t="str">
        <f>IF(OR(TOTAL!R87="",TOTAL!R87=0),"",TOTAL!R87/TOTAL!$C$6*'Vîrsta 3-4 ani'!$C$6)</f>
        <v/>
      </c>
      <c r="S87" s="245" t="str">
        <f>IF(OR(TOTAL!S87="",TOTAL!S87=0),"",TOTAL!S87/TOTAL!$C$6*'Vîrsta 3-4 ani'!$C$6)</f>
        <v/>
      </c>
      <c r="T87" s="245">
        <f>IF(OR(TOTAL!T87="",TOTAL!T87=0),"",TOTAL!T87/TOTAL!$C$6*'Vîrsta 3-4 ani'!$C$6)</f>
        <v>1.5925058548009368</v>
      </c>
      <c r="U87" s="245" t="str">
        <f>IF(OR(TOTAL!U87="",TOTAL!U87=0),"",TOTAL!U87/TOTAL!$C$6*'Vîrsta 3-4 ani'!$C$6)</f>
        <v/>
      </c>
      <c r="V87" s="245" t="str">
        <f>IF(OR(TOTAL!V87="",TOTAL!V87=0),"",TOTAL!V87/TOTAL!$C$6*'Vîrsta 3-4 ani'!$C$6)</f>
        <v/>
      </c>
      <c r="W87" s="245" t="str">
        <f>IF(OR(TOTAL!W87="",TOTAL!W87=0),"",TOTAL!W87/TOTAL!$C$6*'Vîrsta 3-4 ani'!$C$6)</f>
        <v/>
      </c>
      <c r="X87" s="245" t="str">
        <f>IF(OR(TOTAL!X87="",TOTAL!X87=0),"",TOTAL!X87/TOTAL!$C$6*'Vîrsta 3-4 ani'!$C$6)</f>
        <v/>
      </c>
      <c r="Y87" s="245" t="str">
        <f>IF(OR(TOTAL!Y87="",TOTAL!Y87=0),"",TOTAL!Y87/TOTAL!$C$6*'Vîrsta 3-4 ani'!$C$6)</f>
        <v/>
      </c>
      <c r="Z87" s="11">
        <f t="shared" ref="Z87:Z92" si="51">SUM(C87:Y87)</f>
        <v>8.5597189695550355</v>
      </c>
      <c r="AA87" s="11">
        <f t="shared" si="39"/>
        <v>2.3744019333023676</v>
      </c>
      <c r="AB87" s="11">
        <f t="shared" si="50"/>
        <v>2.3625299236358557</v>
      </c>
      <c r="AC87" s="7">
        <v>0.5</v>
      </c>
      <c r="AD87" s="97">
        <f>IFERROR(IF($AB87=0,"",$AB87*AE87),"")</f>
        <v>0.54338188243624685</v>
      </c>
      <c r="AE87" s="98">
        <v>0.23</v>
      </c>
      <c r="AF87" s="97">
        <f>IFERROR(IF($AB87=0,"",$AB87*AG87),"")</f>
        <v>2.3625299236358557E-2</v>
      </c>
      <c r="AG87" s="98">
        <v>0.01</v>
      </c>
      <c r="AH87" s="97">
        <f>IFERROR(IF($AB87=0,"",$AB87*AI87),"")</f>
        <v>1.2521408595270036</v>
      </c>
      <c r="AI87" s="98">
        <v>0.53</v>
      </c>
      <c r="AJ87" s="97">
        <f>IFERROR(IF($AB87=0,"",$AB87*AK87),"")</f>
        <v>7.4183439602165873</v>
      </c>
      <c r="AK87" s="126">
        <v>3.14</v>
      </c>
      <c r="AL87" s="201"/>
      <c r="AM87" s="148"/>
      <c r="AN87" s="149"/>
      <c r="AO87" s="66"/>
    </row>
    <row r="88" spans="1:41" s="31" customFormat="1" ht="15.75" x14ac:dyDescent="0.25">
      <c r="A88" s="311"/>
      <c r="B88" s="57" t="s">
        <v>26</v>
      </c>
      <c r="C88" s="245" t="str">
        <f>IF(OR(TOTAL!C88="",TOTAL!C88=0),"",TOTAL!C88/TOTAL!$C$6*'Vîrsta 3-4 ani'!$C$6)</f>
        <v/>
      </c>
      <c r="D88" s="245" t="str">
        <f>IF(OR(TOTAL!D88="",TOTAL!D88=0),"",TOTAL!D88/TOTAL!$C$6*'Vîrsta 3-4 ani'!$C$6)</f>
        <v/>
      </c>
      <c r="E88" s="245" t="str">
        <f>IF(OR(TOTAL!E88="",TOTAL!E88=0),"",TOTAL!E88/TOTAL!$C$6*'Vîrsta 3-4 ani'!$C$6)</f>
        <v/>
      </c>
      <c r="F88" s="245" t="str">
        <f>IF(OR(TOTAL!F88="",TOTAL!F88=0),"",TOTAL!F88/TOTAL!$C$6*'Vîrsta 3-4 ani'!$C$6)</f>
        <v/>
      </c>
      <c r="G88" s="245" t="str">
        <f>IF(OR(TOTAL!G88="",TOTAL!G88=0),"",TOTAL!G88/TOTAL!$C$6*'Vîrsta 3-4 ani'!$C$6)</f>
        <v/>
      </c>
      <c r="H88" s="245" t="str">
        <f>IF(OR(TOTAL!H88="",TOTAL!H88=0),"",TOTAL!H88/TOTAL!$C$6*'Vîrsta 3-4 ani'!$C$6)</f>
        <v/>
      </c>
      <c r="I88" s="245" t="str">
        <f>IF(OR(TOTAL!I88="",TOTAL!I88=0),"",TOTAL!I88/TOTAL!$C$6*'Vîrsta 3-4 ani'!$C$6)</f>
        <v/>
      </c>
      <c r="J88" s="245" t="str">
        <f>IF(OR(TOTAL!J88="",TOTAL!J88=0),"",TOTAL!J88/TOTAL!$C$6*'Vîrsta 3-4 ani'!$C$6)</f>
        <v/>
      </c>
      <c r="K88" s="245" t="str">
        <f>IF(OR(TOTAL!K88="",TOTAL!K88=0),"",TOTAL!K88/TOTAL!$C$6*'Vîrsta 3-4 ani'!$C$6)</f>
        <v/>
      </c>
      <c r="L88" s="245" t="str">
        <f>IF(OR(TOTAL!L88="",TOTAL!L88=0),"",TOTAL!L88/TOTAL!$C$6*'Vîrsta 3-4 ani'!$C$6)</f>
        <v/>
      </c>
      <c r="M88" s="245" t="str">
        <f>IF(OR(TOTAL!M88="",TOTAL!M88=0),"",TOTAL!M88/TOTAL!$C$6*'Vîrsta 3-4 ani'!$C$6)</f>
        <v/>
      </c>
      <c r="N88" s="245" t="str">
        <f>IF(OR(TOTAL!N88="",TOTAL!N88=0),"",TOTAL!N88/TOTAL!$C$6*'Vîrsta 3-4 ani'!$C$6)</f>
        <v/>
      </c>
      <c r="O88" s="245" t="str">
        <f>IF(OR(TOTAL!O88="",TOTAL!O88=0),"",TOTAL!O88/TOTAL!$C$6*'Vîrsta 3-4 ani'!$C$6)</f>
        <v/>
      </c>
      <c r="P88" s="245" t="str">
        <f>IF(OR(TOTAL!P88="",TOTAL!P88=0),"",TOTAL!P88/TOTAL!$C$6*'Vîrsta 3-4 ani'!$C$6)</f>
        <v/>
      </c>
      <c r="Q88" s="245" t="str">
        <f>IF(OR(TOTAL!Q88="",TOTAL!Q88=0),"",TOTAL!Q88/TOTAL!$C$6*'Vîrsta 3-4 ani'!$C$6)</f>
        <v/>
      </c>
      <c r="R88" s="245">
        <f>IF(OR(TOTAL!R88="",TOTAL!R88=0),"",TOTAL!R88/TOTAL!$C$6*'Vîrsta 3-4 ani'!$C$6)</f>
        <v>1.7915690866510539</v>
      </c>
      <c r="S88" s="245" t="str">
        <f>IF(OR(TOTAL!S88="",TOTAL!S88=0),"",TOTAL!S88/TOTAL!$C$6*'Vîrsta 3-4 ani'!$C$6)</f>
        <v/>
      </c>
      <c r="T88" s="245" t="str">
        <f>IF(OR(TOTAL!T88="",TOTAL!T88=0),"",TOTAL!T88/TOTAL!$C$6*'Vîrsta 3-4 ani'!$C$6)</f>
        <v/>
      </c>
      <c r="U88" s="245" t="str">
        <f>IF(OR(TOTAL!U88="",TOTAL!U88=0),"",TOTAL!U88/TOTAL!$C$6*'Vîrsta 3-4 ani'!$C$6)</f>
        <v/>
      </c>
      <c r="V88" s="245" t="str">
        <f>IF(OR(TOTAL!V88="",TOTAL!V88=0),"",TOTAL!V88/TOTAL!$C$6*'Vîrsta 3-4 ani'!$C$6)</f>
        <v/>
      </c>
      <c r="W88" s="245" t="str">
        <f>IF(OR(TOTAL!W88="",TOTAL!W88=0),"",TOTAL!W88/TOTAL!$C$6*'Vîrsta 3-4 ani'!$C$6)</f>
        <v/>
      </c>
      <c r="X88" s="245" t="str">
        <f>IF(OR(TOTAL!X88="",TOTAL!X88=0),"",TOTAL!X88/TOTAL!$C$6*'Vîrsta 3-4 ani'!$C$6)</f>
        <v/>
      </c>
      <c r="Y88" s="245" t="str">
        <f>IF(OR(TOTAL!Y88="",TOTAL!Y88=0),"",TOTAL!Y88/TOTAL!$C$6*'Vîrsta 3-4 ani'!$C$6)</f>
        <v/>
      </c>
      <c r="Z88" s="11">
        <f t="shared" si="51"/>
        <v>1.7915690866510539</v>
      </c>
      <c r="AA88" s="11">
        <f t="shared" si="39"/>
        <v>0.49696784650514664</v>
      </c>
      <c r="AB88" s="11">
        <f t="shared" si="50"/>
        <v>0.4944830072726209</v>
      </c>
      <c r="AC88" s="7">
        <v>0.5</v>
      </c>
      <c r="AD88" s="97">
        <f t="shared" ref="AD88:AD91" si="52">IFERROR(IF($AB88=0,"",$AB88*AE88),"")</f>
        <v>0.10878626159997661</v>
      </c>
      <c r="AE88" s="98">
        <v>0.22</v>
      </c>
      <c r="AF88" s="97">
        <f t="shared" ref="AF88:AF91" si="53">IFERROR(IF($AB88=0,"",$AB88*AG88),"")</f>
        <v>4.9448300727262095E-3</v>
      </c>
      <c r="AG88" s="98">
        <v>0.01</v>
      </c>
      <c r="AH88" s="97">
        <f t="shared" ref="AH88:AH91" si="54">IFERROR(IF($AB88=0,"",$AB88*AI88),"")</f>
        <v>0.26702082392721532</v>
      </c>
      <c r="AI88" s="98">
        <v>0.54</v>
      </c>
      <c r="AJ88" s="97">
        <f t="shared" ref="AJ88:AJ104" si="55">IFERROR(IF($AB88=0,"",$AB88*AK88),"")</f>
        <v>1.4982835120360412</v>
      </c>
      <c r="AK88" s="126">
        <v>3.03</v>
      </c>
      <c r="AL88" s="202"/>
      <c r="AM88" s="80"/>
      <c r="AN88" s="150"/>
      <c r="AO88" s="66"/>
    </row>
    <row r="89" spans="1:41" s="31" customFormat="1" ht="15.75" x14ac:dyDescent="0.25">
      <c r="A89" s="311"/>
      <c r="B89" s="60" t="s">
        <v>59</v>
      </c>
      <c r="C89" s="245" t="str">
        <f>IF(OR(TOTAL!C89="",TOTAL!C89=0),"",TOTAL!C89/TOTAL!$C$6*'Vîrsta 3-4 ani'!$C$6)</f>
        <v/>
      </c>
      <c r="D89" s="245" t="str">
        <f>IF(OR(TOTAL!D89="",TOTAL!D89=0),"",TOTAL!D89/TOTAL!$C$6*'Vîrsta 3-4 ani'!$C$6)</f>
        <v/>
      </c>
      <c r="E89" s="245">
        <f>IF(OR(TOTAL!E89="",TOTAL!E89=0),"",TOTAL!E89/TOTAL!$C$6*'Vîrsta 3-4 ani'!$C$6)</f>
        <v>6.2903981264637006</v>
      </c>
      <c r="F89" s="245" t="str">
        <f>IF(OR(TOTAL!F89="",TOTAL!F89=0),"",TOTAL!F89/TOTAL!$C$6*'Vîrsta 3-4 ani'!$C$6)</f>
        <v/>
      </c>
      <c r="G89" s="245" t="str">
        <f>IF(OR(TOTAL!G89="",TOTAL!G89=0),"",TOTAL!G89/TOTAL!$C$6*'Vîrsta 3-4 ani'!$C$6)</f>
        <v/>
      </c>
      <c r="H89" s="245" t="str">
        <f>IF(OR(TOTAL!H89="",TOTAL!H89=0),"",TOTAL!H89/TOTAL!$C$6*'Vîrsta 3-4 ani'!$C$6)</f>
        <v/>
      </c>
      <c r="I89" s="245" t="str">
        <f>IF(OR(TOTAL!I89="",TOTAL!I89=0),"",TOTAL!I89/TOTAL!$C$6*'Vîrsta 3-4 ani'!$C$6)</f>
        <v/>
      </c>
      <c r="J89" s="245" t="str">
        <f>IF(OR(TOTAL!J89="",TOTAL!J89=0),"",TOTAL!J89/TOTAL!$C$6*'Vîrsta 3-4 ani'!$C$6)</f>
        <v/>
      </c>
      <c r="K89" s="245" t="str">
        <f>IF(OR(TOTAL!K89="",TOTAL!K89=0),"",TOTAL!K89/TOTAL!$C$6*'Vîrsta 3-4 ani'!$C$6)</f>
        <v/>
      </c>
      <c r="L89" s="245" t="str">
        <f>IF(OR(TOTAL!L89="",TOTAL!L89=0),"",TOTAL!L89/TOTAL!$C$6*'Vîrsta 3-4 ani'!$C$6)</f>
        <v/>
      </c>
      <c r="M89" s="245" t="str">
        <f>IF(OR(TOTAL!M89="",TOTAL!M89=0),"",TOTAL!M89/TOTAL!$C$6*'Vîrsta 3-4 ani'!$C$6)</f>
        <v/>
      </c>
      <c r="N89" s="245" t="str">
        <f>IF(OR(TOTAL!N89="",TOTAL!N89=0),"",TOTAL!N89/TOTAL!$C$6*'Vîrsta 3-4 ani'!$C$6)</f>
        <v/>
      </c>
      <c r="O89" s="245" t="str">
        <f>IF(OR(TOTAL!O89="",TOTAL!O89=0),"",TOTAL!O89/TOTAL!$C$6*'Vîrsta 3-4 ani'!$C$6)</f>
        <v/>
      </c>
      <c r="P89" s="245" t="str">
        <f>IF(OR(TOTAL!P89="",TOTAL!P89=0),"",TOTAL!P89/TOTAL!$C$6*'Vîrsta 3-4 ani'!$C$6)</f>
        <v/>
      </c>
      <c r="Q89" s="245" t="str">
        <f>IF(OR(TOTAL!Q89="",TOTAL!Q89=0),"",TOTAL!Q89/TOTAL!$C$6*'Vîrsta 3-4 ani'!$C$6)</f>
        <v/>
      </c>
      <c r="R89" s="245" t="str">
        <f>IF(OR(TOTAL!R89="",TOTAL!R89=0),"",TOTAL!R89/TOTAL!$C$6*'Vîrsta 3-4 ani'!$C$6)</f>
        <v/>
      </c>
      <c r="S89" s="245" t="str">
        <f>IF(OR(TOTAL!S89="",TOTAL!S89=0),"",TOTAL!S89/TOTAL!$C$6*'Vîrsta 3-4 ani'!$C$6)</f>
        <v/>
      </c>
      <c r="T89" s="245" t="str">
        <f>IF(OR(TOTAL!T89="",TOTAL!T89=0),"",TOTAL!T89/TOTAL!$C$6*'Vîrsta 3-4 ani'!$C$6)</f>
        <v/>
      </c>
      <c r="U89" s="245" t="str">
        <f>IF(OR(TOTAL!U89="",TOTAL!U89=0),"",TOTAL!U89/TOTAL!$C$6*'Vîrsta 3-4 ani'!$C$6)</f>
        <v/>
      </c>
      <c r="V89" s="245" t="str">
        <f>IF(OR(TOTAL!V89="",TOTAL!V89=0),"",TOTAL!V89/TOTAL!$C$6*'Vîrsta 3-4 ani'!$C$6)</f>
        <v/>
      </c>
      <c r="W89" s="245" t="str">
        <f>IF(OR(TOTAL!W89="",TOTAL!W89=0),"",TOTAL!W89/TOTAL!$C$6*'Vîrsta 3-4 ani'!$C$6)</f>
        <v/>
      </c>
      <c r="X89" s="245" t="str">
        <f>IF(OR(TOTAL!X89="",TOTAL!X89=0),"",TOTAL!X89/TOTAL!$C$6*'Vîrsta 3-4 ani'!$C$6)</f>
        <v/>
      </c>
      <c r="Y89" s="245" t="str">
        <f>IF(OR(TOTAL!Y89="",TOTAL!Y89=0),"",TOTAL!Y89/TOTAL!$C$6*'Vîrsta 3-4 ani'!$C$6)</f>
        <v/>
      </c>
      <c r="Z89" s="11">
        <f t="shared" si="51"/>
        <v>6.2903981264637006</v>
      </c>
      <c r="AA89" s="11">
        <f t="shared" si="39"/>
        <v>1.7449093277291818</v>
      </c>
      <c r="AB89" s="11">
        <f t="shared" si="50"/>
        <v>1.7222255064687024</v>
      </c>
      <c r="AC89" s="7">
        <v>1.3</v>
      </c>
      <c r="AD89" s="97">
        <f t="shared" si="52"/>
        <v>0.1550002955821832</v>
      </c>
      <c r="AE89" s="98">
        <v>0.09</v>
      </c>
      <c r="AF89" s="97">
        <f t="shared" si="53"/>
        <v>6.8889020258748098E-3</v>
      </c>
      <c r="AG89" s="98">
        <v>4.0000000000000001E-3</v>
      </c>
      <c r="AH89" s="97">
        <f t="shared" si="54"/>
        <v>0.34616732680020923</v>
      </c>
      <c r="AI89" s="98">
        <v>0.20100000000000001</v>
      </c>
      <c r="AJ89" s="97">
        <f t="shared" si="55"/>
        <v>1.9977815875036946</v>
      </c>
      <c r="AK89" s="126">
        <v>1.1599999999999999</v>
      </c>
      <c r="AL89" s="202"/>
      <c r="AM89" s="80"/>
      <c r="AN89" s="150"/>
      <c r="AO89" s="66"/>
    </row>
    <row r="90" spans="1:41" s="31" customFormat="1" ht="15.75" x14ac:dyDescent="0.25">
      <c r="A90" s="311"/>
      <c r="B90" s="60" t="s">
        <v>101</v>
      </c>
      <c r="C90" s="245" t="str">
        <f>IF(OR(TOTAL!C90="",TOTAL!C90=0),"",TOTAL!C90/TOTAL!$C$6*'Vîrsta 3-4 ani'!$C$6)</f>
        <v/>
      </c>
      <c r="D90" s="245" t="str">
        <f>IF(OR(TOTAL!D90="",TOTAL!D90=0),"",TOTAL!D90/TOTAL!$C$6*'Vîrsta 3-4 ani'!$C$6)</f>
        <v/>
      </c>
      <c r="E90" s="245" t="str">
        <f>IF(OR(TOTAL!E90="",TOTAL!E90=0),"",TOTAL!E90/TOTAL!$C$6*'Vîrsta 3-4 ani'!$C$6)</f>
        <v/>
      </c>
      <c r="F90" s="245" t="str">
        <f>IF(OR(TOTAL!F90="",TOTAL!F90=0),"",TOTAL!F90/TOTAL!$C$6*'Vîrsta 3-4 ani'!$C$6)</f>
        <v/>
      </c>
      <c r="G90" s="245" t="str">
        <f>IF(OR(TOTAL!G90="",TOTAL!G90=0),"",TOTAL!G90/TOTAL!$C$6*'Vîrsta 3-4 ani'!$C$6)</f>
        <v/>
      </c>
      <c r="H90" s="245" t="str">
        <f>IF(OR(TOTAL!H90="",TOTAL!H90=0),"",TOTAL!H90/TOTAL!$C$6*'Vîrsta 3-4 ani'!$C$6)</f>
        <v/>
      </c>
      <c r="I90" s="245" t="str">
        <f>IF(OR(TOTAL!I90="",TOTAL!I90=0),"",TOTAL!I90/TOTAL!$C$6*'Vîrsta 3-4 ani'!$C$6)</f>
        <v/>
      </c>
      <c r="J90" s="245" t="str">
        <f>IF(OR(TOTAL!J90="",TOTAL!J90=0),"",TOTAL!J90/TOTAL!$C$6*'Vîrsta 3-4 ani'!$C$6)</f>
        <v/>
      </c>
      <c r="K90" s="245" t="str">
        <f>IF(OR(TOTAL!K90="",TOTAL!K90=0),"",TOTAL!K90/TOTAL!$C$6*'Vîrsta 3-4 ani'!$C$6)</f>
        <v/>
      </c>
      <c r="L90" s="245" t="str">
        <f>IF(OR(TOTAL!L90="",TOTAL!L90=0),"",TOTAL!L90/TOTAL!$C$6*'Vîrsta 3-4 ani'!$C$6)</f>
        <v/>
      </c>
      <c r="M90" s="245" t="str">
        <f>IF(OR(TOTAL!M90="",TOTAL!M90=0),"",TOTAL!M90/TOTAL!$C$6*'Vîrsta 3-4 ani'!$C$6)</f>
        <v/>
      </c>
      <c r="N90" s="245" t="str">
        <f>IF(OR(TOTAL!N90="",TOTAL!N90=0),"",TOTAL!N90/TOTAL!$C$6*'Vîrsta 3-4 ani'!$C$6)</f>
        <v/>
      </c>
      <c r="O90" s="245" t="str">
        <f>IF(OR(TOTAL!O90="",TOTAL!O90=0),"",TOTAL!O90/TOTAL!$C$6*'Vîrsta 3-4 ani'!$C$6)</f>
        <v/>
      </c>
      <c r="P90" s="245" t="str">
        <f>IF(OR(TOTAL!P90="",TOTAL!P90=0),"",TOTAL!P90/TOTAL!$C$6*'Vîrsta 3-4 ani'!$C$6)</f>
        <v/>
      </c>
      <c r="Q90" s="245" t="str">
        <f>IF(OR(TOTAL!Q90="",TOTAL!Q90=0),"",TOTAL!Q90/TOTAL!$C$6*'Vîrsta 3-4 ani'!$C$6)</f>
        <v/>
      </c>
      <c r="R90" s="245" t="str">
        <f>IF(OR(TOTAL!R90="",TOTAL!R90=0),"",TOTAL!R90/TOTAL!$C$6*'Vîrsta 3-4 ani'!$C$6)</f>
        <v/>
      </c>
      <c r="S90" s="245" t="str">
        <f>IF(OR(TOTAL!S90="",TOTAL!S90=0),"",TOTAL!S90/TOTAL!$C$6*'Vîrsta 3-4 ani'!$C$6)</f>
        <v/>
      </c>
      <c r="T90" s="245" t="str">
        <f>IF(OR(TOTAL!T90="",TOTAL!T90=0),"",TOTAL!T90/TOTAL!$C$6*'Vîrsta 3-4 ani'!$C$6)</f>
        <v/>
      </c>
      <c r="U90" s="245" t="str">
        <f>IF(OR(TOTAL!U90="",TOTAL!U90=0),"",TOTAL!U90/TOTAL!$C$6*'Vîrsta 3-4 ani'!$C$6)</f>
        <v/>
      </c>
      <c r="V90" s="245" t="str">
        <f>IF(OR(TOTAL!V90="",TOTAL!V90=0),"",TOTAL!V90/TOTAL!$C$6*'Vîrsta 3-4 ani'!$C$6)</f>
        <v/>
      </c>
      <c r="W90" s="245" t="str">
        <f>IF(OR(TOTAL!W90="",TOTAL!W90=0),"",TOTAL!W90/TOTAL!$C$6*'Vîrsta 3-4 ani'!$C$6)</f>
        <v/>
      </c>
      <c r="X90" s="245" t="str">
        <f>IF(OR(TOTAL!X90="",TOTAL!X90=0),"",TOTAL!X90/TOTAL!$C$6*'Vîrsta 3-4 ani'!$C$6)</f>
        <v/>
      </c>
      <c r="Y90" s="245" t="str">
        <f>IF(OR(TOTAL!Y90="",TOTAL!Y90=0),"",TOTAL!Y90/TOTAL!$C$6*'Vîrsta 3-4 ani'!$C$6)</f>
        <v/>
      </c>
      <c r="Z90" s="11">
        <f t="shared" si="51"/>
        <v>0</v>
      </c>
      <c r="AA90" s="11">
        <f t="shared" si="39"/>
        <v>0</v>
      </c>
      <c r="AB90" s="11" t="str">
        <f t="shared" si="50"/>
        <v/>
      </c>
      <c r="AC90" s="7">
        <v>1.3</v>
      </c>
      <c r="AD90" s="97" t="str">
        <f t="shared" si="52"/>
        <v/>
      </c>
      <c r="AE90" s="98">
        <v>0.193</v>
      </c>
      <c r="AF90" s="97" t="str">
        <f t="shared" si="53"/>
        <v/>
      </c>
      <c r="AG90" s="98">
        <v>6.0400000000000002E-2</v>
      </c>
      <c r="AH90" s="97" t="str">
        <f t="shared" si="54"/>
        <v/>
      </c>
      <c r="AI90" s="98">
        <v>0.60650000000000004</v>
      </c>
      <c r="AJ90" s="97" t="str">
        <f t="shared" si="55"/>
        <v/>
      </c>
      <c r="AK90" s="126">
        <v>3.64</v>
      </c>
      <c r="AL90" s="202"/>
      <c r="AM90" s="80"/>
      <c r="AN90" s="150"/>
      <c r="AO90" s="66"/>
    </row>
    <row r="91" spans="1:41" s="31" customFormat="1" ht="15.75" x14ac:dyDescent="0.25">
      <c r="A91" s="312"/>
      <c r="B91" s="61" t="s">
        <v>46</v>
      </c>
      <c r="C91" s="245" t="str">
        <f>IF(OR(TOTAL!C91="",TOTAL!C91=0),"",TOTAL!C91/TOTAL!$C$6*'Vîrsta 3-4 ani'!$C$6)</f>
        <v/>
      </c>
      <c r="D91" s="245" t="str">
        <f>IF(OR(TOTAL!D91="",TOTAL!D91=0),"",TOTAL!D91/TOTAL!$C$6*'Vîrsta 3-4 ani'!$C$6)</f>
        <v/>
      </c>
      <c r="E91" s="245" t="str">
        <f>IF(OR(TOTAL!E91="",TOTAL!E91=0),"",TOTAL!E91/TOTAL!$C$6*'Vîrsta 3-4 ani'!$C$6)</f>
        <v/>
      </c>
      <c r="F91" s="245" t="str">
        <f>IF(OR(TOTAL!F91="",TOTAL!F91=0),"",TOTAL!F91/TOTAL!$C$6*'Vîrsta 3-4 ani'!$C$6)</f>
        <v/>
      </c>
      <c r="G91" s="245" t="str">
        <f>IF(OR(TOTAL!G91="",TOTAL!G91=0),"",TOTAL!G91/TOTAL!$C$6*'Vîrsta 3-4 ani'!$C$6)</f>
        <v/>
      </c>
      <c r="H91" s="245" t="str">
        <f>IF(OR(TOTAL!H91="",TOTAL!H91=0),"",TOTAL!H91/TOTAL!$C$6*'Vîrsta 3-4 ani'!$C$6)</f>
        <v/>
      </c>
      <c r="I91" s="245" t="str">
        <f>IF(OR(TOTAL!I91="",TOTAL!I91=0),"",TOTAL!I91/TOTAL!$C$6*'Vîrsta 3-4 ani'!$C$6)</f>
        <v/>
      </c>
      <c r="J91" s="245" t="str">
        <f>IF(OR(TOTAL!J91="",TOTAL!J91=0),"",TOTAL!J91/TOTAL!$C$6*'Vîrsta 3-4 ani'!$C$6)</f>
        <v/>
      </c>
      <c r="K91" s="245" t="str">
        <f>IF(OR(TOTAL!K91="",TOTAL!K91=0),"",TOTAL!K91/TOTAL!$C$6*'Vîrsta 3-4 ani'!$C$6)</f>
        <v/>
      </c>
      <c r="L91" s="245" t="str">
        <f>IF(OR(TOTAL!L91="",TOTAL!L91=0),"",TOTAL!L91/TOTAL!$C$6*'Vîrsta 3-4 ani'!$C$6)</f>
        <v/>
      </c>
      <c r="M91" s="245" t="str">
        <f>IF(OR(TOTAL!M91="",TOTAL!M91=0),"",TOTAL!M91/TOTAL!$C$6*'Vîrsta 3-4 ani'!$C$6)</f>
        <v/>
      </c>
      <c r="N91" s="245" t="str">
        <f>IF(OR(TOTAL!N91="",TOTAL!N91=0),"",TOTAL!N91/TOTAL!$C$6*'Vîrsta 3-4 ani'!$C$6)</f>
        <v/>
      </c>
      <c r="O91" s="245" t="str">
        <f>IF(OR(TOTAL!O91="",TOTAL!O91=0),"",TOTAL!O91/TOTAL!$C$6*'Vîrsta 3-4 ani'!$C$6)</f>
        <v/>
      </c>
      <c r="P91" s="245" t="str">
        <f>IF(OR(TOTAL!P91="",TOTAL!P91=0),"",TOTAL!P91/TOTAL!$C$6*'Vîrsta 3-4 ani'!$C$6)</f>
        <v/>
      </c>
      <c r="Q91" s="245" t="str">
        <f>IF(OR(TOTAL!Q91="",TOTAL!Q91=0),"",TOTAL!Q91/TOTAL!$C$6*'Vîrsta 3-4 ani'!$C$6)</f>
        <v/>
      </c>
      <c r="R91" s="245" t="str">
        <f>IF(OR(TOTAL!R91="",TOTAL!R91=0),"",TOTAL!R91/TOTAL!$C$6*'Vîrsta 3-4 ani'!$C$6)</f>
        <v/>
      </c>
      <c r="S91" s="245" t="str">
        <f>IF(OR(TOTAL!S91="",TOTAL!S91=0),"",TOTAL!S91/TOTAL!$C$6*'Vîrsta 3-4 ani'!$C$6)</f>
        <v/>
      </c>
      <c r="T91" s="245" t="str">
        <f>IF(OR(TOTAL!T91="",TOTAL!T91=0),"",TOTAL!T91/TOTAL!$C$6*'Vîrsta 3-4 ani'!$C$6)</f>
        <v/>
      </c>
      <c r="U91" s="245" t="str">
        <f>IF(OR(TOTAL!U91="",TOTAL!U91=0),"",TOTAL!U91/TOTAL!$C$6*'Vîrsta 3-4 ani'!$C$6)</f>
        <v/>
      </c>
      <c r="V91" s="245" t="str">
        <f>IF(OR(TOTAL!V91="",TOTAL!V91=0),"",TOTAL!V91/TOTAL!$C$6*'Vîrsta 3-4 ani'!$C$6)</f>
        <v/>
      </c>
      <c r="W91" s="245" t="str">
        <f>IF(OR(TOTAL!W91="",TOTAL!W91=0),"",TOTAL!W91/TOTAL!$C$6*'Vîrsta 3-4 ani'!$C$6)</f>
        <v/>
      </c>
      <c r="X91" s="245" t="str">
        <f>IF(OR(TOTAL!X91="",TOTAL!X91=0),"",TOTAL!X91/TOTAL!$C$6*'Vîrsta 3-4 ani'!$C$6)</f>
        <v/>
      </c>
      <c r="Y91" s="245" t="str">
        <f>IF(OR(TOTAL!Y91="",TOTAL!Y91=0),"",TOTAL!Y91/TOTAL!$C$6*'Vîrsta 3-4 ani'!$C$6)</f>
        <v/>
      </c>
      <c r="Z91" s="11">
        <f t="shared" si="51"/>
        <v>0</v>
      </c>
      <c r="AA91" s="11">
        <f t="shared" si="39"/>
        <v>0</v>
      </c>
      <c r="AB91" s="11" t="str">
        <f t="shared" si="50"/>
        <v/>
      </c>
      <c r="AC91" s="7"/>
      <c r="AD91" s="97" t="str">
        <f t="shared" si="52"/>
        <v/>
      </c>
      <c r="AE91" s="98">
        <v>0.05</v>
      </c>
      <c r="AF91" s="97" t="str">
        <f t="shared" si="53"/>
        <v/>
      </c>
      <c r="AG91" s="98">
        <v>2E-3</v>
      </c>
      <c r="AH91" s="97" t="str">
        <f t="shared" si="54"/>
        <v/>
      </c>
      <c r="AI91" s="98">
        <v>0.13</v>
      </c>
      <c r="AJ91" s="97" t="str">
        <f t="shared" si="55"/>
        <v/>
      </c>
      <c r="AK91" s="126">
        <v>0.4</v>
      </c>
      <c r="AL91" s="203"/>
      <c r="AM91" s="151"/>
      <c r="AN91" s="152"/>
      <c r="AO91" s="66"/>
    </row>
    <row r="92" spans="1:41" ht="47.25" x14ac:dyDescent="0.25">
      <c r="A92" s="238">
        <v>10</v>
      </c>
      <c r="B92" s="68" t="s">
        <v>11</v>
      </c>
      <c r="C92" s="69" t="str">
        <f>IF(OR(TOTAL!C92="",TOTAL!C92=0),"",IF('Vîrsta 1-2 ani'!$C$6&lt;=0,(TOTAL!C92-('Vîrsta 5-7 ani'!$C$6*0.0016))/TOTAL!$C$6*'Vîrsta 3-4 ani'!$C$6,(('Vîrsta 1-2 ani'!C92/'Vîrsta 1-2 ani'!$C$6)+0)*'Vîrsta 3-4 ani'!$C$6))</f>
        <v/>
      </c>
      <c r="D92" s="69">
        <f>IF(OR(TOTAL!D92="",TOTAL!D92=0),"",IF('Vîrsta 1-2 ani'!$C$6&lt;=0,(TOTAL!D92-('Vîrsta 5-7 ani'!$C$6*0.0016))/TOTAL!$C$6*'Vîrsta 3-4 ani'!$C$6,(('Vîrsta 1-2 ani'!D92/'Vîrsta 1-2 ani'!$C$6)+0)*'Vîrsta 3-4 ani'!$C$6))</f>
        <v>0.65483840749414512</v>
      </c>
      <c r="E92" s="69">
        <f>IF(OR(TOTAL!E92="",TOTAL!E92=0),"",IF('Vîrsta 1-2 ani'!$C$6&lt;=0,(TOTAL!E92-('Vîrsta 5-7 ani'!$C$6*0.0016))/TOTAL!$C$6*'Vîrsta 3-4 ani'!$C$6,(('Vîrsta 1-2 ani'!E92/'Vîrsta 1-2 ani'!$C$6)+0)*'Vîrsta 3-4 ani'!$C$6))</f>
        <v>0.65483840749414512</v>
      </c>
      <c r="F92" s="69">
        <f>IF(OR(TOTAL!F92="",TOTAL!F92=0),"",IF('Vîrsta 1-2 ani'!$C$6&lt;=0,(TOTAL!F92-('Vîrsta 5-7 ani'!$C$6*0.0016))/TOTAL!$C$6*'Vîrsta 3-4 ani'!$C$6,(('Vîrsta 1-2 ani'!F92/'Vîrsta 1-2 ani'!$C$6)+0)*'Vîrsta 3-4 ani'!$C$6))</f>
        <v>5.7648711943793902E-2</v>
      </c>
      <c r="G92" s="69" t="str">
        <f>IF(OR(TOTAL!G92="",TOTAL!G92=0),"",IF('Vîrsta 1-2 ani'!$C$6&lt;=0,(TOTAL!G92-('Vîrsta 5-7 ani'!$C$6*0.0016))/TOTAL!$C$6*'Vîrsta 3-4 ani'!$C$6,(('Vîrsta 1-2 ani'!G92/'Vîrsta 1-2 ani'!$C$6)+0)*'Vîrsta 3-4 ani'!$C$6))</f>
        <v/>
      </c>
      <c r="H92" s="69" t="str">
        <f>IF(OR(TOTAL!H92="",TOTAL!H92=0),"",IF('Vîrsta 1-2 ani'!$C$6&lt;=0,(TOTAL!H92-('Vîrsta 5-7 ani'!$C$6*0.0016))/TOTAL!$C$6*'Vîrsta 3-4 ani'!$C$6,(('Vîrsta 1-2 ani'!H92/'Vîrsta 1-2 ani'!$C$6)+0)*'Vîrsta 3-4 ani'!$C$6))</f>
        <v/>
      </c>
      <c r="I92" s="69">
        <f>IF(OR(TOTAL!I92="",TOTAL!I92=0),"",IF('Vîrsta 1-2 ani'!$C$6&lt;=0,(TOTAL!I92-('Vîrsta 5-7 ani'!$C$6*0.0016))/TOTAL!$C$6*'Vîrsta 3-4 ani'!$C$6,(('Vîrsta 1-2 ani'!I92/'Vîrsta 1-2 ani'!$C$6)+0)*'Vîrsta 3-4 ani'!$C$6))</f>
        <v>0.65483840749414512</v>
      </c>
      <c r="J92" s="69">
        <f>IF(OR(TOTAL!J92="",TOTAL!J92=0),"",IF('Vîrsta 1-2 ani'!$C$6&lt;=0,(TOTAL!J92-('Vîrsta 5-7 ani'!$C$6*0.0016))/TOTAL!$C$6*'Vîrsta 3-4 ani'!$C$6,(('Vîrsta 1-2 ani'!J92/'Vîrsta 1-2 ani'!$C$6)+0)*'Vîrsta 3-4 ani'!$C$6))</f>
        <v>0.25671194379391099</v>
      </c>
      <c r="K92" s="69" t="str">
        <f>IF(OR(TOTAL!K92="",TOTAL!K92=0),"",IF('Vîrsta 1-2 ani'!$C$6&lt;=0,(TOTAL!K92-('Vîrsta 5-7 ani'!$C$6*0.0016))/TOTAL!$C$6*'Vîrsta 3-4 ani'!$C$6,(('Vîrsta 1-2 ani'!K92/'Vîrsta 1-2 ani'!$C$6)+0)*'Vîrsta 3-4 ani'!$C$6))</f>
        <v/>
      </c>
      <c r="L92" s="69" t="str">
        <f>IF(OR(TOTAL!L92="",TOTAL!L92=0),"",IF('Vîrsta 1-2 ani'!$C$6&lt;=0,(TOTAL!L92-('Vîrsta 5-7 ani'!$C$6*0.0016))/TOTAL!$C$6*'Vîrsta 3-4 ani'!$C$6,(('Vîrsta 1-2 ani'!L92/'Vîrsta 1-2 ani'!$C$6)+0)*'Vîrsta 3-4 ani'!$C$6))</f>
        <v/>
      </c>
      <c r="M92" s="69" t="str">
        <f>IF(OR(TOTAL!M92="",TOTAL!M92=0),"",IF('Vîrsta 1-2 ani'!$C$6&lt;=0,(TOTAL!M92-('Vîrsta 5-7 ani'!$C$6*0.0016))/TOTAL!$C$6*'Vîrsta 3-4 ani'!$C$6,(('Vîrsta 1-2 ani'!M92/'Vîrsta 1-2 ani'!$C$6)+0)*'Vîrsta 3-4 ani'!$C$6))</f>
        <v/>
      </c>
      <c r="N92" s="69" t="str">
        <f>IF(OR(TOTAL!N92="",TOTAL!N92=0),"",IF('Vîrsta 1-2 ani'!$C$6&lt;=0,(TOTAL!N92-('Vîrsta 5-7 ani'!$C$6*0.0016))/TOTAL!$C$6*'Vîrsta 3-4 ani'!$C$6,(('Vîrsta 1-2 ani'!N92/'Vîrsta 1-2 ani'!$C$6)+0)*'Vîrsta 3-4 ani'!$C$6))</f>
        <v/>
      </c>
      <c r="O92" s="69" t="str">
        <f>IF(OR(TOTAL!O92="",TOTAL!O92=0),"",IF('Vîrsta 1-2 ani'!$C$6&lt;=0,(TOTAL!O92-('Vîrsta 5-7 ani'!$C$6*0.0016))/TOTAL!$C$6*'Vîrsta 3-4 ani'!$C$6,(('Vîrsta 1-2 ani'!O92/'Vîrsta 1-2 ani'!$C$6)+0)*'Vîrsta 3-4 ani'!$C$6))</f>
        <v/>
      </c>
      <c r="P92" s="69" t="str">
        <f>IF(OR(TOTAL!P92="",TOTAL!P92=0),"",IF('Vîrsta 1-2 ani'!$C$6&lt;=0,(TOTAL!P92-('Vîrsta 5-7 ani'!$C$6*0.0016))/TOTAL!$C$6*'Vîrsta 3-4 ani'!$C$6,(('Vîrsta 1-2 ani'!P92/'Vîrsta 1-2 ani'!$C$6)+0)*'Vîrsta 3-4 ani'!$C$6))</f>
        <v/>
      </c>
      <c r="Q92" s="69">
        <f>IF(OR(TOTAL!Q92="",TOTAL!Q92=0),"",IF('Vîrsta 1-2 ani'!$C$6&lt;=0,(TOTAL!Q92-('Vîrsta 5-7 ani'!$C$6*0.0016))/TOTAL!$C$6*'Vîrsta 3-4 ani'!$C$6,(('Vîrsta 1-2 ani'!Q92/'Vîrsta 1-2 ani'!$C$6)+0)*'Vîrsta 3-4 ani'!$C$6))</f>
        <v>0.65483840749414512</v>
      </c>
      <c r="R92" s="69" t="str">
        <f>IF(OR(TOTAL!R92="",TOTAL!R92=0),"",IF('Vîrsta 1-2 ani'!$C$6&lt;=0,(TOTAL!R92-('Vîrsta 5-7 ani'!$C$6*0.0016))/TOTAL!$C$6*'Vîrsta 3-4 ani'!$C$6,(('Vîrsta 1-2 ani'!R92/'Vîrsta 1-2 ani'!$C$6)+0)*'Vîrsta 3-4 ani'!$C$6))</f>
        <v/>
      </c>
      <c r="S92" s="69" t="str">
        <f>IF(OR(TOTAL!S92="",TOTAL!S92=0),"",IF('Vîrsta 1-2 ani'!$C$6&lt;=0,(TOTAL!S92-('Vîrsta 5-7 ani'!$C$6*0.0016))/TOTAL!$C$6*'Vîrsta 3-4 ani'!$C$6,(('Vîrsta 1-2 ani'!S92/'Vîrsta 1-2 ani'!$C$6)+0)*'Vîrsta 3-4 ani'!$C$6))</f>
        <v/>
      </c>
      <c r="T92" s="69">
        <f>IF(OR(TOTAL!T92="",TOTAL!T92=0),"",IF('Vîrsta 1-2 ani'!$C$6&lt;=0,(TOTAL!T92-('Vîrsta 5-7 ani'!$C$6*0.0016))/TOTAL!$C$6*'Vîrsta 3-4 ani'!$C$6,(('Vîrsta 1-2 ani'!T92/'Vîrsta 1-2 ani'!$C$6)+0)*'Vîrsta 3-4 ani'!$C$6))</f>
        <v>0.33633723653395781</v>
      </c>
      <c r="U92" s="69" t="str">
        <f>IF(OR(TOTAL!U92="",TOTAL!U92=0),"",IF('Vîrsta 1-2 ani'!$C$6&lt;=0,(TOTAL!U92-('Vîrsta 5-7 ani'!$C$6*0.0016))/TOTAL!$C$6*'Vîrsta 3-4 ani'!$C$6,(('Vîrsta 1-2 ani'!U92/'Vîrsta 1-2 ani'!$C$6)+0)*'Vîrsta 3-4 ani'!$C$6))</f>
        <v/>
      </c>
      <c r="V92" s="69" t="str">
        <f>IF(OR(TOTAL!V92="",TOTAL!V92=0),"",IF('Vîrsta 1-2 ani'!$C$6&lt;=0,(TOTAL!V92-('Vîrsta 5-7 ani'!$C$6*0.0016))/TOTAL!$C$6*'Vîrsta 3-4 ani'!$C$6,(('Vîrsta 1-2 ani'!V92/'Vîrsta 1-2 ani'!$C$6)+0)*'Vîrsta 3-4 ani'!$C$6))</f>
        <v/>
      </c>
      <c r="W92" s="69" t="str">
        <f>IF(OR(TOTAL!W92="",TOTAL!W92=0),"",IF('Vîrsta 1-2 ani'!$C$6&lt;=0,(TOTAL!W92-('Vîrsta 5-7 ani'!$C$6*0.0016))/TOTAL!$C$6*'Vîrsta 3-4 ani'!$C$6,(('Vîrsta 1-2 ani'!W92/'Vîrsta 1-2 ani'!$C$6)+0)*'Vîrsta 3-4 ani'!$C$6))</f>
        <v/>
      </c>
      <c r="X92" s="69" t="str">
        <f>IF(OR(TOTAL!X92="",TOTAL!X92=0),"",IF('Vîrsta 1-2 ani'!$C$6&lt;=0,(TOTAL!X92-('Vîrsta 5-7 ani'!$C$6*0.0016))/TOTAL!$C$6*'Vîrsta 3-4 ani'!$C$6,(('Vîrsta 1-2 ani'!X92/'Vîrsta 1-2 ani'!$C$6)+0)*'Vîrsta 3-4 ani'!$C$6))</f>
        <v/>
      </c>
      <c r="Y92" s="69" t="str">
        <f>IF(OR(TOTAL!Y92="",TOTAL!Y92=0),"",IF('Vîrsta 1-2 ani'!$C$6&lt;=0,(TOTAL!Y92-('Vîrsta 5-7 ani'!$C$6*0.0016))/TOTAL!$C$6*'Vîrsta 3-4 ani'!$C$6,(('Vîrsta 1-2 ani'!Y92/'Vîrsta 1-2 ani'!$C$6)+0)*'Vîrsta 3-4 ani'!$C$6))</f>
        <v/>
      </c>
      <c r="Z92" s="10">
        <f t="shared" si="51"/>
        <v>3.2700515222482429</v>
      </c>
      <c r="AA92" s="10">
        <f t="shared" si="39"/>
        <v>0.90708780090103835</v>
      </c>
      <c r="AB92" s="10">
        <f t="shared" si="40"/>
        <v>0.90708780090103835</v>
      </c>
      <c r="AC92" s="4">
        <v>0</v>
      </c>
      <c r="AD92" s="90">
        <f>IFERROR(IF($AB92=0,"",$AB92*AE92),"")</f>
        <v>0.18141756018020769</v>
      </c>
      <c r="AE92" s="91">
        <v>0.2</v>
      </c>
      <c r="AF92" s="90">
        <f>IFERROR(IF($AB92=0,"",$AB92*AG92),"")</f>
        <v>0.63496146063072678</v>
      </c>
      <c r="AG92" s="91">
        <v>0.7</v>
      </c>
      <c r="AH92" s="90">
        <f>IFERROR(IF($AB92=0,"",$AB92*AI92),"")</f>
        <v>0.15601910175497857</v>
      </c>
      <c r="AI92" s="91">
        <v>0.17199999999999999</v>
      </c>
      <c r="AJ92" s="90">
        <f t="shared" si="55"/>
        <v>5.9414250959018009</v>
      </c>
      <c r="AK92" s="91">
        <v>6.55</v>
      </c>
      <c r="AL92" s="200">
        <v>4</v>
      </c>
      <c r="AM92" s="129">
        <f t="shared" ref="AM92:AM93" si="56">IFERROR((AB92-AL92),"")</f>
        <v>-3.0929121990989614</v>
      </c>
      <c r="AN92" s="129">
        <f t="shared" ref="AN92:AN96" si="57">IFERROR((AB92*100/AL92),"")</f>
        <v>22.677195022525957</v>
      </c>
      <c r="AO92" s="18"/>
    </row>
    <row r="93" spans="1:41" ht="15.75" x14ac:dyDescent="0.25">
      <c r="A93" s="310">
        <v>11</v>
      </c>
      <c r="B93" s="68" t="s">
        <v>102</v>
      </c>
      <c r="C93" s="69">
        <f>IF(OR(TOTAL!C93="",TOTAL!C93=0),"",IF('Vîrsta 1-2 ani'!$C$6&lt;=0,(TOTAL!C93-('Vîrsta 5-7 ani'!$C$6*0.004))/TOTAL!$C$6*'Vîrsta 3-4 ani'!$C$6,(('Vîrsta 1-2 ani'!C93/'Vîrsta 1-2 ani'!$C$6)+0.0016)*'Vîrsta 3-4 ani'!$C$6))</f>
        <v>2.8935831381733017</v>
      </c>
      <c r="D93" s="69">
        <f>IF(OR(TOTAL!D93="",TOTAL!D93=0),"",IF('Vîrsta 1-2 ani'!$C$6&lt;=0,(TOTAL!D93-('Vîrsta 5-7 ani'!$C$6*0.004))/TOTAL!$C$6*'Vîrsta 3-4 ani'!$C$6,(('Vîrsta 1-2 ani'!D93/'Vîrsta 1-2 ani'!$C$6)+0.0016)*'Vîrsta 3-4 ani'!$C$6))</f>
        <v>3.1324590163934425</v>
      </c>
      <c r="E93" s="69">
        <f>IF(OR(TOTAL!E93="",TOTAL!E93=0),"",IF('Vîrsta 1-2 ani'!$C$6&lt;=0,(TOTAL!E93-('Vîrsta 5-7 ani'!$C$6*0.004))/TOTAL!$C$6*'Vîrsta 3-4 ani'!$C$6,(('Vîrsta 1-2 ani'!E93/'Vîrsta 1-2 ani'!$C$6)+0.0016)*'Vîrsta 3-4 ani'!$C$6))</f>
        <v>2.8537704918032785</v>
      </c>
      <c r="F93" s="69">
        <f>IF(OR(TOTAL!F93="",TOTAL!F93=0),"",IF('Vîrsta 1-2 ani'!$C$6&lt;=0,(TOTAL!F93-('Vîrsta 5-7 ani'!$C$6*0.004))/TOTAL!$C$6*'Vîrsta 3-4 ani'!$C$6,(('Vîrsta 1-2 ani'!F93/'Vîrsta 1-2 ani'!$C$6)+0.0016)*'Vîrsta 3-4 ani'!$C$6))</f>
        <v>3.0130210772833723</v>
      </c>
      <c r="G93" s="69">
        <f>IF(OR(TOTAL!G93="",TOTAL!G93=0),"",IF('Vîrsta 1-2 ani'!$C$6&lt;=0,(TOTAL!G93-('Vîrsta 5-7 ani'!$C$6*0.004))/TOTAL!$C$6*'Vîrsta 3-4 ani'!$C$6,(('Vîrsta 1-2 ani'!G93/'Vîrsta 1-2 ani'!$C$6)+0.0016)*'Vîrsta 3-4 ani'!$C$6))</f>
        <v>3.0130210772833723</v>
      </c>
      <c r="H93" s="69">
        <f>IF(OR(TOTAL!H93="",TOTAL!H93=0),"",IF('Vîrsta 1-2 ani'!$C$6&lt;=0,(TOTAL!H93-('Vîrsta 5-7 ani'!$C$6*0.004))/TOTAL!$C$6*'Vîrsta 3-4 ani'!$C$6,(('Vîrsta 1-2 ani'!H93/'Vîrsta 1-2 ani'!$C$6)+0.0016)*'Vîrsta 3-4 ani'!$C$6))</f>
        <v>3.0528337236533956</v>
      </c>
      <c r="I93" s="69">
        <f>IF(OR(TOTAL!I93="",TOTAL!I93=0),"",IF('Vîrsta 1-2 ani'!$C$6&lt;=0,(TOTAL!I93-('Vîrsta 5-7 ani'!$C$6*0.004))/TOTAL!$C$6*'Vîrsta 3-4 ani'!$C$6,(('Vîrsta 1-2 ani'!I93/'Vîrsta 1-2 ani'!$C$6)+0.0016)*'Vîrsta 3-4 ani'!$C$6))</f>
        <v>4.127775175644028</v>
      </c>
      <c r="J93" s="69">
        <f>IF(OR(TOTAL!J93="",TOTAL!J93=0),"",IF('Vîrsta 1-2 ani'!$C$6&lt;=0,(TOTAL!J93-('Vîrsta 5-7 ani'!$C$6*0.004))/TOTAL!$C$6*'Vîrsta 3-4 ani'!$C$6,(('Vîrsta 1-2 ani'!J93/'Vîrsta 1-2 ani'!$C$6)+0.0016)*'Vîrsta 3-4 ani'!$C$6))</f>
        <v>2.6945199063231851</v>
      </c>
      <c r="K93" s="69">
        <f>IF(OR(TOTAL!K93="",TOTAL!K93=0),"",IF('Vîrsta 1-2 ani'!$C$6&lt;=0,(TOTAL!K93-('Vîrsta 5-7 ani'!$C$6*0.004))/TOTAL!$C$6*'Vîrsta 3-4 ani'!$C$6,(('Vîrsta 1-2 ani'!K93/'Vîrsta 1-2 ani'!$C$6)+0.0016)*'Vîrsta 3-4 ani'!$C$6))</f>
        <v>2.495456674473068</v>
      </c>
      <c r="L93" s="69">
        <f>IF(OR(TOTAL!L93="",TOTAL!L93=0),"",IF('Vîrsta 1-2 ani'!$C$6&lt;=0,(TOTAL!L93-('Vîrsta 5-7 ani'!$C$6*0.004))/TOTAL!$C$6*'Vîrsta 3-4 ani'!$C$6,(('Vîrsta 1-2 ani'!L93/'Vîrsta 1-2 ani'!$C$6)+0.0016)*'Vîrsta 3-4 ani'!$C$6))</f>
        <v>2.5352693208430912</v>
      </c>
      <c r="M93" s="69">
        <f>IF(OR(TOTAL!M93="",TOTAL!M93=0),"",IF('Vîrsta 1-2 ani'!$C$6&lt;=0,(TOTAL!M93-('Vîrsta 5-7 ani'!$C$6*0.004))/TOTAL!$C$6*'Vîrsta 3-4 ani'!$C$6,(('Vîrsta 1-2 ani'!M93/'Vîrsta 1-2 ani'!$C$6)+0.0016)*'Vîrsta 3-4 ani'!$C$6))</f>
        <v>3.4907728337236534</v>
      </c>
      <c r="N93" s="69">
        <f>IF(OR(TOTAL!N93="",TOTAL!N93=0),"",IF('Vîrsta 1-2 ani'!$C$6&lt;=0,(TOTAL!N93-('Vîrsta 5-7 ani'!$C$6*0.004))/TOTAL!$C$6*'Vîrsta 3-4 ani'!$C$6,(('Vîrsta 1-2 ani'!N93/'Vîrsta 1-2 ani'!$C$6)+0.0016)*'Vîrsta 3-4 ani'!$C$6))</f>
        <v>2.7821077283372366</v>
      </c>
      <c r="O93" s="69">
        <f>IF(OR(TOTAL!O93="",TOTAL!O93=0),"",IF('Vîrsta 1-2 ani'!$C$6&lt;=0,(TOTAL!O93-('Vîrsta 5-7 ani'!$C$6*0.004))/TOTAL!$C$6*'Vîrsta 3-4 ani'!$C$6,(('Vîrsta 1-2 ani'!O93/'Vîrsta 1-2 ani'!$C$6)+0.0016)*'Vîrsta 3-4 ani'!$C$6))</f>
        <v>2.8139578454332557</v>
      </c>
      <c r="P93" s="69">
        <f>IF(OR(TOTAL!P93="",TOTAL!P93=0),"",IF('Vîrsta 1-2 ani'!$C$6&lt;=0,(TOTAL!P93-('Vîrsta 5-7 ani'!$C$6*0.004))/TOTAL!$C$6*'Vîrsta 3-4 ani'!$C$6,(('Vîrsta 1-2 ani'!P93/'Vîrsta 1-2 ani'!$C$6)+0.0016)*'Vîrsta 3-4 ani'!$C$6))</f>
        <v>2.9333957845433254</v>
      </c>
      <c r="Q93" s="69">
        <f>IF(OR(TOTAL!Q93="",TOTAL!Q93=0),"",IF('Vîrsta 1-2 ani'!$C$6&lt;=0,(TOTAL!Q93-('Vîrsta 5-7 ani'!$C$6*0.004))/TOTAL!$C$6*'Vîrsta 3-4 ani'!$C$6,(('Vîrsta 1-2 ani'!Q93/'Vîrsta 1-2 ani'!$C$6)+0.0016)*'Vîrsta 3-4 ani'!$C$6))</f>
        <v>3.9287119437939109</v>
      </c>
      <c r="R93" s="69">
        <f>IF(OR(TOTAL!R93="",TOTAL!R93=0),"",IF('Vîrsta 1-2 ani'!$C$6&lt;=0,(TOTAL!R93-('Vîrsta 5-7 ani'!$C$6*0.004))/TOTAL!$C$6*'Vîrsta 3-4 ani'!$C$6,(('Vîrsta 1-2 ani'!R93/'Vîrsta 1-2 ani'!$C$6)+0.0016)*'Vîrsta 3-4 ani'!$C$6))</f>
        <v>4.0879625292740052</v>
      </c>
      <c r="S93" s="69">
        <f>IF(OR(TOTAL!S93="",TOTAL!S93=0),"",IF('Vîrsta 1-2 ani'!$C$6&lt;=0,(TOTAL!S93-('Vîrsta 5-7 ani'!$C$6*0.004))/TOTAL!$C$6*'Vîrsta 3-4 ani'!$C$6,(('Vîrsta 1-2 ani'!S93/'Vîrsta 1-2 ani'!$C$6)+0.0016)*'Vîrsta 3-4 ani'!$C$6))</f>
        <v>2.6945199063231851</v>
      </c>
      <c r="T93" s="69">
        <f>IF(OR(TOTAL!T93="",TOTAL!T93=0),"",IF('Vîrsta 1-2 ani'!$C$6&lt;=0,(TOTAL!T93-('Vîrsta 5-7 ani'!$C$6*0.004))/TOTAL!$C$6*'Vîrsta 3-4 ani'!$C$6,(('Vîrsta 1-2 ani'!T93/'Vîrsta 1-2 ani'!$C$6)+0.0016)*'Vîrsta 3-4 ani'!$C$6))</f>
        <v>2.3760187353629978</v>
      </c>
      <c r="U93" s="69">
        <f>IF(OR(TOTAL!U93="",TOTAL!U93=0),"",IF('Vîrsta 1-2 ani'!$C$6&lt;=0,(TOTAL!U93-('Vîrsta 5-7 ani'!$C$6*0.004))/TOTAL!$C$6*'Vîrsta 3-4 ani'!$C$6,(('Vîrsta 1-2 ani'!U93/'Vîrsta 1-2 ani'!$C$6)+0.0016)*'Vîrsta 3-4 ani'!$C$6))</f>
        <v>3.2120843091334894</v>
      </c>
      <c r="V93" s="69">
        <f>IF(OR(TOTAL!V93="",TOTAL!V93=0),"",IF('Vîrsta 1-2 ani'!$C$6&lt;=0,(TOTAL!V93-('Vîrsta 5-7 ani'!$C$6*0.004))/TOTAL!$C$6*'Vîrsta 3-4 ani'!$C$6,(('Vîrsta 1-2 ani'!V93/'Vîrsta 1-2 ani'!$C$6)+0.0016)*'Vîrsta 3-4 ani'!$C$6))</f>
        <v>2.8935831381733017</v>
      </c>
      <c r="W93" s="69" t="str">
        <f>IF(OR(TOTAL!W93="",TOTAL!W93=0),"",IF('Vîrsta 1-2 ani'!$C$6&lt;=0,(TOTAL!W93-('Vîrsta 5-7 ani'!$C$6*0.004))/TOTAL!$C$6*'Vîrsta 3-4 ani'!$C$6,(('Vîrsta 1-2 ani'!W93/'Vîrsta 1-2 ani'!$C$6)+0.0016)*'Vîrsta 3-4 ani'!$C$6))</f>
        <v/>
      </c>
      <c r="X93" s="69" t="str">
        <f>IF(OR(TOTAL!X93="",TOTAL!X93=0),"",IF('Vîrsta 1-2 ani'!$C$6&lt;=0,(TOTAL!X93-('Vîrsta 5-7 ani'!$C$6*0.004))/TOTAL!$C$6*'Vîrsta 3-4 ani'!$C$6,(('Vîrsta 1-2 ani'!X93/'Vîrsta 1-2 ani'!$C$6)+0.0016)*'Vîrsta 3-4 ani'!$C$6))</f>
        <v/>
      </c>
      <c r="Y93" s="69" t="str">
        <f>IF(OR(TOTAL!Y93="",TOTAL!Y93=0),"",IF('Vîrsta 1-2 ani'!$C$6&lt;=0,(TOTAL!Y93-('Vîrsta 5-7 ani'!$C$6*0.004))/TOTAL!$C$6*'Vîrsta 3-4 ani'!$C$6,(('Vîrsta 1-2 ani'!Y93/'Vîrsta 1-2 ani'!$C$6)+0.0016)*'Vîrsta 3-4 ani'!$C$6))</f>
        <v/>
      </c>
      <c r="Z93" s="10">
        <f>SUM(Z94:Z95)</f>
        <v>61.024824355971894</v>
      </c>
      <c r="AA93" s="10">
        <f t="shared" si="39"/>
        <v>16.927829224957531</v>
      </c>
      <c r="AB93" s="10">
        <f>SUM(AB94:AB95)</f>
        <v>16.927829224957531</v>
      </c>
      <c r="AC93" s="4"/>
      <c r="AD93" s="90">
        <f>IFERROR(IF($AB93=0,"",$AB93*AE93),"")</f>
        <v>0.13542263379966024</v>
      </c>
      <c r="AE93" s="91">
        <v>8.0000000000000002E-3</v>
      </c>
      <c r="AF93" s="90">
        <f t="shared" ref="AF93:AF104" si="58">IFERROR(IF($AB93=0,"",$AB93*AG93),"")</f>
        <v>15.404324594711353</v>
      </c>
      <c r="AG93" s="91">
        <v>0.91</v>
      </c>
      <c r="AH93" s="90">
        <f t="shared" ref="AH93:AH104" si="59">IFERROR(IF($AB93=0,"",$AB93*AI93),"")</f>
        <v>0.22006177992444789</v>
      </c>
      <c r="AI93" s="91">
        <v>1.2999999999999999E-2</v>
      </c>
      <c r="AJ93" s="90">
        <f t="shared" si="55"/>
        <v>142.19376548964325</v>
      </c>
      <c r="AK93" s="91">
        <v>8.4</v>
      </c>
      <c r="AL93" s="193">
        <v>15.2</v>
      </c>
      <c r="AM93" s="96">
        <f t="shared" si="56"/>
        <v>1.7278292249575316</v>
      </c>
      <c r="AN93" s="96">
        <f t="shared" si="57"/>
        <v>111.36729753261534</v>
      </c>
      <c r="AO93" s="18"/>
    </row>
    <row r="94" spans="1:41" s="31" customFormat="1" ht="15.75" x14ac:dyDescent="0.25">
      <c r="A94" s="311"/>
      <c r="B94" s="61" t="s">
        <v>4</v>
      </c>
      <c r="C94" s="245">
        <f>IF(OR(TOTAL!C94="",TOTAL!C94=0),"",IF('Vîrsta 1-2 ani'!$C$6&lt;=0,(TOTAL!C94-('Vîrsta 5-7 ani'!$C$6*0.0024))/TOTAL!$C$6*'Vîrsta 3-4 ani'!$C$6,(('Vîrsta 1-2 ani'!C94/'Vîrsta 1-2 ani'!$C$6)+0)*'Vîrsta 3-4 ani'!$C$6))</f>
        <v>1.8183231850117096</v>
      </c>
      <c r="D94" s="245">
        <f>IF(OR(TOTAL!D94="",TOTAL!D94=0),"",IF('Vîrsta 1-2 ani'!$C$6&lt;=0,(TOTAL!D94-('Vîrsta 5-7 ani'!$C$6*0.0024))/TOTAL!$C$6*'Vîrsta 3-4 ani'!$C$6,(('Vîrsta 1-2 ani'!D94/'Vîrsta 1-2 ani'!$C$6)+0)*'Vîrsta 3-4 ani'!$C$6))</f>
        <v>1.9775737704918033</v>
      </c>
      <c r="E94" s="245">
        <f>IF(OR(TOTAL!E94="",TOTAL!E94=0),"",IF('Vîrsta 1-2 ani'!$C$6&lt;=0,(TOTAL!E94-('Vîrsta 5-7 ani'!$C$6*0.0024))/TOTAL!$C$6*'Vîrsta 3-4 ani'!$C$6,(('Vîrsta 1-2 ani'!E94/'Vîrsta 1-2 ani'!$C$6)+0)*'Vîrsta 3-4 ani'!$C$6))</f>
        <v>1.380384074941452</v>
      </c>
      <c r="F94" s="245">
        <f>IF(OR(TOTAL!F94="",TOTAL!F94=0),"",IF('Vîrsta 1-2 ani'!$C$6&lt;=0,(TOTAL!F94-('Vîrsta 5-7 ani'!$C$6*0.0024))/TOTAL!$C$6*'Vîrsta 3-4 ani'!$C$6,(('Vîrsta 1-2 ani'!F94/'Vîrsta 1-2 ani'!$C$6)+0)*'Vîrsta 3-4 ani'!$C$6))</f>
        <v>1.4600093676814989</v>
      </c>
      <c r="G94" s="245">
        <f>IF(OR(TOTAL!G94="",TOTAL!G94=0),"",IF('Vîrsta 1-2 ani'!$C$6&lt;=0,(TOTAL!G94-('Vîrsta 5-7 ani'!$C$6*0.0024))/TOTAL!$C$6*'Vîrsta 3-4 ani'!$C$6,(('Vîrsta 1-2 ani'!G94/'Vîrsta 1-2 ani'!$C$6)+0)*'Vîrsta 3-4 ani'!$C$6))</f>
        <v>1.4600093676814989</v>
      </c>
      <c r="H94" s="245">
        <f>IF(OR(TOTAL!H94="",TOTAL!H94=0),"",IF('Vîrsta 1-2 ani'!$C$6&lt;=0,(TOTAL!H94-('Vîrsta 5-7 ani'!$C$6*0.0024))/TOTAL!$C$6*'Vîrsta 3-4 ani'!$C$6,(('Vîrsta 1-2 ani'!H94/'Vîrsta 1-2 ani'!$C$6)+0)*'Vîrsta 3-4 ani'!$C$6))</f>
        <v>1.8979484777517563</v>
      </c>
      <c r="I94" s="245">
        <f>IF(OR(TOTAL!I94="",TOTAL!I94=0),"",IF('Vîrsta 1-2 ani'!$C$6&lt;=0,(TOTAL!I94-('Vîrsta 5-7 ani'!$C$6*0.0024))/TOTAL!$C$6*'Vîrsta 3-4 ani'!$C$6,(('Vîrsta 1-2 ani'!I94/'Vîrsta 1-2 ani'!$C$6)+0)*'Vîrsta 3-4 ani'!$C$6))</f>
        <v>2.3358875878220142</v>
      </c>
      <c r="J94" s="245">
        <f>IF(OR(TOTAL!J94="",TOTAL!J94=0),"",IF('Vîrsta 1-2 ani'!$C$6&lt;=0,(TOTAL!J94-('Vîrsta 5-7 ani'!$C$6*0.0024))/TOTAL!$C$6*'Vîrsta 3-4 ani'!$C$6,(('Vîrsta 1-2 ani'!J94/'Vîrsta 1-2 ani'!$C$6)+0)*'Vîrsta 3-4 ani'!$C$6))</f>
        <v>0.90263231850117087</v>
      </c>
      <c r="K94" s="245">
        <f>IF(OR(TOTAL!K94="",TOTAL!K94=0),"",IF('Vîrsta 1-2 ani'!$C$6&lt;=0,(TOTAL!K94-('Vîrsta 5-7 ani'!$C$6*0.0024))/TOTAL!$C$6*'Vîrsta 3-4 ani'!$C$6,(('Vîrsta 1-2 ani'!K94/'Vîrsta 1-2 ani'!$C$6)+0)*'Vîrsta 3-4 ani'!$C$6))</f>
        <v>1.4600093676814989</v>
      </c>
      <c r="L94" s="245">
        <f>IF(OR(TOTAL!L94="",TOTAL!L94=0),"",IF('Vîrsta 1-2 ani'!$C$6&lt;=0,(TOTAL!L94-('Vîrsta 5-7 ani'!$C$6*0.0024))/TOTAL!$C$6*'Vîrsta 3-4 ani'!$C$6,(('Vîrsta 1-2 ani'!L94/'Vîrsta 1-2 ani'!$C$6)+0)*'Vîrsta 3-4 ani'!$C$6))</f>
        <v>1.6988852459016393</v>
      </c>
      <c r="M94" s="245">
        <f>IF(OR(TOTAL!M94="",TOTAL!M94=0),"",IF('Vîrsta 1-2 ani'!$C$6&lt;=0,(TOTAL!M94-('Vîrsta 5-7 ani'!$C$6*0.0024))/TOTAL!$C$6*'Vîrsta 3-4 ani'!$C$6,(('Vîrsta 1-2 ani'!M94/'Vîrsta 1-2 ani'!$C$6)+0)*'Vîrsta 3-4 ani'!$C$6))</f>
        <v>2.6543887587822019</v>
      </c>
      <c r="N94" s="245">
        <f>IF(OR(TOTAL!N94="",TOTAL!N94=0),"",IF('Vîrsta 1-2 ani'!$C$6&lt;=0,(TOTAL!N94-('Vîrsta 5-7 ani'!$C$6*0.0024))/TOTAL!$C$6*'Vîrsta 3-4 ani'!$C$6,(('Vîrsta 1-2 ani'!N94/'Vîrsta 1-2 ani'!$C$6)+0)*'Vîrsta 3-4 ani'!$C$6))</f>
        <v>1.3445526932084311</v>
      </c>
      <c r="O94" s="245">
        <f>IF(OR(TOTAL!O94="",TOTAL!O94=0),"",IF('Vîrsta 1-2 ani'!$C$6&lt;=0,(TOTAL!O94-('Vîrsta 5-7 ani'!$C$6*0.0024))/TOTAL!$C$6*'Vîrsta 3-4 ani'!$C$6,(('Vîrsta 1-2 ani'!O94/'Vîrsta 1-2 ani'!$C$6)+0)*'Vîrsta 3-4 ani'!$C$6))</f>
        <v>1.5396346604215458</v>
      </c>
      <c r="P94" s="245">
        <f>IF(OR(TOTAL!P94="",TOTAL!P94=0),"",IF('Vîrsta 1-2 ani'!$C$6&lt;=0,(TOTAL!P94-('Vîrsta 5-7 ani'!$C$6*0.0024))/TOTAL!$C$6*'Vîrsta 3-4 ani'!$C$6,(('Vîrsta 1-2 ani'!P94/'Vîrsta 1-2 ani'!$C$6)+0)*'Vîrsta 3-4 ani'!$C$6))</f>
        <v>1.4201967213114752</v>
      </c>
      <c r="Q94" s="245">
        <f>IF(OR(TOTAL!Q94="",TOTAL!Q94=0),"",IF('Vîrsta 1-2 ani'!$C$6&lt;=0,(TOTAL!Q94-('Vîrsta 5-7 ani'!$C$6*0.0024))/TOTAL!$C$6*'Vîrsta 3-4 ani'!$C$6,(('Vîrsta 1-2 ani'!Q94/'Vîrsta 1-2 ani'!$C$6)+0)*'Vîrsta 3-4 ani'!$C$6))</f>
        <v>2.5747634660421546</v>
      </c>
      <c r="R94" s="245">
        <f>IF(OR(TOTAL!R94="",TOTAL!R94=0),"",IF('Vîrsta 1-2 ani'!$C$6&lt;=0,(TOTAL!R94-('Vîrsta 5-7 ani'!$C$6*0.0024))/TOTAL!$C$6*'Vîrsta 3-4 ani'!$C$6,(('Vîrsta 1-2 ani'!R94/'Vîrsta 1-2 ani'!$C$6)+0)*'Vîrsta 3-4 ani'!$C$6))</f>
        <v>2.5349508196721318</v>
      </c>
      <c r="S94" s="245">
        <f>IF(OR(TOTAL!S94="",TOTAL!S94=0),"",IF('Vîrsta 1-2 ani'!$C$6&lt;=0,(TOTAL!S94-('Vîrsta 5-7 ani'!$C$6*0.0024))/TOTAL!$C$6*'Vîrsta 3-4 ani'!$C$6,(('Vîrsta 1-2 ani'!S94/'Vîrsta 1-2 ani'!$C$6)+0)*'Vîrsta 3-4 ani'!$C$6))</f>
        <v>1.2211334894613584</v>
      </c>
      <c r="T94" s="245">
        <f>IF(OR(TOTAL!T94="",TOTAL!T94=0),"",IF('Vîrsta 1-2 ani'!$C$6&lt;=0,(TOTAL!T94-('Vîrsta 5-7 ani'!$C$6*0.0024))/TOTAL!$C$6*'Vîrsta 3-4 ani'!$C$6,(('Vîrsta 1-2 ani'!T94/'Vîrsta 1-2 ani'!$C$6)+0)*'Vîrsta 3-4 ani'!$C$6))</f>
        <v>1.2211334894613584</v>
      </c>
      <c r="U94" s="245">
        <f>IF(OR(TOTAL!U94="",TOTAL!U94=0),"",IF('Vîrsta 1-2 ani'!$C$6&lt;=0,(TOTAL!U94-('Vîrsta 5-7 ani'!$C$6*0.0024))/TOTAL!$C$6*'Vîrsta 3-4 ani'!$C$6,(('Vîrsta 1-2 ani'!U94/'Vîrsta 1-2 ani'!$C$6)+0)*'Vîrsta 3-4 ani'!$C$6))</f>
        <v>1.4600093676814989</v>
      </c>
      <c r="V94" s="245">
        <f>IF(OR(TOTAL!V94="",TOTAL!V94=0),"",IF('Vîrsta 1-2 ani'!$C$6&lt;=0,(TOTAL!V94-('Vîrsta 5-7 ani'!$C$6*0.0024))/TOTAL!$C$6*'Vîrsta 3-4 ani'!$C$6,(('Vîrsta 1-2 ani'!V94/'Vîrsta 1-2 ani'!$C$6)+0)*'Vîrsta 3-4 ani'!$C$6))</f>
        <v>2.2164496487119436</v>
      </c>
      <c r="W94" s="245" t="str">
        <f>IF(OR(TOTAL!W94="",TOTAL!W94=0),"",IF('Vîrsta 1-2 ani'!$C$6&lt;=0,(TOTAL!W94-('Vîrsta 5-7 ani'!$C$6*0.0024))/TOTAL!$C$6*'Vîrsta 3-4 ani'!$C$6,(('Vîrsta 1-2 ani'!W94/'Vîrsta 1-2 ani'!$C$6)+0)*'Vîrsta 3-4 ani'!$C$6))</f>
        <v/>
      </c>
      <c r="X94" s="245" t="str">
        <f>IF(OR(TOTAL!X94="",TOTAL!X94=0),"",IF('Vîrsta 1-2 ani'!$C$6&lt;=0,(TOTAL!X94-('Vîrsta 5-7 ani'!$C$6*0.0024))/TOTAL!$C$6*'Vîrsta 3-4 ani'!$C$6,(('Vîrsta 1-2 ani'!X94/'Vîrsta 1-2 ani'!$C$6)+0)*'Vîrsta 3-4 ani'!$C$6))</f>
        <v/>
      </c>
      <c r="Y94" s="245" t="str">
        <f>IF(OR(TOTAL!Y94="",TOTAL!Y94=0),"",IF('Vîrsta 1-2 ani'!$C$6&lt;=0,(TOTAL!Y94-('Vîrsta 5-7 ani'!$C$6*0.0024))/TOTAL!$C$6*'Vîrsta 3-4 ani'!$C$6,(('Vîrsta 1-2 ani'!Y94/'Vîrsta 1-2 ani'!$C$6)+0)*'Vîrsta 3-4 ani'!$C$6))</f>
        <v/>
      </c>
      <c r="Z94" s="11">
        <f>SUM(C94:Y94)</f>
        <v>34.578875878220138</v>
      </c>
      <c r="AA94" s="11">
        <f t="shared" si="39"/>
        <v>9.5919211867462248</v>
      </c>
      <c r="AB94" s="11">
        <f t="shared" ref="AB94:AB99" si="60">IFERROR(IF($AA94=0,"",$AA94-AC94*AA94/100),"")</f>
        <v>9.5919211867462248</v>
      </c>
      <c r="AC94" s="7"/>
      <c r="AD94" s="97">
        <f>IFERROR(IF($AB94=0,"",$AB94*AE94),"")</f>
        <v>7.6735369493969807E-2</v>
      </c>
      <c r="AE94" s="98">
        <v>8.0000000000000002E-3</v>
      </c>
      <c r="AF94" s="97">
        <f t="shared" si="58"/>
        <v>7.8653753731319043</v>
      </c>
      <c r="AG94" s="98">
        <v>0.82</v>
      </c>
      <c r="AH94" s="97">
        <f t="shared" si="59"/>
        <v>0.12469497542770092</v>
      </c>
      <c r="AI94" s="98">
        <v>1.2999999999999999E-2</v>
      </c>
      <c r="AJ94" s="97">
        <f t="shared" si="55"/>
        <v>74.816985256620555</v>
      </c>
      <c r="AK94" s="98">
        <v>7.8</v>
      </c>
      <c r="AL94" s="192">
        <v>7.2</v>
      </c>
      <c r="AM94" s="99">
        <f t="shared" ref="AM94:AM96" si="61">IFERROR((AB94-AL94),"")</f>
        <v>2.3919211867462247</v>
      </c>
      <c r="AN94" s="99">
        <f t="shared" si="57"/>
        <v>133.22112759369756</v>
      </c>
      <c r="AO94" s="66"/>
    </row>
    <row r="95" spans="1:41" s="31" customFormat="1" ht="15.75" x14ac:dyDescent="0.25">
      <c r="A95" s="312"/>
      <c r="B95" s="61" t="s">
        <v>103</v>
      </c>
      <c r="C95" s="245">
        <f>IF(OR(TOTAL!C95="",TOTAL!C95=0),"",IF('Vîrsta 1-2 ani'!$C$6&lt;=0,(TOTAL!C95-('Vîrsta 5-7 ani'!$C$6*0.0016))/TOTAL!$C$6*'Vîrsta 3-4 ani'!$C$6,(('Vîrsta 1-2 ani'!C95/'Vîrsta 1-2 ani'!$C$6)+0.0016)*'Vîrsta 3-4 ani'!$C$6))</f>
        <v>1.0752599531615923</v>
      </c>
      <c r="D95" s="245">
        <f>IF(OR(TOTAL!D95="",TOTAL!D95=0),"",IF('Vîrsta 1-2 ani'!$C$6&lt;=0,(TOTAL!D95-('Vîrsta 5-7 ani'!$C$6*0.0016))/TOTAL!$C$6*'Vîrsta 3-4 ani'!$C$6,(('Vîrsta 1-2 ani'!D95/'Vîrsta 1-2 ani'!$C$6)+0.0016)*'Vîrsta 3-4 ani'!$C$6))</f>
        <v>1.1548852459016394</v>
      </c>
      <c r="E95" s="245">
        <f>IF(OR(TOTAL!E95="",TOTAL!E95=0),"",IF('Vîrsta 1-2 ani'!$C$6&lt;=0,(TOTAL!E95-('Vîrsta 5-7 ani'!$C$6*0.0016))/TOTAL!$C$6*'Vîrsta 3-4 ani'!$C$6,(('Vîrsta 1-2 ani'!E95/'Vîrsta 1-2 ani'!$C$6)+0.0016)*'Vîrsta 3-4 ani'!$C$6))</f>
        <v>1.4733864168618267</v>
      </c>
      <c r="F95" s="245">
        <f>IF(OR(TOTAL!F95="",TOTAL!F95=0),"",IF('Vîrsta 1-2 ani'!$C$6&lt;=0,(TOTAL!F95-('Vîrsta 5-7 ani'!$C$6*0.0016))/TOTAL!$C$6*'Vîrsta 3-4 ani'!$C$6,(('Vîrsta 1-2 ani'!F95/'Vîrsta 1-2 ani'!$C$6)+0.0016)*'Vîrsta 3-4 ani'!$C$6))</f>
        <v>1.5530117096018736</v>
      </c>
      <c r="G95" s="245">
        <f>IF(OR(TOTAL!G95="",TOTAL!G95=0),"",IF('Vîrsta 1-2 ani'!$C$6&lt;=0,(TOTAL!G95-('Vîrsta 5-7 ani'!$C$6*0.0016))/TOTAL!$C$6*'Vîrsta 3-4 ani'!$C$6,(('Vîrsta 1-2 ani'!G95/'Vîrsta 1-2 ani'!$C$6)+0.0016)*'Vîrsta 3-4 ani'!$C$6))</f>
        <v>1.5530117096018736</v>
      </c>
      <c r="H95" s="245">
        <f>IF(OR(TOTAL!H95="",TOTAL!H95=0),"",IF('Vîrsta 1-2 ani'!$C$6&lt;=0,(TOTAL!H95-('Vîrsta 5-7 ani'!$C$6*0.0016))/TOTAL!$C$6*'Vîrsta 3-4 ani'!$C$6,(('Vîrsta 1-2 ani'!H95/'Vîrsta 1-2 ani'!$C$6)+0.0016)*'Vîrsta 3-4 ani'!$C$6))</f>
        <v>1.1548852459016394</v>
      </c>
      <c r="I95" s="245">
        <f>IF(OR(TOTAL!I95="",TOTAL!I95=0),"",IF('Vîrsta 1-2 ani'!$C$6&lt;=0,(TOTAL!I95-('Vîrsta 5-7 ani'!$C$6*0.0016))/TOTAL!$C$6*'Vîrsta 3-4 ani'!$C$6,(('Vîrsta 1-2 ani'!I95/'Vîrsta 1-2 ani'!$C$6)+0.0016)*'Vîrsta 3-4 ani'!$C$6))</f>
        <v>1.791887587822014</v>
      </c>
      <c r="J95" s="245">
        <f>IF(OR(TOTAL!J95="",TOTAL!J95=0),"",IF('Vîrsta 1-2 ani'!$C$6&lt;=0,(TOTAL!J95-('Vîrsta 5-7 ani'!$C$6*0.0016))/TOTAL!$C$6*'Vîrsta 3-4 ani'!$C$6,(('Vîrsta 1-2 ani'!J95/'Vîrsta 1-2 ani'!$C$6)+0.0016)*'Vîrsta 3-4 ani'!$C$6))</f>
        <v>1.791887587822014</v>
      </c>
      <c r="K95" s="245">
        <f>IF(OR(TOTAL!K95="",TOTAL!K95=0),"",IF('Vîrsta 1-2 ani'!$C$6&lt;=0,(TOTAL!K95-('Vîrsta 5-7 ani'!$C$6*0.0016))/TOTAL!$C$6*'Vîrsta 3-4 ani'!$C$6,(('Vîrsta 1-2 ani'!K95/'Vîrsta 1-2 ani'!$C$6)+0.0016)*'Vîrsta 3-4 ani'!$C$6))</f>
        <v>1.035447306791569</v>
      </c>
      <c r="L95" s="245">
        <f>IF(OR(TOTAL!L95="",TOTAL!L95=0),"",IF('Vîrsta 1-2 ani'!$C$6&lt;=0,(TOTAL!L95-('Vîrsta 5-7 ani'!$C$6*0.0016))/TOTAL!$C$6*'Vîrsta 3-4 ani'!$C$6,(('Vîrsta 1-2 ani'!L95/'Vîrsta 1-2 ani'!$C$6)+0.0016)*'Vîrsta 3-4 ani'!$C$6))</f>
        <v>0.83638407494145217</v>
      </c>
      <c r="M95" s="245">
        <f>IF(OR(TOTAL!M95="",TOTAL!M95=0),"",IF('Vîrsta 1-2 ani'!$C$6&lt;=0,(TOTAL!M95-('Vîrsta 5-7 ani'!$C$6*0.0016))/TOTAL!$C$6*'Vîrsta 3-4 ani'!$C$6,(('Vîrsta 1-2 ani'!M95/'Vîrsta 1-2 ani'!$C$6)+0.0016)*'Vîrsta 3-4 ani'!$C$6))</f>
        <v>0.83638407494145217</v>
      </c>
      <c r="N95" s="245">
        <f>IF(OR(TOTAL!N95="",TOTAL!N95=0),"",IF('Vîrsta 1-2 ani'!$C$6&lt;=0,(TOTAL!N95-('Vîrsta 5-7 ani'!$C$6*0.0016))/TOTAL!$C$6*'Vîrsta 3-4 ani'!$C$6,(('Vîrsta 1-2 ani'!N95/'Vîrsta 1-2 ani'!$C$6)+0.0016)*'Vîrsta 3-4 ani'!$C$6))</f>
        <v>1.4375550351288058</v>
      </c>
      <c r="O95" s="245">
        <f>IF(OR(TOTAL!O95="",TOTAL!O95=0),"",IF('Vîrsta 1-2 ani'!$C$6&lt;=0,(TOTAL!O95-('Vîrsta 5-7 ani'!$C$6*0.0016))/TOTAL!$C$6*'Vîrsta 3-4 ani'!$C$6,(('Vîrsta 1-2 ani'!O95/'Vîrsta 1-2 ani'!$C$6)+0.0016)*'Vîrsta 3-4 ani'!$C$6))</f>
        <v>1.2743231850117096</v>
      </c>
      <c r="P95" s="245">
        <f>IF(OR(TOTAL!P95="",TOTAL!P95=0),"",IF('Vîrsta 1-2 ani'!$C$6&lt;=0,(TOTAL!P95-('Vîrsta 5-7 ani'!$C$6*0.0016))/TOTAL!$C$6*'Vîrsta 3-4 ani'!$C$6,(('Vîrsta 1-2 ani'!P95/'Vîrsta 1-2 ani'!$C$6)+0.0016)*'Vîrsta 3-4 ani'!$C$6))</f>
        <v>1.5131990632318499</v>
      </c>
      <c r="Q95" s="245">
        <f>IF(OR(TOTAL!Q95="",TOTAL!Q95=0),"",IF('Vîrsta 1-2 ani'!$C$6&lt;=0,(TOTAL!Q95-('Vîrsta 5-7 ani'!$C$6*0.0016))/TOTAL!$C$6*'Vîrsta 3-4 ani'!$C$6,(('Vîrsta 1-2 ani'!Q95/'Vîrsta 1-2 ani'!$C$6)+0.0016)*'Vîrsta 3-4 ani'!$C$6))</f>
        <v>1.3539484777517563</v>
      </c>
      <c r="R95" s="245">
        <f>IF(OR(TOTAL!R95="",TOTAL!R95=0),"",IF('Vîrsta 1-2 ani'!$C$6&lt;=0,(TOTAL!R95-('Vîrsta 5-7 ani'!$C$6*0.0016))/TOTAL!$C$6*'Vîrsta 3-4 ani'!$C$6,(('Vîrsta 1-2 ani'!R95/'Vîrsta 1-2 ani'!$C$6)+0.0016)*'Vîrsta 3-4 ani'!$C$6))</f>
        <v>1.5530117096018736</v>
      </c>
      <c r="S95" s="245">
        <f>IF(OR(TOTAL!S95="",TOTAL!S95=0),"",IF('Vîrsta 1-2 ani'!$C$6&lt;=0,(TOTAL!S95-('Vîrsta 5-7 ani'!$C$6*0.0016))/TOTAL!$C$6*'Vîrsta 3-4 ani'!$C$6,(('Vîrsta 1-2 ani'!S95/'Vîrsta 1-2 ani'!$C$6)+0.0016)*'Vîrsta 3-4 ani'!$C$6))</f>
        <v>1.4733864168618267</v>
      </c>
      <c r="T95" s="245">
        <f>IF(OR(TOTAL!T95="",TOTAL!T95=0),"",IF('Vîrsta 1-2 ani'!$C$6&lt;=0,(TOTAL!T95-('Vîrsta 5-7 ani'!$C$6*0.0016))/TOTAL!$C$6*'Vîrsta 3-4 ani'!$C$6,(('Vîrsta 1-2 ani'!T95/'Vîrsta 1-2 ani'!$C$6)+0.0016)*'Vîrsta 3-4 ani'!$C$6))</f>
        <v>1.1548852459016394</v>
      </c>
      <c r="U95" s="245">
        <f>IF(OR(TOTAL!U95="",TOTAL!U95=0),"",IF('Vîrsta 1-2 ani'!$C$6&lt;=0,(TOTAL!U95-('Vîrsta 5-7 ani'!$C$6*0.0016))/TOTAL!$C$6*'Vîrsta 3-4 ani'!$C$6,(('Vîrsta 1-2 ani'!U95/'Vîrsta 1-2 ani'!$C$6)+0.0016)*'Vîrsta 3-4 ani'!$C$6))</f>
        <v>1.7520749414519907</v>
      </c>
      <c r="V95" s="245">
        <f>IF(OR(TOTAL!V95="",TOTAL!V95=0),"",IF('Vîrsta 1-2 ani'!$C$6&lt;=0,(TOTAL!V95-('Vîrsta 5-7 ani'!$C$6*0.0016))/TOTAL!$C$6*'Vîrsta 3-4 ani'!$C$6,(('Vîrsta 1-2 ani'!V95/'Vîrsta 1-2 ani'!$C$6)+0.0016)*'Vîrsta 3-4 ani'!$C$6))</f>
        <v>0.67713348946135832</v>
      </c>
      <c r="W95" s="245" t="str">
        <f>IF(OR(TOTAL!W95="",TOTAL!W95=0),"",IF('Vîrsta 1-2 ani'!$C$6&lt;=0,(TOTAL!W95-('Vîrsta 5-7 ani'!$C$6*0.0016))/TOTAL!$C$6*'Vîrsta 3-4 ani'!$C$6,(('Vîrsta 1-2 ani'!W95/'Vîrsta 1-2 ani'!$C$6)+0.0016)*'Vîrsta 3-4 ani'!$C$6))</f>
        <v/>
      </c>
      <c r="X95" s="245" t="str">
        <f>IF(OR(TOTAL!X95="",TOTAL!X95=0),"",IF('Vîrsta 1-2 ani'!$C$6&lt;=0,(TOTAL!X95-('Vîrsta 5-7 ani'!$C$6*0.0016))/TOTAL!$C$6*'Vîrsta 3-4 ani'!$C$6,(('Vîrsta 1-2 ani'!X95/'Vîrsta 1-2 ani'!$C$6)+0.0016)*'Vîrsta 3-4 ani'!$C$6))</f>
        <v/>
      </c>
      <c r="Y95" s="245" t="str">
        <f>IF(OR(TOTAL!Y95="",TOTAL!Y95=0),"",IF('Vîrsta 1-2 ani'!$C$6&lt;=0,(TOTAL!Y95-('Vîrsta 5-7 ani'!$C$6*0.0016))/TOTAL!$C$6*'Vîrsta 3-4 ani'!$C$6,(('Vîrsta 1-2 ani'!Y95/'Vîrsta 1-2 ani'!$C$6)+0.0016)*'Vîrsta 3-4 ani'!$C$6))</f>
        <v/>
      </c>
      <c r="Z95" s="11">
        <f>SUM(C95:Y95)</f>
        <v>26.445948477751756</v>
      </c>
      <c r="AA95" s="11">
        <f t="shared" si="39"/>
        <v>7.3359080382113051</v>
      </c>
      <c r="AB95" s="11">
        <f t="shared" si="60"/>
        <v>7.3359080382113051</v>
      </c>
      <c r="AC95" s="7"/>
      <c r="AD95" s="97">
        <f>IFERROR(IF($AB95=0,"",$AB95*AE95),"")</f>
        <v>0</v>
      </c>
      <c r="AE95" s="98"/>
      <c r="AF95" s="97">
        <f t="shared" si="58"/>
        <v>7.3359080382113051</v>
      </c>
      <c r="AG95" s="98">
        <v>1</v>
      </c>
      <c r="AH95" s="97">
        <f t="shared" si="59"/>
        <v>0</v>
      </c>
      <c r="AI95" s="98"/>
      <c r="AJ95" s="97">
        <f t="shared" si="55"/>
        <v>66.023172343901749</v>
      </c>
      <c r="AK95" s="98">
        <v>9</v>
      </c>
      <c r="AL95" s="192">
        <v>8</v>
      </c>
      <c r="AM95" s="99">
        <f t="shared" si="61"/>
        <v>-0.6640919617886949</v>
      </c>
      <c r="AN95" s="99">
        <f t="shared" si="57"/>
        <v>91.698850477641315</v>
      </c>
      <c r="AO95" s="66"/>
    </row>
    <row r="96" spans="1:41" ht="15.75" x14ac:dyDescent="0.25">
      <c r="A96" s="310">
        <v>12</v>
      </c>
      <c r="B96" s="68" t="s">
        <v>104</v>
      </c>
      <c r="C96" s="69">
        <f>IF(OR(TOTAL!C96="",TOTAL!C96=0),"",IF('Vîrsta 1-2 ani'!$C$6&lt;=0,(TOTAL!C96-('Vîrsta 5-7 ani'!$C$6*0))/TOTAL!$C$6*'Vîrsta 3-4 ani'!$C$6,(('Vîrsta 1-2 ani'!C96/'Vîrsta 1-2 ani'!$C$6)+0.0024)*'Vîrsta 3-4 ani'!$C$6))</f>
        <v>1.0685714285714285</v>
      </c>
      <c r="D96" s="69">
        <f>IF(OR(TOTAL!D96="",TOTAL!D96=0),"",IF('Vîrsta 1-2 ani'!$C$6&lt;=0,(TOTAL!D96-('Vîrsta 5-7 ani'!$C$6*0))/TOTAL!$C$6*'Vîrsta 3-4 ani'!$C$6,(('Vîrsta 1-2 ani'!D96/'Vîrsta 1-2 ani'!$C$6)+0.0024)*'Vîrsta 3-4 ani'!$C$6))</f>
        <v>1.5861358313817331</v>
      </c>
      <c r="E96" s="69">
        <f>IF(OR(TOTAL!E96="",TOTAL!E96=0),"",IF('Vîrsta 1-2 ani'!$C$6&lt;=0,(TOTAL!E96-('Vîrsta 5-7 ani'!$C$6*0))/TOTAL!$C$6*'Vîrsta 3-4 ani'!$C$6,(('Vîrsta 1-2 ani'!E96/'Vîrsta 1-2 ani'!$C$6)+0.0024)*'Vîrsta 3-4 ani'!$C$6))</f>
        <v>3.9350819672131148</v>
      </c>
      <c r="F96" s="69">
        <f>IF(OR(TOTAL!F96="",TOTAL!F96=0),"",IF('Vîrsta 1-2 ani'!$C$6&lt;=0,(TOTAL!F96-('Vîrsta 5-7 ani'!$C$6*0))/TOTAL!$C$6*'Vîrsta 3-4 ani'!$C$6,(('Vîrsta 1-2 ani'!F96/'Vîrsta 1-2 ani'!$C$6)+0.0024)*'Vîrsta 3-4 ani'!$C$6))</f>
        <v>1.8648243559718967</v>
      </c>
      <c r="G96" s="69">
        <f>IF(OR(TOTAL!G96="",TOTAL!G96=0),"",IF('Vîrsta 1-2 ani'!$C$6&lt;=0,(TOTAL!G96-('Vîrsta 5-7 ani'!$C$6*0))/TOTAL!$C$6*'Vîrsta 3-4 ani'!$C$6,(('Vîrsta 1-2 ani'!G96/'Vîrsta 1-2 ani'!$C$6)+0.0024)*'Vîrsta 3-4 ani'!$C$6))</f>
        <v>4.1978454332552699</v>
      </c>
      <c r="H96" s="69">
        <f>IF(OR(TOTAL!H96="",TOTAL!H96=0),"",IF('Vîrsta 1-2 ani'!$C$6&lt;=0,(TOTAL!H96-('Vîrsta 5-7 ani'!$C$6*0))/TOTAL!$C$6*'Vîrsta 3-4 ani'!$C$6,(('Vîrsta 1-2 ani'!H96/'Vîrsta 1-2 ani'!$C$6)+0.0024)*'Vîrsta 3-4 ani'!$C$6))</f>
        <v>1.4666978922716627</v>
      </c>
      <c r="I96" s="69">
        <f>IF(OR(TOTAL!I96="",TOTAL!I96=0),"",IF('Vîrsta 1-2 ani'!$C$6&lt;=0,(TOTAL!I96-('Vîrsta 5-7 ani'!$C$6*0))/TOTAL!$C$6*'Vîrsta 3-4 ani'!$C$6,(('Vîrsta 1-2 ani'!I96/'Vîrsta 1-2 ani'!$C$6)+0.0024)*'Vîrsta 3-4 ani'!$C$6))</f>
        <v>0.9889461358313818</v>
      </c>
      <c r="J96" s="69">
        <f>IF(OR(TOTAL!J96="",TOTAL!J96=0),"",IF('Vîrsta 1-2 ani'!$C$6&lt;=0,(TOTAL!J96-('Vîrsta 5-7 ani'!$C$6*0))/TOTAL!$C$6*'Vîrsta 3-4 ani'!$C$6,(('Vîrsta 1-2 ani'!J96/'Vîrsta 1-2 ani'!$C$6)+0.0024)*'Vîrsta 3-4 ani'!$C$6))</f>
        <v>3.9350819672131148</v>
      </c>
      <c r="K96" s="69">
        <f>IF(OR(TOTAL!K96="",TOTAL!K96=0),"",IF('Vîrsta 1-2 ani'!$C$6&lt;=0,(TOTAL!K96-('Vîrsta 5-7 ani'!$C$6*0))/TOTAL!$C$6*'Vîrsta 3-4 ani'!$C$6,(('Vîrsta 1-2 ani'!K96/'Vîrsta 1-2 ani'!$C$6)+0.0024)*'Vîrsta 3-4 ani'!$C$6))</f>
        <v>4.0545199063231854</v>
      </c>
      <c r="L96" s="69">
        <f>IF(OR(TOTAL!L96="",TOTAL!L96=0),"",IF('Vîrsta 1-2 ani'!$C$6&lt;=0,(TOTAL!L96-('Vîrsta 5-7 ani'!$C$6*0))/TOTAL!$C$6*'Vîrsta 3-4 ani'!$C$6,(('Vîrsta 1-2 ani'!L96/'Vîrsta 1-2 ani'!$C$6)+0.0024)*'Vîrsta 3-4 ani'!$C$6))</f>
        <v>0.9889461358313818</v>
      </c>
      <c r="M96" s="69">
        <f>IF(OR(TOTAL!M96="",TOTAL!M96=0),"",IF('Vîrsta 1-2 ani'!$C$6&lt;=0,(TOTAL!M96-('Vîrsta 5-7 ani'!$C$6*0))/TOTAL!$C$6*'Vîrsta 3-4 ani'!$C$6,(('Vîrsta 1-2 ani'!M96/'Vîrsta 1-2 ani'!$C$6)+0.0024)*'Vîrsta 3-4 ani'!$C$6))</f>
        <v>1.9444496487119436</v>
      </c>
      <c r="N96" s="69">
        <f>IF(OR(TOTAL!N96="",TOTAL!N96=0),"",IF('Vîrsta 1-2 ani'!$C$6&lt;=0,(TOTAL!N96-('Vîrsta 5-7 ani'!$C$6*0))/TOTAL!$C$6*'Vîrsta 3-4 ani'!$C$6,(('Vîrsta 1-2 ani'!N96/'Vîrsta 1-2 ani'!$C$6)+0.0024)*'Vîrsta 3-4 ani'!$C$6))</f>
        <v>4.1978454332552699</v>
      </c>
      <c r="O96" s="69">
        <f>IF(OR(TOTAL!O96="",TOTAL!O96=0),"",IF('Vîrsta 1-2 ani'!$C$6&lt;=0,(TOTAL!O96-('Vîrsta 5-7 ani'!$C$6*0))/TOTAL!$C$6*'Vîrsta 3-4 ani'!$C$6,(('Vîrsta 1-2 ani'!O96/'Vîrsta 1-2 ani'!$C$6)+0.0024)*'Vîrsta 3-4 ani'!$C$6))</f>
        <v>2.0240749414519907</v>
      </c>
      <c r="P96" s="69">
        <f>IF(OR(TOTAL!P96="",TOTAL!P96=0),"",IF('Vîrsta 1-2 ani'!$C$6&lt;=0,(TOTAL!P96-('Vîrsta 5-7 ani'!$C$6*0))/TOTAL!$C$6*'Vîrsta 3-4 ani'!$C$6,(('Vîrsta 1-2 ani'!P96/'Vîrsta 1-2 ani'!$C$6)+0.0024)*'Vîrsta 3-4 ani'!$C$6))</f>
        <v>4.4287587822014052</v>
      </c>
      <c r="Q96" s="69">
        <f>IF(OR(TOTAL!Q96="",TOTAL!Q96=0),"",IF('Vîrsta 1-2 ani'!$C$6&lt;=0,(TOTAL!Q96-('Vîrsta 5-7 ani'!$C$6*0))/TOTAL!$C$6*'Vîrsta 3-4 ani'!$C$6,(('Vîrsta 1-2 ani'!Q96/'Vîrsta 1-2 ani'!$C$6)+0.0024)*'Vîrsta 3-4 ani'!$C$6))</f>
        <v>1.7055737704918035</v>
      </c>
      <c r="R96" s="69">
        <f>IF(OR(TOTAL!R96="",TOTAL!R96=0),"",IF('Vîrsta 1-2 ani'!$C$6&lt;=0,(TOTAL!R96-('Vîrsta 5-7 ani'!$C$6*0))/TOTAL!$C$6*'Vîrsta 3-4 ani'!$C$6,(('Vîrsta 1-2 ani'!R96/'Vîrsta 1-2 ani'!$C$6)+0.0024)*'Vîrsta 3-4 ani'!$C$6))</f>
        <v>1.5861358313817331</v>
      </c>
      <c r="S96" s="69">
        <f>IF(OR(TOTAL!S96="",TOTAL!S96=0),"",IF('Vîrsta 1-2 ani'!$C$6&lt;=0,(TOTAL!S96-('Vîrsta 5-7 ani'!$C$6*0))/TOTAL!$C$6*'Vîrsta 3-4 ani'!$C$6,(('Vîrsta 1-2 ani'!S96/'Vîrsta 1-2 ani'!$C$6)+0.0024)*'Vîrsta 3-4 ani'!$C$6))</f>
        <v>4.0784074941451989</v>
      </c>
      <c r="T96" s="69">
        <f>IF(OR(TOTAL!T96="",TOTAL!T96=0),"",IF('Vîrsta 1-2 ani'!$C$6&lt;=0,(TOTAL!T96-('Vîrsta 5-7 ani'!$C$6*0))/TOTAL!$C$6*'Vîrsta 3-4 ani'!$C$6,(('Vîrsta 1-2 ani'!T96/'Vîrsta 1-2 ani'!$C$6)+0.0024)*'Vîrsta 3-4 ani'!$C$6))</f>
        <v>5.2887119437939107</v>
      </c>
      <c r="U96" s="69">
        <f>IF(OR(TOTAL!U96="",TOTAL!U96=0),"",IF('Vîrsta 1-2 ani'!$C$6&lt;=0,(TOTAL!U96-('Vîrsta 5-7 ani'!$C$6*0))/TOTAL!$C$6*'Vîrsta 3-4 ani'!$C$6,(('Vîrsta 1-2 ani'!U96/'Vîrsta 1-2 ani'!$C$6)+0.0024)*'Vîrsta 3-4 ani'!$C$6))</f>
        <v>4.2376580796252927</v>
      </c>
      <c r="V96" s="69">
        <f>IF(OR(TOTAL!V96="",TOTAL!V96=0),"",IF('Vîrsta 1-2 ani'!$C$6&lt;=0,(TOTAL!V96-('Vîrsta 5-7 ani'!$C$6*0))/TOTAL!$C$6*'Vîrsta 3-4 ani'!$C$6,(('Vîrsta 1-2 ani'!V96/'Vîrsta 1-2 ani'!$C$6)+0.0024)*'Vîrsta 3-4 ani'!$C$6))</f>
        <v>0.9889461358313818</v>
      </c>
      <c r="W96" s="69" t="str">
        <f>IF(OR(TOTAL!W96="",TOTAL!W96=0),"",IF('Vîrsta 1-2 ani'!$C$6&lt;=0,(TOTAL!W96-('Vîrsta 5-7 ani'!$C$6*0))/TOTAL!$C$6*'Vîrsta 3-4 ani'!$C$6,(('Vîrsta 1-2 ani'!W96/'Vîrsta 1-2 ani'!$C$6)+0.0024)*'Vîrsta 3-4 ani'!$C$6))</f>
        <v/>
      </c>
      <c r="X96" s="69" t="str">
        <f>IF(OR(TOTAL!X96="",TOTAL!X96=0),"",IF('Vîrsta 1-2 ani'!$C$6&lt;=0,(TOTAL!X96-('Vîrsta 5-7 ani'!$C$6*0))/TOTAL!$C$6*'Vîrsta 3-4 ani'!$C$6,(('Vîrsta 1-2 ani'!X96/'Vîrsta 1-2 ani'!$C$6)+0.0024)*'Vîrsta 3-4 ani'!$C$6))</f>
        <v/>
      </c>
      <c r="Y96" s="69" t="str">
        <f>IF(OR(TOTAL!Y96="",TOTAL!Y96=0),"",IF('Vîrsta 1-2 ani'!$C$6&lt;=0,(TOTAL!Y96-('Vîrsta 5-7 ani'!$C$6*0))/TOTAL!$C$6*'Vîrsta 3-4 ani'!$C$6,(('Vîrsta 1-2 ani'!Y96/'Vîrsta 1-2 ani'!$C$6)+0.0024)*'Vîrsta 3-4 ani'!$C$6))</f>
        <v/>
      </c>
      <c r="Z96" s="69">
        <f t="shared" ref="Z96:Z104" si="62">SUM(C96:Y96)</f>
        <v>54.567213114754104</v>
      </c>
      <c r="AA96" s="10">
        <f t="shared" si="39"/>
        <v>15.136536231554537</v>
      </c>
      <c r="AB96" s="10">
        <f t="shared" si="60"/>
        <v>15.136536231554537</v>
      </c>
      <c r="AC96" s="4">
        <v>0</v>
      </c>
      <c r="AD96" s="90">
        <f t="shared" ref="AD96:AD104" si="63">IFERROR(IF($AB96=0,"",$AB96*AE96),"")</f>
        <v>0.13622882608399081</v>
      </c>
      <c r="AE96" s="91">
        <v>8.9999999999999993E-3</v>
      </c>
      <c r="AF96" s="90">
        <f t="shared" si="58"/>
        <v>1.5136536231554537E-2</v>
      </c>
      <c r="AG96" s="91">
        <v>1E-3</v>
      </c>
      <c r="AH96" s="90">
        <f t="shared" si="59"/>
        <v>12.396823173643165</v>
      </c>
      <c r="AI96" s="91">
        <v>0.81899999999999995</v>
      </c>
      <c r="AJ96" s="90">
        <f t="shared" si="55"/>
        <v>48.497462085900736</v>
      </c>
      <c r="AK96" s="91">
        <v>3.2040000000000002</v>
      </c>
      <c r="AL96" s="193">
        <v>12</v>
      </c>
      <c r="AM96" s="96">
        <f t="shared" si="61"/>
        <v>3.1365362315545369</v>
      </c>
      <c r="AN96" s="96">
        <f t="shared" si="57"/>
        <v>126.13780192962115</v>
      </c>
      <c r="AO96" s="18"/>
    </row>
    <row r="97" spans="1:41" s="31" customFormat="1" ht="15.75" x14ac:dyDescent="0.25">
      <c r="A97" s="311"/>
      <c r="B97" s="61" t="s">
        <v>105</v>
      </c>
      <c r="C97" s="245">
        <f>IF(OR(TOTAL!C97="",TOTAL!C97=0),"",TOTAL!C97/TOTAL!$C$6*'Vîrsta 3-4 ani'!$C$6)</f>
        <v>1.0351288056206089</v>
      </c>
      <c r="D97" s="245">
        <f>IF(OR(TOTAL!D97="",TOTAL!D97=0),"",TOTAL!D97/TOTAL!$C$6*'Vîrsta 3-4 ani'!$C$6)</f>
        <v>1.5526932084309135</v>
      </c>
      <c r="E97" s="245">
        <f>IF(OR(TOTAL!E97="",TOTAL!E97=0),"",TOTAL!E97/TOTAL!$C$6*'Vîrsta 3-4 ani'!$C$6)</f>
        <v>2.2295081967213113</v>
      </c>
      <c r="F97" s="245">
        <f>IF(OR(TOTAL!F97="",TOTAL!F97=0),"",TOTAL!F97/TOTAL!$C$6*'Vîrsta 3-4 ani'!$C$6)</f>
        <v>1.8313817330210771</v>
      </c>
      <c r="G97" s="245">
        <f>IF(OR(TOTAL!G97="",TOTAL!G97=0),"",TOTAL!G97/TOTAL!$C$6*'Vîrsta 3-4 ani'!$C$6)</f>
        <v>2.3489461358313819</v>
      </c>
      <c r="H97" s="245">
        <f>IF(OR(TOTAL!H97="",TOTAL!H97=0),"",TOTAL!H97/TOTAL!$C$6*'Vîrsta 3-4 ani'!$C$6)</f>
        <v>1.4332552693208431</v>
      </c>
      <c r="I97" s="245">
        <f>IF(OR(TOTAL!I97="",TOTAL!I97=0),"",TOTAL!I97/TOTAL!$C$6*'Vîrsta 3-4 ani'!$C$6)</f>
        <v>0.95550351288056201</v>
      </c>
      <c r="J97" s="245">
        <f>IF(OR(TOTAL!J97="",TOTAL!J97=0),"",TOTAL!J97/TOTAL!$C$6*'Vîrsta 3-4 ani'!$C$6)</f>
        <v>2.2295081967213113</v>
      </c>
      <c r="K97" s="245">
        <f>IF(OR(TOTAL!K97="",TOTAL!K97=0),"",TOTAL!K97/TOTAL!$C$6*'Vîrsta 3-4 ani'!$C$6)</f>
        <v>2.3489461358313819</v>
      </c>
      <c r="L97" s="245">
        <f>IF(OR(TOTAL!L97="",TOTAL!L97=0),"",TOTAL!L97/TOTAL!$C$6*'Vîrsta 3-4 ani'!$C$6)</f>
        <v>0.95550351288056201</v>
      </c>
      <c r="M97" s="245">
        <f>IF(OR(TOTAL!M97="",TOTAL!M97=0),"",TOTAL!M97/TOTAL!$C$6*'Vîrsta 3-4 ani'!$C$6)</f>
        <v>1.911007025761124</v>
      </c>
      <c r="N97" s="245">
        <f>IF(OR(TOTAL!N97="",TOTAL!N97=0),"",TOTAL!N97/TOTAL!$C$6*'Vîrsta 3-4 ani'!$C$6)</f>
        <v>2.3489461358313819</v>
      </c>
      <c r="O97" s="245">
        <f>IF(OR(TOTAL!O97="",TOTAL!O97=0),"",TOTAL!O97/TOTAL!$C$6*'Vîrsta 3-4 ani'!$C$6)</f>
        <v>1.9906323185011712</v>
      </c>
      <c r="P97" s="245">
        <f>IF(OR(TOTAL!P97="",TOTAL!P97=0),"",TOTAL!P97/TOTAL!$C$6*'Vîrsta 3-4 ani'!$C$6)</f>
        <v>2.3887587822014051</v>
      </c>
      <c r="Q97" s="245">
        <f>IF(OR(TOTAL!Q97="",TOTAL!Q97=0),"",TOTAL!Q97/TOTAL!$C$6*'Vîrsta 3-4 ani'!$C$6)</f>
        <v>1.6721311475409837</v>
      </c>
      <c r="R97" s="245">
        <f>IF(OR(TOTAL!R97="",TOTAL!R97=0),"",TOTAL!R97/TOTAL!$C$6*'Vîrsta 3-4 ani'!$C$6)</f>
        <v>1.5526932084309135</v>
      </c>
      <c r="S97" s="245">
        <f>IF(OR(TOTAL!S97="",TOTAL!S97=0),"",TOTAL!S97/TOTAL!$C$6*'Vîrsta 3-4 ani'!$C$6)</f>
        <v>2.2295081967213113</v>
      </c>
      <c r="T97" s="245">
        <f>IF(OR(TOTAL!T97="",TOTAL!T97=0),"",TOTAL!T97/TOTAL!$C$6*'Vîrsta 3-4 ani'!$C$6)</f>
        <v>1.911007025761124</v>
      </c>
      <c r="U97" s="245">
        <f>IF(OR(TOTAL!U97="",TOTAL!U97=0),"",TOTAL!U97/TOTAL!$C$6*'Vîrsta 3-4 ani'!$C$6)</f>
        <v>2.3887587822014051</v>
      </c>
      <c r="V97" s="245">
        <f>IF(OR(TOTAL!V97="",TOTAL!V97=0),"",TOTAL!V97/TOTAL!$C$6*'Vîrsta 3-4 ani'!$C$6)</f>
        <v>0.95550351288056201</v>
      </c>
      <c r="W97" s="245" t="str">
        <f>IF(OR(TOTAL!W97="",TOTAL!W97=0),"",TOTAL!W97/TOTAL!$C$6*'Vîrsta 3-4 ani'!$C$6)</f>
        <v/>
      </c>
      <c r="X97" s="245" t="str">
        <f>IF(OR(TOTAL!X97="",TOTAL!X97=0),"",TOTAL!X97/TOTAL!$C$6*'Vîrsta 3-4 ani'!$C$6)</f>
        <v/>
      </c>
      <c r="Y97" s="245" t="str">
        <f>IF(OR(TOTAL!Y97="",TOTAL!Y97=0),"",TOTAL!Y97/TOTAL!$C$6*'Vîrsta 3-4 ani'!$C$6)</f>
        <v/>
      </c>
      <c r="Z97" s="11">
        <f t="shared" si="62"/>
        <v>36.269320843091336</v>
      </c>
      <c r="AA97" s="11">
        <f t="shared" si="39"/>
        <v>10.060837959248637</v>
      </c>
      <c r="AB97" s="11">
        <f t="shared" si="60"/>
        <v>10.060837959248637</v>
      </c>
      <c r="AC97" s="7"/>
      <c r="AD97" s="97">
        <f t="shared" si="63"/>
        <v>0</v>
      </c>
      <c r="AE97" s="98"/>
      <c r="AF97" s="97">
        <f t="shared" si="58"/>
        <v>0</v>
      </c>
      <c r="AG97" s="98"/>
      <c r="AH97" s="97">
        <f t="shared" si="59"/>
        <v>9.9602295796561506</v>
      </c>
      <c r="AI97" s="98">
        <v>0.99</v>
      </c>
      <c r="AJ97" s="97">
        <f t="shared" si="55"/>
        <v>40.826880438630965</v>
      </c>
      <c r="AK97" s="98">
        <v>4.0579999999999998</v>
      </c>
      <c r="AL97" s="192"/>
      <c r="AM97" s="99"/>
      <c r="AN97" s="99"/>
      <c r="AO97" s="66"/>
    </row>
    <row r="98" spans="1:41" s="31" customFormat="1" ht="15.75" x14ac:dyDescent="0.25">
      <c r="A98" s="311"/>
      <c r="B98" s="61" t="s">
        <v>106</v>
      </c>
      <c r="C98" s="245" t="str">
        <f>IF(OR(TOTAL!C98="",TOTAL!C98=0),"",TOTAL!C98/TOTAL!$C$6*'Vîrsta 3-4 ani'!$C$6)</f>
        <v/>
      </c>
      <c r="D98" s="245" t="str">
        <f>IF(OR(TOTAL!D98="",TOTAL!D98=0),"",TOTAL!D98/TOTAL!$C$6*'Vîrsta 3-4 ani'!$C$6)</f>
        <v/>
      </c>
      <c r="E98" s="245" t="str">
        <f>IF(OR(TOTAL!E98="",TOTAL!E98=0),"",TOTAL!E98/TOTAL!$C$6*'Vîrsta 3-4 ani'!$C$6)</f>
        <v/>
      </c>
      <c r="F98" s="245" t="str">
        <f>IF(OR(TOTAL!F98="",TOTAL!F98=0),"",TOTAL!F98/TOTAL!$C$6*'Vîrsta 3-4 ani'!$C$6)</f>
        <v/>
      </c>
      <c r="G98" s="245" t="str">
        <f>IF(OR(TOTAL!G98="",TOTAL!G98=0),"",TOTAL!G98/TOTAL!$C$6*'Vîrsta 3-4 ani'!$C$6)</f>
        <v/>
      </c>
      <c r="H98" s="245" t="str">
        <f>IF(OR(TOTAL!H98="",TOTAL!H98=0),"",TOTAL!H98/TOTAL!$C$6*'Vîrsta 3-4 ani'!$C$6)</f>
        <v/>
      </c>
      <c r="I98" s="245" t="str">
        <f>IF(OR(TOTAL!I98="",TOTAL!I98=0),"",TOTAL!I98/TOTAL!$C$6*'Vîrsta 3-4 ani'!$C$6)</f>
        <v/>
      </c>
      <c r="J98" s="245" t="str">
        <f>IF(OR(TOTAL!J98="",TOTAL!J98=0),"",TOTAL!J98/TOTAL!$C$6*'Vîrsta 3-4 ani'!$C$6)</f>
        <v/>
      </c>
      <c r="K98" s="245" t="str">
        <f>IF(OR(TOTAL!K98="",TOTAL!K98=0),"",TOTAL!K98/TOTAL!$C$6*'Vîrsta 3-4 ani'!$C$6)</f>
        <v/>
      </c>
      <c r="L98" s="245" t="str">
        <f>IF(OR(TOTAL!L98="",TOTAL!L98=0),"",TOTAL!L98/TOTAL!$C$6*'Vîrsta 3-4 ani'!$C$6)</f>
        <v/>
      </c>
      <c r="M98" s="245" t="str">
        <f>IF(OR(TOTAL!M98="",TOTAL!M98=0),"",TOTAL!M98/TOTAL!$C$6*'Vîrsta 3-4 ani'!$C$6)</f>
        <v/>
      </c>
      <c r="N98" s="245" t="str">
        <f>IF(OR(TOTAL!N98="",TOTAL!N98=0),"",TOTAL!N98/TOTAL!$C$6*'Vîrsta 3-4 ani'!$C$6)</f>
        <v/>
      </c>
      <c r="O98" s="245" t="str">
        <f>IF(OR(TOTAL!O98="",TOTAL!O98=0),"",TOTAL!O98/TOTAL!$C$6*'Vîrsta 3-4 ani'!$C$6)</f>
        <v/>
      </c>
      <c r="P98" s="245" t="str">
        <f>IF(OR(TOTAL!P98="",TOTAL!P98=0),"",TOTAL!P98/TOTAL!$C$6*'Vîrsta 3-4 ani'!$C$6)</f>
        <v/>
      </c>
      <c r="Q98" s="245" t="str">
        <f>IF(OR(TOTAL!Q98="",TOTAL!Q98=0),"",TOTAL!Q98/TOTAL!$C$6*'Vîrsta 3-4 ani'!$C$6)</f>
        <v/>
      </c>
      <c r="R98" s="245" t="str">
        <f>IF(OR(TOTAL!R98="",TOTAL!R98=0),"",TOTAL!R98/TOTAL!$C$6*'Vîrsta 3-4 ani'!$C$6)</f>
        <v/>
      </c>
      <c r="S98" s="245" t="str">
        <f>IF(OR(TOTAL!S98="",TOTAL!S98=0),"",TOTAL!S98/TOTAL!$C$6*'Vîrsta 3-4 ani'!$C$6)</f>
        <v/>
      </c>
      <c r="T98" s="245" t="str">
        <f>IF(OR(TOTAL!T98="",TOTAL!T98=0),"",TOTAL!T98/TOTAL!$C$6*'Vîrsta 3-4 ani'!$C$6)</f>
        <v/>
      </c>
      <c r="U98" s="245" t="str">
        <f>IF(OR(TOTAL!U98="",TOTAL!U98=0),"",TOTAL!U98/TOTAL!$C$6*'Vîrsta 3-4 ani'!$C$6)</f>
        <v/>
      </c>
      <c r="V98" s="245" t="str">
        <f>IF(OR(TOTAL!V98="",TOTAL!V98=0),"",TOTAL!V98/TOTAL!$C$6*'Vîrsta 3-4 ani'!$C$6)</f>
        <v/>
      </c>
      <c r="W98" s="245" t="str">
        <f>IF(OR(TOTAL!W98="",TOTAL!W98=0),"",TOTAL!W98/TOTAL!$C$6*'Vîrsta 3-4 ani'!$C$6)</f>
        <v/>
      </c>
      <c r="X98" s="245" t="str">
        <f>IF(OR(TOTAL!X98="",TOTAL!X98=0),"",TOTAL!X98/TOTAL!$C$6*'Vîrsta 3-4 ani'!$C$6)</f>
        <v/>
      </c>
      <c r="Y98" s="245" t="str">
        <f>IF(OR(TOTAL!Y98="",TOTAL!Y98=0),"",TOTAL!Y98/TOTAL!$C$6*'Vîrsta 3-4 ani'!$C$6)</f>
        <v/>
      </c>
      <c r="Z98" s="11">
        <f t="shared" si="62"/>
        <v>0</v>
      </c>
      <c r="AA98" s="11">
        <f t="shared" si="39"/>
        <v>0</v>
      </c>
      <c r="AB98" s="11" t="str">
        <f t="shared" si="60"/>
        <v/>
      </c>
      <c r="AC98" s="7"/>
      <c r="AD98" s="97" t="str">
        <f t="shared" si="63"/>
        <v/>
      </c>
      <c r="AE98" s="98">
        <v>4.0000000000000001E-3</v>
      </c>
      <c r="AF98" s="97" t="str">
        <f t="shared" si="58"/>
        <v/>
      </c>
      <c r="AG98" s="98"/>
      <c r="AH98" s="97" t="str">
        <f t="shared" si="59"/>
        <v/>
      </c>
      <c r="AI98" s="98">
        <v>0.81</v>
      </c>
      <c r="AJ98" s="97" t="str">
        <f t="shared" si="55"/>
        <v/>
      </c>
      <c r="AK98" s="98">
        <v>3.25</v>
      </c>
      <c r="AL98" s="192"/>
      <c r="AM98" s="99"/>
      <c r="AN98" s="99"/>
      <c r="AO98" s="66"/>
    </row>
    <row r="99" spans="1:41" s="31" customFormat="1" ht="15.75" x14ac:dyDescent="0.25">
      <c r="A99" s="312"/>
      <c r="B99" s="60" t="s">
        <v>49</v>
      </c>
      <c r="C99" s="245" t="str">
        <f>IF(OR(TOTAL!C99="",TOTAL!C99=0),"",TOTAL!C99/TOTAL!$C$6*'Vîrsta 3-4 ani'!$C$6)</f>
        <v/>
      </c>
      <c r="D99" s="245" t="str">
        <f>IF(OR(TOTAL!D99="",TOTAL!D99=0),"",TOTAL!D99/TOTAL!$C$6*'Vîrsta 3-4 ani'!$C$6)</f>
        <v/>
      </c>
      <c r="E99" s="245">
        <f>IF(OR(TOTAL!E99="",TOTAL!E99=0),"",TOTAL!E99/TOTAL!$C$6*'Vîrsta 3-4 ani'!$C$6)</f>
        <v>1.6721311475409837</v>
      </c>
      <c r="F99" s="245" t="str">
        <f>IF(OR(TOTAL!F99="",TOTAL!F99=0),"",TOTAL!F99/TOTAL!$C$6*'Vîrsta 3-4 ani'!$C$6)</f>
        <v/>
      </c>
      <c r="G99" s="245">
        <f>IF(OR(TOTAL!G99="",TOTAL!G99=0),"",TOTAL!G99/TOTAL!$C$6*'Vîrsta 3-4 ani'!$C$6)</f>
        <v>1.8154566744730676</v>
      </c>
      <c r="H99" s="245" t="str">
        <f>IF(OR(TOTAL!H99="",TOTAL!H99=0),"",TOTAL!H99/TOTAL!$C$6*'Vîrsta 3-4 ani'!$C$6)</f>
        <v/>
      </c>
      <c r="I99" s="245" t="str">
        <f>IF(OR(TOTAL!I99="",TOTAL!I99=0),"",TOTAL!I99/TOTAL!$C$6*'Vîrsta 3-4 ani'!$C$6)</f>
        <v/>
      </c>
      <c r="J99" s="245">
        <f>IF(OR(TOTAL!J99="",TOTAL!J99=0),"",TOTAL!J99/TOTAL!$C$6*'Vîrsta 3-4 ani'!$C$6)</f>
        <v>1.6721311475409837</v>
      </c>
      <c r="K99" s="245">
        <f>IF(OR(TOTAL!K99="",TOTAL!K99=0),"",TOTAL!K99/TOTAL!$C$6*'Vîrsta 3-4 ani'!$C$6)</f>
        <v>1.6721311475409837</v>
      </c>
      <c r="L99" s="245" t="str">
        <f>IF(OR(TOTAL!L99="",TOTAL!L99=0),"",TOTAL!L99/TOTAL!$C$6*'Vîrsta 3-4 ani'!$C$6)</f>
        <v/>
      </c>
      <c r="M99" s="245" t="str">
        <f>IF(OR(TOTAL!M99="",TOTAL!M99=0),"",TOTAL!M99/TOTAL!$C$6*'Vîrsta 3-4 ani'!$C$6)</f>
        <v/>
      </c>
      <c r="N99" s="245">
        <f>IF(OR(TOTAL!N99="",TOTAL!N99=0),"",TOTAL!N99/TOTAL!$C$6*'Vîrsta 3-4 ani'!$C$6)</f>
        <v>1.8154566744730676</v>
      </c>
      <c r="O99" s="245" t="str">
        <f>IF(OR(TOTAL!O99="",TOTAL!O99=0),"",TOTAL!O99/TOTAL!$C$6*'Vîrsta 3-4 ani'!$C$6)</f>
        <v/>
      </c>
      <c r="P99" s="245">
        <f>IF(OR(TOTAL!P99="",TOTAL!P99=0),"",TOTAL!P99/TOTAL!$C$6*'Vîrsta 3-4 ani'!$C$6)</f>
        <v>2.0065573770491802</v>
      </c>
      <c r="Q99" s="245" t="str">
        <f>IF(OR(TOTAL!Q99="",TOTAL!Q99=0),"",TOTAL!Q99/TOTAL!$C$6*'Vîrsta 3-4 ani'!$C$6)</f>
        <v/>
      </c>
      <c r="R99" s="245" t="str">
        <f>IF(OR(TOTAL!R99="",TOTAL!R99=0),"",TOTAL!R99/TOTAL!$C$6*'Vîrsta 3-4 ani'!$C$6)</f>
        <v/>
      </c>
      <c r="S99" s="245">
        <f>IF(OR(TOTAL!S99="",TOTAL!S99=0),"",TOTAL!S99/TOTAL!$C$6*'Vîrsta 3-4 ani'!$C$6)</f>
        <v>1.8154566744730676</v>
      </c>
      <c r="T99" s="245">
        <f>IF(OR(TOTAL!T99="",TOTAL!T99=0),"",TOTAL!T99/TOTAL!$C$6*'Vîrsta 3-4 ani'!$C$6)</f>
        <v>3.3442622950819674</v>
      </c>
      <c r="U99" s="245">
        <f>IF(OR(TOTAL!U99="",TOTAL!U99=0),"",TOTAL!U99/TOTAL!$C$6*'Vîrsta 3-4 ani'!$C$6)</f>
        <v>1.8154566744730676</v>
      </c>
      <c r="V99" s="245" t="str">
        <f>IF(OR(TOTAL!V99="",TOTAL!V99=0),"",TOTAL!V99/TOTAL!$C$6*'Vîrsta 3-4 ani'!$C$6)</f>
        <v/>
      </c>
      <c r="W99" s="245" t="str">
        <f>IF(OR(TOTAL!W99="",TOTAL!W99=0),"",TOTAL!W99/TOTAL!$C$6*'Vîrsta 3-4 ani'!$C$6)</f>
        <v/>
      </c>
      <c r="X99" s="245" t="str">
        <f>IF(OR(TOTAL!X99="",TOTAL!X99=0),"",TOTAL!X99/TOTAL!$C$6*'Vîrsta 3-4 ani'!$C$6)</f>
        <v/>
      </c>
      <c r="Y99" s="245" t="str">
        <f>IF(OR(TOTAL!Y99="",TOTAL!Y99=0),"",TOTAL!Y99/TOTAL!$C$6*'Vîrsta 3-4 ani'!$C$6)</f>
        <v/>
      </c>
      <c r="Z99" s="11">
        <f t="shared" si="62"/>
        <v>17.629039812646369</v>
      </c>
      <c r="AA99" s="11">
        <f t="shared" si="39"/>
        <v>4.8901636096106431</v>
      </c>
      <c r="AB99" s="11">
        <f t="shared" si="60"/>
        <v>4.8901636096106431</v>
      </c>
      <c r="AC99" s="7"/>
      <c r="AD99" s="97">
        <f t="shared" si="63"/>
        <v>6.8462290534549011E-2</v>
      </c>
      <c r="AE99" s="98">
        <v>1.4E-2</v>
      </c>
      <c r="AF99" s="97">
        <f t="shared" si="58"/>
        <v>4.8901636096106435E-3</v>
      </c>
      <c r="AG99" s="98">
        <v>1E-3</v>
      </c>
      <c r="AH99" s="97">
        <f t="shared" si="59"/>
        <v>3.2152825733189978</v>
      </c>
      <c r="AI99" s="98">
        <v>0.65749999999999997</v>
      </c>
      <c r="AJ99" s="97">
        <f t="shared" si="55"/>
        <v>11.271827120152533</v>
      </c>
      <c r="AK99" s="98">
        <v>2.3050000000000002</v>
      </c>
      <c r="AL99" s="204"/>
      <c r="AM99" s="176"/>
      <c r="AN99" s="176"/>
      <c r="AO99" s="66"/>
    </row>
    <row r="100" spans="1:41" ht="16.5" thickBot="1" x14ac:dyDescent="0.3">
      <c r="A100" s="237">
        <v>13</v>
      </c>
      <c r="B100" s="73" t="s">
        <v>9</v>
      </c>
      <c r="C100" s="253">
        <f>IF(OR(TOTAL!C100="",TOTAL!C100=0),"",IF('Vîrsta 1-2 ani'!$C$6&lt;=0,(TOTAL!C100-('Vîrsta 5-7 ani'!$C$6*0.00032))/TOTAL!$C$6*'Vîrsta 3-4 ani'!$C$6,(('Vîrsta 1-2 ani'!C100/'Vîrsta 1-2 ani'!$C$6)+0.00016)*'Vîrsta 3-4 ani'!$C$6))</f>
        <v>0.31315035128805618</v>
      </c>
      <c r="D100" s="253">
        <f>IF(OR(TOTAL!D100="",TOTAL!D100=0),"",IF('Vîrsta 1-2 ani'!$C$6&lt;=0,(TOTAL!D100-('Vîrsta 5-7 ani'!$C$6*0.00032))/TOTAL!$C$6*'Vîrsta 3-4 ani'!$C$6,(('Vîrsta 1-2 ani'!D100/'Vîrsta 1-2 ani'!$C$6)+0.00016)*'Vîrsta 3-4 ani'!$C$6))</f>
        <v>0.30837283372365337</v>
      </c>
      <c r="E100" s="253">
        <f>IF(OR(TOTAL!E100="",TOTAL!E100=0),"",IF('Vîrsta 1-2 ani'!$C$6&lt;=0,(TOTAL!E100-('Vîrsta 5-7 ani'!$C$6*0.00032))/TOTAL!$C$6*'Vîrsta 3-4 ani'!$C$6,(('Vîrsta 1-2 ani'!E100/'Vîrsta 1-2 ani'!$C$6)+0.00016)*'Vîrsta 3-4 ani'!$C$6))</f>
        <v>0.29005901639344261</v>
      </c>
      <c r="F100" s="253">
        <f>IF(OR(TOTAL!F100="",TOTAL!F100=0),"",IF('Vîrsta 1-2 ani'!$C$6&lt;=0,(TOTAL!F100-('Vîrsta 5-7 ani'!$C$6*0.00032))/TOTAL!$C$6*'Vîrsta 3-4 ani'!$C$6,(('Vîrsta 1-2 ani'!F100/'Vîrsta 1-2 ani'!$C$6)+0.00016)*'Vîrsta 3-4 ani'!$C$6))</f>
        <v>0.30916908665105386</v>
      </c>
      <c r="G100" s="253">
        <f>IF(OR(TOTAL!G100="",TOTAL!G100=0),"",IF('Vîrsta 1-2 ani'!$C$6&lt;=0,(TOTAL!G100-('Vîrsta 5-7 ani'!$C$6*0.00032))/TOTAL!$C$6*'Vîrsta 3-4 ani'!$C$6,(('Vîrsta 1-2 ani'!G100/'Vîrsta 1-2 ani'!$C$6)+0.00016)*'Vîrsta 3-4 ani'!$C$6))</f>
        <v>0.31036346604215453</v>
      </c>
      <c r="H100" s="253">
        <f>IF(OR(TOTAL!H100="",TOTAL!H100=0),"",IF('Vîrsta 1-2 ani'!$C$6&lt;=0,(TOTAL!H100-('Vîrsta 5-7 ani'!$C$6*0.00032))/TOTAL!$C$6*'Vîrsta 3-4 ani'!$C$6,(('Vîrsta 1-2 ani'!H100/'Vîrsta 1-2 ani'!$C$6)+0.00016)*'Vîrsta 3-4 ani'!$C$6))</f>
        <v>0.30439156908665105</v>
      </c>
      <c r="I100" s="253">
        <f>IF(OR(TOTAL!I100="",TOTAL!I100=0),"",IF('Vîrsta 1-2 ani'!$C$6&lt;=0,(TOTAL!I100-('Vîrsta 5-7 ani'!$C$6*0.00032))/TOTAL!$C$6*'Vîrsta 3-4 ani'!$C$6,(('Vîrsta 1-2 ani'!I100/'Vîrsta 1-2 ani'!$C$6)+0.00016)*'Vîrsta 3-4 ani'!$C$6))</f>
        <v>0.29005901639344261</v>
      </c>
      <c r="J100" s="253">
        <f>IF(OR(TOTAL!J100="",TOTAL!J100=0),"",IF('Vîrsta 1-2 ani'!$C$6&lt;=0,(TOTAL!J100-('Vîrsta 5-7 ani'!$C$6*0.00032))/TOTAL!$C$6*'Vîrsta 3-4 ani'!$C$6,(('Vîrsta 1-2 ani'!J100/'Vîrsta 1-2 ani'!$C$6)+0.00016)*'Vîrsta 3-4 ani'!$C$6))</f>
        <v>0.30200281030444964</v>
      </c>
      <c r="K100" s="253">
        <f>IF(OR(TOTAL!K100="",TOTAL!K100=0),"",IF('Vîrsta 1-2 ani'!$C$6&lt;=0,(TOTAL!K100-('Vîrsta 5-7 ani'!$C$6*0.00032))/TOTAL!$C$6*'Vîrsta 3-4 ani'!$C$6,(('Vîrsta 1-2 ani'!K100/'Vîrsta 1-2 ani'!$C$6)+0.00016)*'Vîrsta 3-4 ani'!$C$6))</f>
        <v>0.3203166276346604</v>
      </c>
      <c r="L100" s="253">
        <f>IF(OR(TOTAL!L100="",TOTAL!L100=0),"",IF('Vîrsta 1-2 ani'!$C$6&lt;=0,(TOTAL!L100-('Vîrsta 5-7 ani'!$C$6*0.00032))/TOTAL!$C$6*'Vîrsta 3-4 ani'!$C$6,(('Vîrsta 1-2 ani'!L100/'Vîrsta 1-2 ani'!$C$6)+0.00016)*'Vîrsta 3-4 ani'!$C$6))</f>
        <v>0.29404028103044499</v>
      </c>
      <c r="M100" s="253">
        <f>IF(OR(TOTAL!M100="",TOTAL!M100=0),"",IF('Vîrsta 1-2 ani'!$C$6&lt;=0,(TOTAL!M100-('Vîrsta 5-7 ani'!$C$6*0.00032))/TOTAL!$C$6*'Vîrsta 3-4 ani'!$C$6,(('Vîrsta 1-2 ani'!M100/'Vîrsta 1-2 ani'!$C$6)+0.00016)*'Vîrsta 3-4 ani'!$C$6))</f>
        <v>0.29244777517564408</v>
      </c>
      <c r="N100" s="253">
        <f>IF(OR(TOTAL!N100="",TOTAL!N100=0),"",IF('Vîrsta 1-2 ani'!$C$6&lt;=0,(TOTAL!N100-('Vîrsta 5-7 ani'!$C$6*0.00032))/TOTAL!$C$6*'Vîrsta 3-4 ani'!$C$6,(('Vîrsta 1-2 ani'!N100/'Vîrsta 1-2 ani'!$C$6)+0.00016)*'Vîrsta 3-4 ani'!$C$6))</f>
        <v>0.32190913348946137</v>
      </c>
      <c r="O100" s="253">
        <f>IF(OR(TOTAL!O100="",TOTAL!O100=0),"",IF('Vîrsta 1-2 ani'!$C$6&lt;=0,(TOTAL!O100-('Vîrsta 5-7 ani'!$C$6*0.00032))/TOTAL!$C$6*'Vîrsta 3-4 ani'!$C$6,(('Vîrsta 1-2 ani'!O100/'Vîrsta 1-2 ani'!$C$6)+0.00016)*'Vîrsta 3-4 ani'!$C$6))</f>
        <v>0.33703793911007024</v>
      </c>
      <c r="P100" s="253">
        <f>IF(OR(TOTAL!P100="",TOTAL!P100=0),"",IF('Vîrsta 1-2 ani'!$C$6&lt;=0,(TOTAL!P100-('Vîrsta 5-7 ani'!$C$6*0.00032))/TOTAL!$C$6*'Vîrsta 3-4 ani'!$C$6,(('Vîrsta 1-2 ani'!P100/'Vîrsta 1-2 ani'!$C$6)+0.00016)*'Vîrsta 3-4 ani'!$C$6))</f>
        <v>0.35375925058548019</v>
      </c>
      <c r="Q100" s="253">
        <f>IF(OR(TOTAL!Q100="",TOTAL!Q100=0),"",IF('Vîrsta 1-2 ani'!$C$6&lt;=0,(TOTAL!Q100-('Vîrsta 5-7 ani'!$C$6*0.00032))/TOTAL!$C$6*'Vîrsta 3-4 ani'!$C$6,(('Vîrsta 1-2 ani'!Q100/'Vîrsta 1-2 ani'!$C$6)+0.00016)*'Vîrsta 3-4 ani'!$C$6))</f>
        <v>0.35694426229508197</v>
      </c>
      <c r="R100" s="253">
        <f>IF(OR(TOTAL!R100="",TOTAL!R100=0),"",IF('Vîrsta 1-2 ani'!$C$6&lt;=0,(TOTAL!R100-('Vîrsta 5-7 ani'!$C$6*0.00032))/TOTAL!$C$6*'Vîrsta 3-4 ani'!$C$6,(('Vîrsta 1-2 ani'!R100/'Vîrsta 1-2 ani'!$C$6)+0.00016)*'Vîrsta 3-4 ani'!$C$6))</f>
        <v>0.32748290398126467</v>
      </c>
      <c r="S100" s="253">
        <f>IF(OR(TOTAL!S100="",TOTAL!S100=0),"",IF('Vîrsta 1-2 ani'!$C$6&lt;=0,(TOTAL!S100-('Vîrsta 5-7 ani'!$C$6*0.00032))/TOTAL!$C$6*'Vîrsta 3-4 ani'!$C$6,(('Vîrsta 1-2 ani'!S100/'Vîrsta 1-2 ani'!$C$6)+0.00016)*'Vîrsta 3-4 ani'!$C$6))</f>
        <v>0.29802154566744726</v>
      </c>
      <c r="T100" s="253">
        <f>IF(OR(TOTAL!T100="",TOTAL!T100=0),"",IF('Vîrsta 1-2 ani'!$C$6&lt;=0,(TOTAL!T100-('Vîrsta 5-7 ani'!$C$6*0.00032))/TOTAL!$C$6*'Vîrsta 3-4 ani'!$C$6,(('Vîrsta 1-2 ani'!T100/'Vîrsta 1-2 ani'!$C$6)+0.00016)*'Vîrsta 3-4 ani'!$C$6))</f>
        <v>0.30439156908665105</v>
      </c>
      <c r="U100" s="253">
        <f>IF(OR(TOTAL!U100="",TOTAL!U100=0),"",IF('Vîrsta 1-2 ani'!$C$6&lt;=0,(TOTAL!U100-('Vîrsta 5-7 ani'!$C$6*0.00032))/TOTAL!$C$6*'Vîrsta 3-4 ani'!$C$6,(('Vîrsta 1-2 ani'!U100/'Vîrsta 1-2 ani'!$C$6)+0.00016)*'Vîrsta 3-4 ani'!$C$6))</f>
        <v>0.31394660421545667</v>
      </c>
      <c r="V100" s="253">
        <f>IF(OR(TOTAL!V100="",TOTAL!V100=0),"",IF('Vîrsta 1-2 ani'!$C$6&lt;=0,(TOTAL!V100-('Vîrsta 5-7 ani'!$C$6*0.00032))/TOTAL!$C$6*'Vîrsta 3-4 ani'!$C$6,(('Vîrsta 1-2 ani'!V100/'Vîrsta 1-2 ani'!$C$6)+0.00016)*'Vîrsta 3-4 ani'!$C$6))</f>
        <v>0.30598407494145197</v>
      </c>
      <c r="W100" s="253" t="str">
        <f>IF(OR(TOTAL!W100="",TOTAL!W100=0),"",IF('Vîrsta 1-2 ani'!$C$6&lt;=0,(TOTAL!W100-('Vîrsta 5-7 ani'!$C$6*0.00032))/TOTAL!$C$6*'Vîrsta 3-4 ani'!$C$6,(('Vîrsta 1-2 ani'!W100/'Vîrsta 1-2 ani'!$C$6)+0.00016)*'Vîrsta 3-4 ani'!$C$6))</f>
        <v/>
      </c>
      <c r="X100" s="253" t="str">
        <f>IF(OR(TOTAL!X100="",TOTAL!X100=0),"",IF('Vîrsta 1-2 ani'!$C$6&lt;=0,(TOTAL!X100-('Vîrsta 5-7 ani'!$C$6*0.00032))/TOTAL!$C$6*'Vîrsta 3-4 ani'!$C$6,(('Vîrsta 1-2 ani'!X100/'Vîrsta 1-2 ani'!$C$6)+0.00016)*'Vîrsta 3-4 ani'!$C$6))</f>
        <v/>
      </c>
      <c r="Y100" s="253" t="str">
        <f>IF(OR(TOTAL!Y100="",TOTAL!Y100=0),"",IF('Vîrsta 1-2 ani'!$C$6&lt;=0,(TOTAL!Y100-('Vîrsta 5-7 ani'!$C$6*0.00032))/TOTAL!$C$6*'Vîrsta 3-4 ani'!$C$6,(('Vîrsta 1-2 ani'!Y100/'Vîrsta 1-2 ani'!$C$6)+0.00016)*'Vîrsta 3-4 ani'!$C$6))</f>
        <v/>
      </c>
      <c r="Z100" s="74">
        <f t="shared" si="62"/>
        <v>6.2538501170960199</v>
      </c>
      <c r="AA100" s="74">
        <f t="shared" si="39"/>
        <v>1.7347711836604769</v>
      </c>
      <c r="AB100" s="74">
        <f t="shared" si="40"/>
        <v>1.7347711836604769</v>
      </c>
      <c r="AC100" s="75"/>
      <c r="AD100" s="106">
        <f t="shared" si="63"/>
        <v>0</v>
      </c>
      <c r="AE100" s="107"/>
      <c r="AF100" s="106">
        <f t="shared" si="58"/>
        <v>0</v>
      </c>
      <c r="AG100" s="107"/>
      <c r="AH100" s="106">
        <f t="shared" si="59"/>
        <v>0</v>
      </c>
      <c r="AI100" s="107"/>
      <c r="AJ100" s="106">
        <f t="shared" si="55"/>
        <v>0</v>
      </c>
      <c r="AK100" s="146"/>
      <c r="AL100" s="205">
        <v>1.28</v>
      </c>
      <c r="AM100" s="147">
        <f t="shared" ref="AM100" si="64">IFERROR((AB100-AL100),"")</f>
        <v>0.45477118366047686</v>
      </c>
      <c r="AN100" s="147">
        <f t="shared" ref="AN100" si="65">IFERROR((AB100*100/AL100),"")</f>
        <v>135.52899872347476</v>
      </c>
      <c r="AO100" s="18"/>
    </row>
    <row r="101" spans="1:41" ht="15.75" x14ac:dyDescent="0.25">
      <c r="A101" s="109">
        <v>14</v>
      </c>
      <c r="B101" s="110" t="s">
        <v>8</v>
      </c>
      <c r="C101" s="254" t="str">
        <f>IF(OR(TOTAL!C101="",TOTAL!C101=0),"",TOTAL!C101/TOTAL!$C$6*'Vîrsta 3-4 ani'!$C$6)</f>
        <v/>
      </c>
      <c r="D101" s="254">
        <f>IF(OR(TOTAL!D101="",TOTAL!D101=0),"",TOTAL!D101/TOTAL!$C$6*'Vîrsta 3-4 ani'!$C$6)</f>
        <v>3.1850117096018732E-2</v>
      </c>
      <c r="E101" s="254">
        <f>IF(OR(TOTAL!E101="",TOTAL!E101=0),"",TOTAL!E101/TOTAL!$C$6*'Vîrsta 3-4 ani'!$C$6)</f>
        <v>3.1850117096018732E-2</v>
      </c>
      <c r="F101" s="254" t="str">
        <f>IF(OR(TOTAL!F101="",TOTAL!F101=0),"",TOTAL!F101/TOTAL!$C$6*'Vîrsta 3-4 ani'!$C$6)</f>
        <v/>
      </c>
      <c r="G101" s="254">
        <f>IF(OR(TOTAL!G101="",TOTAL!G101=0),"",TOTAL!G101/TOTAL!$C$6*'Vîrsta 3-4 ani'!$C$6)</f>
        <v>3.1850117096018732E-2</v>
      </c>
      <c r="H101" s="254" t="str">
        <f>IF(OR(TOTAL!H101="",TOTAL!H101=0),"",TOTAL!H101/TOTAL!$C$6*'Vîrsta 3-4 ani'!$C$6)</f>
        <v/>
      </c>
      <c r="I101" s="254">
        <f>IF(OR(TOTAL!I101="",TOTAL!I101=0),"",TOTAL!I101/TOTAL!$C$6*'Vîrsta 3-4 ani'!$C$6)</f>
        <v>3.1850117096018732E-2</v>
      </c>
      <c r="J101" s="254">
        <f>IF(OR(TOTAL!J101="",TOTAL!J101=0),"",TOTAL!J101/TOTAL!$C$6*'Vîrsta 3-4 ani'!$C$6)</f>
        <v>3.1850117096018732E-2</v>
      </c>
      <c r="K101" s="254" t="str">
        <f>IF(OR(TOTAL!K101="",TOTAL!K101=0),"",TOTAL!K101/TOTAL!$C$6*'Vîrsta 3-4 ani'!$C$6)</f>
        <v/>
      </c>
      <c r="L101" s="254" t="str">
        <f>IF(OR(TOTAL!L101="",TOTAL!L101=0),"",TOTAL!L101/TOTAL!$C$6*'Vîrsta 3-4 ani'!$C$6)</f>
        <v/>
      </c>
      <c r="M101" s="254">
        <f>IF(OR(TOTAL!M101="",TOTAL!M101=0),"",TOTAL!M101/TOTAL!$C$6*'Vîrsta 3-4 ani'!$C$6)</f>
        <v>3.1850117096018732E-2</v>
      </c>
      <c r="N101" s="254">
        <f>IF(OR(TOTAL!N101="",TOTAL!N101=0),"",TOTAL!N101/TOTAL!$C$6*'Vîrsta 3-4 ani'!$C$6)</f>
        <v>3.1850117096018732E-2</v>
      </c>
      <c r="O101" s="254" t="str">
        <f>IF(OR(TOTAL!O101="",TOTAL!O101=0),"",TOTAL!O101/TOTAL!$C$6*'Vîrsta 3-4 ani'!$C$6)</f>
        <v/>
      </c>
      <c r="P101" s="254">
        <f>IF(OR(TOTAL!P101="",TOTAL!P101=0),"",TOTAL!P101/TOTAL!$C$6*'Vîrsta 3-4 ani'!$C$6)</f>
        <v>3.5831381733021077E-2</v>
      </c>
      <c r="Q101" s="254" t="str">
        <f>IF(OR(TOTAL!Q101="",TOTAL!Q101=0),"",TOTAL!Q101/TOTAL!$C$6*'Vîrsta 3-4 ani'!$C$6)</f>
        <v/>
      </c>
      <c r="R101" s="254">
        <f>IF(OR(TOTAL!R101="",TOTAL!R101=0),"",TOTAL!R101/TOTAL!$C$6*'Vîrsta 3-4 ani'!$C$6)</f>
        <v>6.3700234192037464E-2</v>
      </c>
      <c r="S101" s="254">
        <f>IF(OR(TOTAL!S101="",TOTAL!S101=0),"",TOTAL!S101/TOTAL!$C$6*'Vîrsta 3-4 ani'!$C$6)</f>
        <v>3.1850117096018732E-2</v>
      </c>
      <c r="T101" s="254" t="str">
        <f>IF(OR(TOTAL!T101="",TOTAL!T101=0),"",TOTAL!T101/TOTAL!$C$6*'Vîrsta 3-4 ani'!$C$6)</f>
        <v/>
      </c>
      <c r="U101" s="254">
        <f>IF(OR(TOTAL!U101="",TOTAL!U101=0),"",TOTAL!U101/TOTAL!$C$6*'Vîrsta 3-4 ani'!$C$6)</f>
        <v>3.1850117096018732E-2</v>
      </c>
      <c r="V101" s="254" t="str">
        <f>IF(OR(TOTAL!V101="",TOTAL!V101=0),"",TOTAL!V101/TOTAL!$C$6*'Vîrsta 3-4 ani'!$C$6)</f>
        <v/>
      </c>
      <c r="W101" s="254" t="str">
        <f>IF(OR(TOTAL!W101="",TOTAL!W101=0),"",TOTAL!W101/TOTAL!$C$6*'Vîrsta 3-4 ani'!$C$6)</f>
        <v/>
      </c>
      <c r="X101" s="254" t="str">
        <f>IF(OR(TOTAL!X101="",TOTAL!X101=0),"",TOTAL!X101/TOTAL!$C$6*'Vîrsta 3-4 ani'!$C$6)</f>
        <v/>
      </c>
      <c r="Y101" s="254" t="str">
        <f>IF(OR(TOTAL!Y101="",TOTAL!Y101=0),"",TOTAL!Y101/TOTAL!$C$6*'Vîrsta 3-4 ani'!$C$6)</f>
        <v/>
      </c>
      <c r="Z101" s="111">
        <f t="shared" si="62"/>
        <v>0.38618266978922711</v>
      </c>
      <c r="AA101" s="111">
        <f t="shared" si="39"/>
        <v>0.10712418024666494</v>
      </c>
      <c r="AB101" s="111">
        <f t="shared" si="40"/>
        <v>0.10712418024666494</v>
      </c>
      <c r="AC101" s="112">
        <v>0</v>
      </c>
      <c r="AD101" s="111">
        <f t="shared" si="63"/>
        <v>0</v>
      </c>
      <c r="AE101" s="113">
        <v>0</v>
      </c>
      <c r="AF101" s="111">
        <f t="shared" si="58"/>
        <v>0</v>
      </c>
      <c r="AG101" s="113">
        <v>0</v>
      </c>
      <c r="AH101" s="111">
        <f t="shared" si="59"/>
        <v>0</v>
      </c>
      <c r="AI101" s="140">
        <v>0</v>
      </c>
      <c r="AJ101" s="227">
        <f t="shared" si="55"/>
        <v>0</v>
      </c>
      <c r="AK101" s="224">
        <v>0</v>
      </c>
      <c r="AL101" s="142"/>
      <c r="AM101" s="143"/>
      <c r="AN101" s="143"/>
      <c r="AO101" s="18"/>
    </row>
    <row r="102" spans="1:41" ht="15.75" x14ac:dyDescent="0.25">
      <c r="A102" s="81">
        <v>15</v>
      </c>
      <c r="B102" s="82" t="s">
        <v>10</v>
      </c>
      <c r="C102" s="255" t="str">
        <f>IF(OR(TOTAL!C102="",TOTAL!C102=0),"",TOTAL!C102/TOTAL!$C$6*'Vîrsta 3-4 ani'!$C$6)</f>
        <v/>
      </c>
      <c r="D102" s="255" t="str">
        <f>IF(OR(TOTAL!D102="",TOTAL!D102=0),"",TOTAL!D102/TOTAL!$C$6*'Vîrsta 3-4 ani'!$C$6)</f>
        <v/>
      </c>
      <c r="E102" s="255" t="str">
        <f>IF(OR(TOTAL!E102="",TOTAL!E102=0),"",TOTAL!E102/TOTAL!$C$6*'Vîrsta 3-4 ani'!$C$6)</f>
        <v/>
      </c>
      <c r="F102" s="255">
        <f>IF(OR(TOTAL!F102="",TOTAL!F102=0),"",TOTAL!F102/TOTAL!$C$6*'Vîrsta 3-4 ani'!$C$6)</f>
        <v>0.51756440281030447</v>
      </c>
      <c r="G102" s="255" t="str">
        <f>IF(OR(TOTAL!G102="",TOTAL!G102=0),"",TOTAL!G102/TOTAL!$C$6*'Vîrsta 3-4 ani'!$C$6)</f>
        <v/>
      </c>
      <c r="H102" s="255" t="str">
        <f>IF(OR(TOTAL!H102="",TOTAL!H102=0),"",TOTAL!H102/TOTAL!$C$6*'Vîrsta 3-4 ani'!$C$6)</f>
        <v/>
      </c>
      <c r="I102" s="255" t="str">
        <f>IF(OR(TOTAL!I102="",TOTAL!I102=0),"",TOTAL!I102/TOTAL!$C$6*'Vîrsta 3-4 ani'!$C$6)</f>
        <v/>
      </c>
      <c r="J102" s="255" t="str">
        <f>IF(OR(TOTAL!J102="",TOTAL!J102=0),"",TOTAL!J102/TOTAL!$C$6*'Vîrsta 3-4 ani'!$C$6)</f>
        <v/>
      </c>
      <c r="K102" s="255" t="str">
        <f>IF(OR(TOTAL!K102="",TOTAL!K102=0),"",TOTAL!K102/TOTAL!$C$6*'Vîrsta 3-4 ani'!$C$6)</f>
        <v/>
      </c>
      <c r="L102" s="255" t="str">
        <f>IF(OR(TOTAL!L102="",TOTAL!L102=0),"",TOTAL!L102/TOTAL!$C$6*'Vîrsta 3-4 ani'!$C$6)</f>
        <v/>
      </c>
      <c r="M102" s="255" t="str">
        <f>IF(OR(TOTAL!M102="",TOTAL!M102=0),"",TOTAL!M102/TOTAL!$C$6*'Vîrsta 3-4 ani'!$C$6)</f>
        <v/>
      </c>
      <c r="N102" s="255" t="str">
        <f>IF(OR(TOTAL!N102="",TOTAL!N102=0),"",TOTAL!N102/TOTAL!$C$6*'Vîrsta 3-4 ani'!$C$6)</f>
        <v/>
      </c>
      <c r="O102" s="255">
        <f>IF(OR(TOTAL!O102="",TOTAL!O102=0),"",TOTAL!O102/TOTAL!$C$6*'Vîrsta 3-4 ani'!$C$6)</f>
        <v>0.59718969555035128</v>
      </c>
      <c r="P102" s="255" t="str">
        <f>IF(OR(TOTAL!P102="",TOTAL!P102=0),"",TOTAL!P102/TOTAL!$C$6*'Vîrsta 3-4 ani'!$C$6)</f>
        <v/>
      </c>
      <c r="Q102" s="255" t="str">
        <f>IF(OR(TOTAL!Q102="",TOTAL!Q102=0),"",TOTAL!Q102/TOTAL!$C$6*'Vîrsta 3-4 ani'!$C$6)</f>
        <v/>
      </c>
      <c r="R102" s="255" t="str">
        <f>IF(OR(TOTAL!R102="",TOTAL!R102=0),"",TOTAL!R102/TOTAL!$C$6*'Vîrsta 3-4 ani'!$C$6)</f>
        <v/>
      </c>
      <c r="S102" s="255" t="str">
        <f>IF(OR(TOTAL!S102="",TOTAL!S102=0),"",TOTAL!S102/TOTAL!$C$6*'Vîrsta 3-4 ani'!$C$6)</f>
        <v/>
      </c>
      <c r="T102" s="255">
        <f>IF(OR(TOTAL!T102="",TOTAL!T102=0),"",TOTAL!T102/TOTAL!$C$6*'Vîrsta 3-4 ani'!$C$6)</f>
        <v>0.47775175644028101</v>
      </c>
      <c r="U102" s="255" t="str">
        <f>IF(OR(TOTAL!U102="",TOTAL!U102=0),"",TOTAL!U102/TOTAL!$C$6*'Vîrsta 3-4 ani'!$C$6)</f>
        <v/>
      </c>
      <c r="V102" s="255" t="str">
        <f>IF(OR(TOTAL!V102="",TOTAL!V102=0),"",TOTAL!V102/TOTAL!$C$6*'Vîrsta 3-4 ani'!$C$6)</f>
        <v/>
      </c>
      <c r="W102" s="255" t="str">
        <f>IF(OR(TOTAL!W102="",TOTAL!W102=0),"",TOTAL!W102/TOTAL!$C$6*'Vîrsta 3-4 ani'!$C$6)</f>
        <v/>
      </c>
      <c r="X102" s="255" t="str">
        <f>IF(OR(TOTAL!X102="",TOTAL!X102=0),"",TOTAL!X102/TOTAL!$C$6*'Vîrsta 3-4 ani'!$C$6)</f>
        <v/>
      </c>
      <c r="Y102" s="255" t="str">
        <f>IF(OR(TOTAL!Y102="",TOTAL!Y102=0),"",TOTAL!Y102/TOTAL!$C$6*'Vîrsta 3-4 ani'!$C$6)</f>
        <v/>
      </c>
      <c r="Z102" s="83">
        <f t="shared" si="62"/>
        <v>1.5925058548009368</v>
      </c>
      <c r="AA102" s="83">
        <f t="shared" si="39"/>
        <v>0.44174919689346376</v>
      </c>
      <c r="AB102" s="83">
        <f t="shared" si="40"/>
        <v>0.44174919689346376</v>
      </c>
      <c r="AC102" s="94">
        <v>0</v>
      </c>
      <c r="AD102" s="83">
        <f t="shared" si="63"/>
        <v>3.7106932539050959E-2</v>
      </c>
      <c r="AE102" s="85">
        <v>8.4000000000000005E-2</v>
      </c>
      <c r="AF102" s="83">
        <f t="shared" si="58"/>
        <v>8.3932347409758114E-3</v>
      </c>
      <c r="AG102" s="85">
        <v>1.9E-2</v>
      </c>
      <c r="AH102" s="83">
        <f t="shared" si="59"/>
        <v>7.9956604637716935E-2</v>
      </c>
      <c r="AI102" s="141">
        <v>0.18099999999999999</v>
      </c>
      <c r="AJ102" s="227">
        <f t="shared" si="55"/>
        <v>0.46383665673813695</v>
      </c>
      <c r="AK102" s="224">
        <v>1.05</v>
      </c>
      <c r="AL102" s="142"/>
      <c r="AM102" s="143"/>
      <c r="AN102" s="143"/>
      <c r="AO102" s="18"/>
    </row>
    <row r="103" spans="1:41" ht="15.75" x14ac:dyDescent="0.25">
      <c r="A103" s="81">
        <v>16</v>
      </c>
      <c r="B103" s="86" t="s">
        <v>50</v>
      </c>
      <c r="C103" s="256" t="str">
        <f>IF(OR(TOTAL!C103="",TOTAL!C103=0),"",TOTAL!C103/TOTAL!$C$6*'Vîrsta 3-4 ani'!$C$6)</f>
        <v/>
      </c>
      <c r="D103" s="256" t="str">
        <f>IF(OR(TOTAL!D103="",TOTAL!D103=0),"",TOTAL!D103/TOTAL!$C$6*'Vîrsta 3-4 ani'!$C$6)</f>
        <v/>
      </c>
      <c r="E103" s="256" t="str">
        <f>IF(OR(TOTAL!E103="",TOTAL!E103=0),"",TOTAL!E103/TOTAL!$C$6*'Vîrsta 3-4 ani'!$C$6)</f>
        <v/>
      </c>
      <c r="F103" s="256" t="str">
        <f>IF(OR(TOTAL!F103="",TOTAL!F103=0),"",TOTAL!F103/TOTAL!$C$6*'Vîrsta 3-4 ani'!$C$6)</f>
        <v/>
      </c>
      <c r="G103" s="256" t="str">
        <f>IF(OR(TOTAL!G103="",TOTAL!G103=0),"",TOTAL!G103/TOTAL!$C$6*'Vîrsta 3-4 ani'!$C$6)</f>
        <v/>
      </c>
      <c r="H103" s="256" t="str">
        <f>IF(OR(TOTAL!H103="",TOTAL!H103=0),"",TOTAL!H103/TOTAL!$C$6*'Vîrsta 3-4 ani'!$C$6)</f>
        <v/>
      </c>
      <c r="I103" s="256" t="str">
        <f>IF(OR(TOTAL!I103="",TOTAL!I103=0),"",TOTAL!I103/TOTAL!$C$6*'Vîrsta 3-4 ani'!$C$6)</f>
        <v/>
      </c>
      <c r="J103" s="256" t="str">
        <f>IF(OR(TOTAL!J103="",TOTAL!J103=0),"",TOTAL!J103/TOTAL!$C$6*'Vîrsta 3-4 ani'!$C$6)</f>
        <v/>
      </c>
      <c r="K103" s="256" t="str">
        <f>IF(OR(TOTAL!K103="",TOTAL!K103=0),"",TOTAL!K103/TOTAL!$C$6*'Vîrsta 3-4 ani'!$C$6)</f>
        <v/>
      </c>
      <c r="L103" s="256" t="str">
        <f>IF(OR(TOTAL!L103="",TOTAL!L103=0),"",TOTAL!L103/TOTAL!$C$6*'Vîrsta 3-4 ani'!$C$6)</f>
        <v/>
      </c>
      <c r="M103" s="256" t="str">
        <f>IF(OR(TOTAL!M103="",TOTAL!M103=0),"",TOTAL!M103/TOTAL!$C$6*'Vîrsta 3-4 ani'!$C$6)</f>
        <v/>
      </c>
      <c r="N103" s="256" t="str">
        <f>IF(OR(TOTAL!N103="",TOTAL!N103=0),"",TOTAL!N103/TOTAL!$C$6*'Vîrsta 3-4 ani'!$C$6)</f>
        <v/>
      </c>
      <c r="O103" s="256" t="str">
        <f>IF(OR(TOTAL!O103="",TOTAL!O103=0),"",TOTAL!O103/TOTAL!$C$6*'Vîrsta 3-4 ani'!$C$6)</f>
        <v/>
      </c>
      <c r="P103" s="256" t="str">
        <f>IF(OR(TOTAL!P103="",TOTAL!P103=0),"",TOTAL!P103/TOTAL!$C$6*'Vîrsta 3-4 ani'!$C$6)</f>
        <v/>
      </c>
      <c r="Q103" s="256" t="str">
        <f>IF(OR(TOTAL!Q103="",TOTAL!Q103=0),"",TOTAL!Q103/TOTAL!$C$6*'Vîrsta 3-4 ani'!$C$6)</f>
        <v/>
      </c>
      <c r="R103" s="256" t="str">
        <f>IF(OR(TOTAL!R103="",TOTAL!R103=0),"",TOTAL!R103/TOTAL!$C$6*'Vîrsta 3-4 ani'!$C$6)</f>
        <v/>
      </c>
      <c r="S103" s="256" t="str">
        <f>IF(OR(TOTAL!S103="",TOTAL!S103=0),"",TOTAL!S103/TOTAL!$C$6*'Vîrsta 3-4 ani'!$C$6)</f>
        <v/>
      </c>
      <c r="T103" s="256" t="str">
        <f>IF(OR(TOTAL!T103="",TOTAL!T103=0),"",TOTAL!T103/TOTAL!$C$6*'Vîrsta 3-4 ani'!$C$6)</f>
        <v/>
      </c>
      <c r="U103" s="256" t="str">
        <f>IF(OR(TOTAL!U103="",TOTAL!U103=0),"",TOTAL!U103/TOTAL!$C$6*'Vîrsta 3-4 ani'!$C$6)</f>
        <v/>
      </c>
      <c r="V103" s="256" t="str">
        <f>IF(OR(TOTAL!V103="",TOTAL!V103=0),"",TOTAL!V103/TOTAL!$C$6*'Vîrsta 3-4 ani'!$C$6)</f>
        <v/>
      </c>
      <c r="W103" s="256" t="str">
        <f>IF(OR(TOTAL!W103="",TOTAL!W103=0),"",TOTAL!W103/TOTAL!$C$6*'Vîrsta 3-4 ani'!$C$6)</f>
        <v/>
      </c>
      <c r="X103" s="256" t="str">
        <f>IF(OR(TOTAL!X103="",TOTAL!X103=0),"",TOTAL!X103/TOTAL!$C$6*'Vîrsta 3-4 ani'!$C$6)</f>
        <v/>
      </c>
      <c r="Y103" s="256" t="str">
        <f>IF(OR(TOTAL!Y103="",TOTAL!Y103=0),"",TOTAL!Y103/TOTAL!$C$6*'Vîrsta 3-4 ani'!$C$6)</f>
        <v/>
      </c>
      <c r="Z103" s="83">
        <f t="shared" si="62"/>
        <v>0</v>
      </c>
      <c r="AA103" s="83">
        <f t="shared" si="39"/>
        <v>0</v>
      </c>
      <c r="AB103" s="83" t="str">
        <f t="shared" si="40"/>
        <v/>
      </c>
      <c r="AC103" s="94">
        <v>0</v>
      </c>
      <c r="AD103" s="83" t="str">
        <f t="shared" si="63"/>
        <v/>
      </c>
      <c r="AE103" s="85">
        <v>5.3999999999999999E-2</v>
      </c>
      <c r="AF103" s="83" t="str">
        <f t="shared" si="58"/>
        <v/>
      </c>
      <c r="AG103" s="85">
        <v>0</v>
      </c>
      <c r="AH103" s="83" t="str">
        <f t="shared" si="59"/>
        <v/>
      </c>
      <c r="AI103" s="141">
        <v>0.15</v>
      </c>
      <c r="AJ103" s="227" t="str">
        <f t="shared" si="55"/>
        <v/>
      </c>
      <c r="AK103" s="224">
        <v>0.85</v>
      </c>
      <c r="AL103" s="144"/>
      <c r="AM103" s="145"/>
      <c r="AN103" s="145"/>
      <c r="AO103" s="18"/>
    </row>
    <row r="104" spans="1:41" ht="15.75" x14ac:dyDescent="0.25">
      <c r="A104" s="87">
        <v>17</v>
      </c>
      <c r="B104" s="86" t="s">
        <v>58</v>
      </c>
      <c r="C104" s="256" t="str">
        <f>IF(OR(TOTAL!C104="",TOTAL!C104=0),"",TOTAL!C104/TOTAL!$C$6*'Vîrsta 3-4 ani'!$C$6)</f>
        <v/>
      </c>
      <c r="D104" s="256">
        <f>IF(OR(TOTAL!D104="",TOTAL!D104=0),"",TOTAL!D104/TOTAL!$C$6*'Vîrsta 3-4 ani'!$C$6)</f>
        <v>0.31850117096018737</v>
      </c>
      <c r="E104" s="256" t="str">
        <f>IF(OR(TOTAL!E104="",TOTAL!E104=0),"",TOTAL!E104/TOTAL!$C$6*'Vîrsta 3-4 ani'!$C$6)</f>
        <v/>
      </c>
      <c r="F104" s="256" t="str">
        <f>IF(OR(TOTAL!F104="",TOTAL!F104=0),"",TOTAL!F104/TOTAL!$C$6*'Vîrsta 3-4 ani'!$C$6)</f>
        <v/>
      </c>
      <c r="G104" s="256" t="str">
        <f>IF(OR(TOTAL!G104="",TOTAL!G104=0),"",TOTAL!G104/TOTAL!$C$6*'Vîrsta 3-4 ani'!$C$6)</f>
        <v/>
      </c>
      <c r="H104" s="256">
        <f>IF(OR(TOTAL!H104="",TOTAL!H104=0),"",TOTAL!H104/TOTAL!$C$6*'Vîrsta 3-4 ani'!$C$6)</f>
        <v>0.31850117096018737</v>
      </c>
      <c r="I104" s="256" t="str">
        <f>IF(OR(TOTAL!I104="",TOTAL!I104=0),"",TOTAL!I104/TOTAL!$C$6*'Vîrsta 3-4 ani'!$C$6)</f>
        <v/>
      </c>
      <c r="J104" s="256" t="str">
        <f>IF(OR(TOTAL!J104="",TOTAL!J104=0),"",TOTAL!J104/TOTAL!$C$6*'Vîrsta 3-4 ani'!$C$6)</f>
        <v/>
      </c>
      <c r="K104" s="256">
        <f>IF(OR(TOTAL!K104="",TOTAL!K104=0),"",TOTAL!K104/TOTAL!$C$6*'Vîrsta 3-4 ani'!$C$6)</f>
        <v>0.31850117096018737</v>
      </c>
      <c r="L104" s="256" t="str">
        <f>IF(OR(TOTAL!L104="",TOTAL!L104=0),"",TOTAL!L104/TOTAL!$C$6*'Vîrsta 3-4 ani'!$C$6)</f>
        <v/>
      </c>
      <c r="M104" s="256">
        <f>IF(OR(TOTAL!M104="",TOTAL!M104=0),"",TOTAL!M104/TOTAL!$C$6*'Vîrsta 3-4 ani'!$C$6)</f>
        <v>0.31850117096018737</v>
      </c>
      <c r="N104" s="256" t="str">
        <f>IF(OR(TOTAL!N104="",TOTAL!N104=0),"",TOTAL!N104/TOTAL!$C$6*'Vîrsta 3-4 ani'!$C$6)</f>
        <v/>
      </c>
      <c r="O104" s="256" t="str">
        <f>IF(OR(TOTAL!O104="",TOTAL!O104=0),"",TOTAL!O104/TOTAL!$C$6*'Vîrsta 3-4 ani'!$C$6)</f>
        <v/>
      </c>
      <c r="P104" s="256" t="str">
        <f>IF(OR(TOTAL!P104="",TOTAL!P104=0),"",TOTAL!P104/TOTAL!$C$6*'Vîrsta 3-4 ani'!$C$6)</f>
        <v/>
      </c>
      <c r="Q104" s="256">
        <f>IF(OR(TOTAL!Q104="",TOTAL!Q104=0),"",TOTAL!Q104/TOTAL!$C$6*'Vîrsta 3-4 ani'!$C$6)</f>
        <v>0.35831381733021078</v>
      </c>
      <c r="R104" s="256" t="str">
        <f>IF(OR(TOTAL!R104="",TOTAL!R104=0),"",TOTAL!R104/TOTAL!$C$6*'Vîrsta 3-4 ani'!$C$6)</f>
        <v/>
      </c>
      <c r="S104" s="256" t="str">
        <f>IF(OR(TOTAL!S104="",TOTAL!S104=0),"",TOTAL!S104/TOTAL!$C$6*'Vîrsta 3-4 ani'!$C$6)</f>
        <v/>
      </c>
      <c r="T104" s="256">
        <f>IF(OR(TOTAL!T104="",TOTAL!T104=0),"",TOTAL!T104/TOTAL!$C$6*'Vîrsta 3-4 ani'!$C$6)</f>
        <v>0.31850117096018737</v>
      </c>
      <c r="U104" s="256" t="str">
        <f>IF(OR(TOTAL!U104="",TOTAL!U104=0),"",TOTAL!U104/TOTAL!$C$6*'Vîrsta 3-4 ani'!$C$6)</f>
        <v/>
      </c>
      <c r="V104" s="256" t="str">
        <f>IF(OR(TOTAL!V104="",TOTAL!V104=0),"",TOTAL!V104/TOTAL!$C$6*'Vîrsta 3-4 ani'!$C$6)</f>
        <v/>
      </c>
      <c r="W104" s="256" t="str">
        <f>IF(OR(TOTAL!W104="",TOTAL!W104=0),"",TOTAL!W104/TOTAL!$C$6*'Vîrsta 3-4 ani'!$C$6)</f>
        <v/>
      </c>
      <c r="X104" s="256" t="str">
        <f>IF(OR(TOTAL!X104="",TOTAL!X104=0),"",TOTAL!X104/TOTAL!$C$6*'Vîrsta 3-4 ani'!$C$6)</f>
        <v/>
      </c>
      <c r="Y104" s="256" t="str">
        <f>IF(OR(TOTAL!Y104="",TOTAL!Y104=0),"",TOTAL!Y104/TOTAL!$C$6*'Vîrsta 3-4 ani'!$C$6)</f>
        <v/>
      </c>
      <c r="Z104" s="83">
        <f t="shared" si="62"/>
        <v>1.9508196721311477</v>
      </c>
      <c r="AA104" s="83">
        <f t="shared" ref="AA104:AA109" si="66">IFERROR((Z104/$Z$6*1000),"")</f>
        <v>0.5411427661944932</v>
      </c>
      <c r="AB104" s="88">
        <f t="shared" si="40"/>
        <v>0.5411427661944932</v>
      </c>
      <c r="AC104" s="94"/>
      <c r="AD104" s="83">
        <f t="shared" si="63"/>
        <v>0.10822855323889864</v>
      </c>
      <c r="AE104" s="84">
        <v>0.2</v>
      </c>
      <c r="AF104" s="88">
        <f t="shared" si="58"/>
        <v>7.5759987267229059E-2</v>
      </c>
      <c r="AG104" s="84">
        <v>0.14000000000000001</v>
      </c>
      <c r="AH104" s="88">
        <f t="shared" si="59"/>
        <v>0.29221709374502636</v>
      </c>
      <c r="AI104" s="94">
        <v>0.54</v>
      </c>
      <c r="AJ104" s="227">
        <f t="shared" si="55"/>
        <v>1.2392169345853894</v>
      </c>
      <c r="AK104" s="224">
        <v>2.29</v>
      </c>
      <c r="AL104" s="142"/>
      <c r="AM104" s="35"/>
      <c r="AN104" s="35"/>
      <c r="AO104" s="18"/>
    </row>
    <row r="105" spans="1:41" ht="15.75" x14ac:dyDescent="0.25">
      <c r="A105" s="87">
        <v>18</v>
      </c>
      <c r="B105" s="89" t="s">
        <v>3</v>
      </c>
      <c r="C105" s="166">
        <f>SUM(C106:C108)</f>
        <v>0</v>
      </c>
      <c r="D105" s="166">
        <f t="shared" ref="D105:Y105" si="67">SUM(D106:D108)</f>
        <v>0</v>
      </c>
      <c r="E105" s="166">
        <f t="shared" si="67"/>
        <v>0</v>
      </c>
      <c r="F105" s="166">
        <f t="shared" si="67"/>
        <v>4.1803278688524586</v>
      </c>
      <c r="G105" s="166">
        <f t="shared" si="67"/>
        <v>0</v>
      </c>
      <c r="H105" s="166">
        <f t="shared" si="67"/>
        <v>0</v>
      </c>
      <c r="I105" s="166">
        <f t="shared" si="67"/>
        <v>0</v>
      </c>
      <c r="J105" s="166">
        <f t="shared" si="67"/>
        <v>0</v>
      </c>
      <c r="K105" s="166">
        <f t="shared" si="67"/>
        <v>0</v>
      </c>
      <c r="L105" s="166">
        <f t="shared" si="67"/>
        <v>0</v>
      </c>
      <c r="M105" s="166">
        <f t="shared" si="67"/>
        <v>0</v>
      </c>
      <c r="N105" s="166">
        <f t="shared" si="67"/>
        <v>0</v>
      </c>
      <c r="O105" s="166">
        <f t="shared" si="67"/>
        <v>4.5386416861826699</v>
      </c>
      <c r="P105" s="166">
        <f t="shared" si="67"/>
        <v>0</v>
      </c>
      <c r="Q105" s="166">
        <f t="shared" si="67"/>
        <v>0</v>
      </c>
      <c r="R105" s="166">
        <f t="shared" si="67"/>
        <v>0</v>
      </c>
      <c r="S105" s="166">
        <f t="shared" si="67"/>
        <v>0</v>
      </c>
      <c r="T105" s="166">
        <f t="shared" si="67"/>
        <v>0</v>
      </c>
      <c r="U105" s="166">
        <f t="shared" si="67"/>
        <v>0</v>
      </c>
      <c r="V105" s="166">
        <f t="shared" si="67"/>
        <v>0</v>
      </c>
      <c r="W105" s="166">
        <f t="shared" si="67"/>
        <v>0</v>
      </c>
      <c r="X105" s="166">
        <f t="shared" si="67"/>
        <v>0</v>
      </c>
      <c r="Y105" s="166">
        <f t="shared" si="67"/>
        <v>0</v>
      </c>
      <c r="Z105" s="90">
        <f t="shared" ref="Z105" si="68">SUM(Z106:Z108)</f>
        <v>8.7189695550351285</v>
      </c>
      <c r="AA105" s="90">
        <f t="shared" si="66"/>
        <v>2.4185768529917135</v>
      </c>
      <c r="AB105" s="90">
        <f t="shared" si="40"/>
        <v>2.4185768529917135</v>
      </c>
      <c r="AC105" s="95"/>
      <c r="AD105" s="90">
        <f>SUM(AD106:AD108)</f>
        <v>0.26604345382908851</v>
      </c>
      <c r="AE105" s="91"/>
      <c r="AF105" s="90">
        <f>SUM(AF106:AF108)</f>
        <v>7.2557305589751403E-2</v>
      </c>
      <c r="AG105" s="91"/>
      <c r="AH105" s="90">
        <f>SUM(AH106:AH108)</f>
        <v>1.9106757138634538</v>
      </c>
      <c r="AI105" s="95"/>
      <c r="AJ105" s="10">
        <f>SUM(AJ106:AJ108)</f>
        <v>7.7394459295734839</v>
      </c>
      <c r="AK105" s="225"/>
      <c r="AL105" s="142"/>
      <c r="AM105" s="35"/>
      <c r="AN105" s="35"/>
      <c r="AO105" s="18"/>
    </row>
    <row r="106" spans="1:41" s="31" customFormat="1" ht="15.75" x14ac:dyDescent="0.25">
      <c r="A106" s="177"/>
      <c r="B106" s="92" t="s">
        <v>38</v>
      </c>
      <c r="C106" s="257" t="str">
        <f>IF(OR(TOTAL!C106="",TOTAL!C106=0),"",TOTAL!C106/TOTAL!$C$6*'Vîrsta 3-4 ani'!$C$6)</f>
        <v/>
      </c>
      <c r="D106" s="257" t="str">
        <f>IF(OR(TOTAL!D106="",TOTAL!D106=0),"",TOTAL!D106/TOTAL!$C$6*'Vîrsta 3-4 ani'!$C$6)</f>
        <v/>
      </c>
      <c r="E106" s="257" t="str">
        <f>IF(OR(TOTAL!E106="",TOTAL!E106=0),"",TOTAL!E106/TOTAL!$C$6*'Vîrsta 3-4 ani'!$C$6)</f>
        <v/>
      </c>
      <c r="F106" s="257" t="str">
        <f>IF(OR(TOTAL!F106="",TOTAL!F106=0),"",TOTAL!F106/TOTAL!$C$6*'Vîrsta 3-4 ani'!$C$6)</f>
        <v/>
      </c>
      <c r="G106" s="257" t="str">
        <f>IF(OR(TOTAL!G106="",TOTAL!G106=0),"",TOTAL!G106/TOTAL!$C$6*'Vîrsta 3-4 ani'!$C$6)</f>
        <v/>
      </c>
      <c r="H106" s="257" t="str">
        <f>IF(OR(TOTAL!H106="",TOTAL!H106=0),"",TOTAL!H106/TOTAL!$C$6*'Vîrsta 3-4 ani'!$C$6)</f>
        <v/>
      </c>
      <c r="I106" s="257" t="str">
        <f>IF(OR(TOTAL!I106="",TOTAL!I106=0),"",TOTAL!I106/TOTAL!$C$6*'Vîrsta 3-4 ani'!$C$6)</f>
        <v/>
      </c>
      <c r="J106" s="257" t="str">
        <f>IF(OR(TOTAL!J106="",TOTAL!J106=0),"",TOTAL!J106/TOTAL!$C$6*'Vîrsta 3-4 ani'!$C$6)</f>
        <v/>
      </c>
      <c r="K106" s="257" t="str">
        <f>IF(OR(TOTAL!K106="",TOTAL!K106=0),"",TOTAL!K106/TOTAL!$C$6*'Vîrsta 3-4 ani'!$C$6)</f>
        <v/>
      </c>
      <c r="L106" s="257" t="str">
        <f>IF(OR(TOTAL!L106="",TOTAL!L106=0),"",TOTAL!L106/TOTAL!$C$6*'Vîrsta 3-4 ani'!$C$6)</f>
        <v/>
      </c>
      <c r="M106" s="257" t="str">
        <f>IF(OR(TOTAL!M106="",TOTAL!M106=0),"",TOTAL!M106/TOTAL!$C$6*'Vîrsta 3-4 ani'!$C$6)</f>
        <v/>
      </c>
      <c r="N106" s="257" t="str">
        <f>IF(OR(TOTAL!N106="",TOTAL!N106=0),"",TOTAL!N106/TOTAL!$C$6*'Vîrsta 3-4 ani'!$C$6)</f>
        <v/>
      </c>
      <c r="O106" s="257" t="str">
        <f>IF(OR(TOTAL!O106="",TOTAL!O106=0),"",TOTAL!O106/TOTAL!$C$6*'Vîrsta 3-4 ani'!$C$6)</f>
        <v/>
      </c>
      <c r="P106" s="257" t="str">
        <f>IF(OR(TOTAL!P106="",TOTAL!P106=0),"",TOTAL!P106/TOTAL!$C$6*'Vîrsta 3-4 ani'!$C$6)</f>
        <v/>
      </c>
      <c r="Q106" s="257" t="str">
        <f>IF(OR(TOTAL!Q106="",TOTAL!Q106=0),"",TOTAL!Q106/TOTAL!$C$6*'Vîrsta 3-4 ani'!$C$6)</f>
        <v/>
      </c>
      <c r="R106" s="257" t="str">
        <f>IF(OR(TOTAL!R106="",TOTAL!R106=0),"",TOTAL!R106/TOTAL!$C$6*'Vîrsta 3-4 ani'!$C$6)</f>
        <v/>
      </c>
      <c r="S106" s="257" t="str">
        <f>IF(OR(TOTAL!S106="",TOTAL!S106=0),"",TOTAL!S106/TOTAL!$C$6*'Vîrsta 3-4 ani'!$C$6)</f>
        <v/>
      </c>
      <c r="T106" s="257" t="str">
        <f>IF(OR(TOTAL!T106="",TOTAL!T106=0),"",TOTAL!T106/TOTAL!$C$6*'Vîrsta 3-4 ani'!$C$6)</f>
        <v/>
      </c>
      <c r="U106" s="257" t="str">
        <f>IF(OR(TOTAL!U106="",TOTAL!U106=0),"",TOTAL!U106/TOTAL!$C$6*'Vîrsta 3-4 ani'!$C$6)</f>
        <v/>
      </c>
      <c r="V106" s="257" t="str">
        <f>IF(OR(TOTAL!V106="",TOTAL!V106=0),"",TOTAL!V106/TOTAL!$C$6*'Vîrsta 3-4 ani'!$C$6)</f>
        <v/>
      </c>
      <c r="W106" s="257" t="str">
        <f>IF(OR(TOTAL!W106="",TOTAL!W106=0),"",TOTAL!W106/TOTAL!$C$6*'Vîrsta 3-4 ani'!$C$6)</f>
        <v/>
      </c>
      <c r="X106" s="257" t="str">
        <f>IF(OR(TOTAL!X106="",TOTAL!X106=0),"",TOTAL!X106/TOTAL!$C$6*'Vîrsta 3-4 ani'!$C$6)</f>
        <v/>
      </c>
      <c r="Y106" s="257" t="str">
        <f>IF(OR(TOTAL!Y106="",TOTAL!Y106=0),"",TOTAL!Y106/TOTAL!$C$6*'Vîrsta 3-4 ani'!$C$6)</f>
        <v/>
      </c>
      <c r="Z106" s="97">
        <f>SUM(C106:Y106)</f>
        <v>0</v>
      </c>
      <c r="AA106" s="97">
        <f t="shared" si="66"/>
        <v>0</v>
      </c>
      <c r="AB106" s="178" t="str">
        <f t="shared" si="40"/>
        <v/>
      </c>
      <c r="AC106" s="179"/>
      <c r="AD106" s="97" t="str">
        <f>IFERROR(IF($AB106=0,"",$AB106*AE106),"")</f>
        <v/>
      </c>
      <c r="AE106" s="180">
        <v>8.2000000000000003E-2</v>
      </c>
      <c r="AF106" s="178" t="str">
        <f>IFERROR(IF($AB106=0,"",$AB106*AG106),"")</f>
        <v/>
      </c>
      <c r="AG106" s="180">
        <v>9.5000000000000001E-2</v>
      </c>
      <c r="AH106" s="178" t="str">
        <f>IFERROR(IF($AB106=0,"",$AB106*AI106),"")</f>
        <v/>
      </c>
      <c r="AI106" s="179">
        <v>0.74</v>
      </c>
      <c r="AJ106" s="11" t="str">
        <f>IFERROR(IF($AB106=0,"",$AB106*AK106),"")</f>
        <v/>
      </c>
      <c r="AK106" s="226">
        <v>4.26</v>
      </c>
      <c r="AL106" s="181"/>
      <c r="AM106" s="182"/>
      <c r="AN106" s="182"/>
      <c r="AO106" s="66"/>
    </row>
    <row r="107" spans="1:41" s="31" customFormat="1" ht="15.75" x14ac:dyDescent="0.25">
      <c r="A107" s="177"/>
      <c r="B107" s="92" t="s">
        <v>39</v>
      </c>
      <c r="C107" s="257" t="str">
        <f>IF(OR(TOTAL!C107="",TOTAL!C107=0),"",TOTAL!C107/TOTAL!$C$6*'Vîrsta 3-4 ani'!$C$6)</f>
        <v/>
      </c>
      <c r="D107" s="257" t="str">
        <f>IF(OR(TOTAL!D107="",TOTAL!D107=0),"",TOTAL!D107/TOTAL!$C$6*'Vîrsta 3-4 ani'!$C$6)</f>
        <v/>
      </c>
      <c r="E107" s="257" t="str">
        <f>IF(OR(TOTAL!E107="",TOTAL!E107=0),"",TOTAL!E107/TOTAL!$C$6*'Vîrsta 3-4 ani'!$C$6)</f>
        <v/>
      </c>
      <c r="F107" s="257">
        <f>IF(OR(TOTAL!F107="",TOTAL!F107=0),"",TOTAL!F107/TOTAL!$C$6*'Vîrsta 3-4 ani'!$C$6)</f>
        <v>4.1803278688524586</v>
      </c>
      <c r="G107" s="257" t="str">
        <f>IF(OR(TOTAL!G107="",TOTAL!G107=0),"",TOTAL!G107/TOTAL!$C$6*'Vîrsta 3-4 ani'!$C$6)</f>
        <v/>
      </c>
      <c r="H107" s="257" t="str">
        <f>IF(OR(TOTAL!H107="",TOTAL!H107=0),"",TOTAL!H107/TOTAL!$C$6*'Vîrsta 3-4 ani'!$C$6)</f>
        <v/>
      </c>
      <c r="I107" s="257" t="str">
        <f>IF(OR(TOTAL!I107="",TOTAL!I107=0),"",TOTAL!I107/TOTAL!$C$6*'Vîrsta 3-4 ani'!$C$6)</f>
        <v/>
      </c>
      <c r="J107" s="257" t="str">
        <f>IF(OR(TOTAL!J107="",TOTAL!J107=0),"",TOTAL!J107/TOTAL!$C$6*'Vîrsta 3-4 ani'!$C$6)</f>
        <v/>
      </c>
      <c r="K107" s="257" t="str">
        <f>IF(OR(TOTAL!K107="",TOTAL!K107=0),"",TOTAL!K107/TOTAL!$C$6*'Vîrsta 3-4 ani'!$C$6)</f>
        <v/>
      </c>
      <c r="L107" s="257" t="str">
        <f>IF(OR(TOTAL!L107="",TOTAL!L107=0),"",TOTAL!L107/TOTAL!$C$6*'Vîrsta 3-4 ani'!$C$6)</f>
        <v/>
      </c>
      <c r="M107" s="257" t="str">
        <f>IF(OR(TOTAL!M107="",TOTAL!M107=0),"",TOTAL!M107/TOTAL!$C$6*'Vîrsta 3-4 ani'!$C$6)</f>
        <v/>
      </c>
      <c r="N107" s="257" t="str">
        <f>IF(OR(TOTAL!N107="",TOTAL!N107=0),"",TOTAL!N107/TOTAL!$C$6*'Vîrsta 3-4 ani'!$C$6)</f>
        <v/>
      </c>
      <c r="O107" s="257">
        <f>IF(OR(TOTAL!O107="",TOTAL!O107=0),"",TOTAL!O107/TOTAL!$C$6*'Vîrsta 3-4 ani'!$C$6)</f>
        <v>4.5386416861826699</v>
      </c>
      <c r="P107" s="257" t="str">
        <f>IF(OR(TOTAL!P107="",TOTAL!P107=0),"",TOTAL!P107/TOTAL!$C$6*'Vîrsta 3-4 ani'!$C$6)</f>
        <v/>
      </c>
      <c r="Q107" s="257" t="str">
        <f>IF(OR(TOTAL!Q107="",TOTAL!Q107=0),"",TOTAL!Q107/TOTAL!$C$6*'Vîrsta 3-4 ani'!$C$6)</f>
        <v/>
      </c>
      <c r="R107" s="257" t="str">
        <f>IF(OR(TOTAL!R107="",TOTAL!R107=0),"",TOTAL!R107/TOTAL!$C$6*'Vîrsta 3-4 ani'!$C$6)</f>
        <v/>
      </c>
      <c r="S107" s="257" t="str">
        <f>IF(OR(TOTAL!S107="",TOTAL!S107=0),"",TOTAL!S107/TOTAL!$C$6*'Vîrsta 3-4 ani'!$C$6)</f>
        <v/>
      </c>
      <c r="T107" s="257" t="str">
        <f>IF(OR(TOTAL!T107="",TOTAL!T107=0),"",TOTAL!T107/TOTAL!$C$6*'Vîrsta 3-4 ani'!$C$6)</f>
        <v/>
      </c>
      <c r="U107" s="257" t="str">
        <f>IF(OR(TOTAL!U107="",TOTAL!U107=0),"",TOTAL!U107/TOTAL!$C$6*'Vîrsta 3-4 ani'!$C$6)</f>
        <v/>
      </c>
      <c r="V107" s="257" t="str">
        <f>IF(OR(TOTAL!V107="",TOTAL!V107=0),"",TOTAL!V107/TOTAL!$C$6*'Vîrsta 3-4 ani'!$C$6)</f>
        <v/>
      </c>
      <c r="W107" s="257" t="str">
        <f>IF(OR(TOTAL!W107="",TOTAL!W107=0),"",TOTAL!W107/TOTAL!$C$6*'Vîrsta 3-4 ani'!$C$6)</f>
        <v/>
      </c>
      <c r="X107" s="257" t="str">
        <f>IF(OR(TOTAL!X107="",TOTAL!X107=0),"",TOTAL!X107/TOTAL!$C$6*'Vîrsta 3-4 ani'!$C$6)</f>
        <v/>
      </c>
      <c r="Y107" s="257" t="str">
        <f>IF(OR(TOTAL!Y107="",TOTAL!Y107=0),"",TOTAL!Y107/TOTAL!$C$6*'Vîrsta 3-4 ani'!$C$6)</f>
        <v/>
      </c>
      <c r="Z107" s="97">
        <f>SUM(C107:Y107)</f>
        <v>8.7189695550351285</v>
      </c>
      <c r="AA107" s="97">
        <f t="shared" si="66"/>
        <v>2.4185768529917135</v>
      </c>
      <c r="AB107" s="178">
        <f t="shared" si="40"/>
        <v>2.4185768529917135</v>
      </c>
      <c r="AC107" s="179"/>
      <c r="AD107" s="97">
        <f>IFERROR(IF($AB107=0,"",$AB107*AE107),"")</f>
        <v>0.26604345382908851</v>
      </c>
      <c r="AE107" s="180">
        <v>0.11</v>
      </c>
      <c r="AF107" s="178">
        <f>IFERROR(IF($AB107=0,"",$AB107*AG107),"")</f>
        <v>7.2557305589751403E-2</v>
      </c>
      <c r="AG107" s="180">
        <v>0.03</v>
      </c>
      <c r="AH107" s="178">
        <f>IFERROR(IF($AB107=0,"",$AB107*AI107),"")</f>
        <v>1.9106757138634538</v>
      </c>
      <c r="AI107" s="179">
        <v>0.79</v>
      </c>
      <c r="AJ107" s="11">
        <f>IFERROR(IF($AB107=0,"",$AB107*AK107),"")</f>
        <v>7.7394459295734839</v>
      </c>
      <c r="AK107" s="226">
        <v>3.2</v>
      </c>
      <c r="AL107" s="181"/>
      <c r="AM107" s="182"/>
      <c r="AN107" s="182"/>
      <c r="AO107" s="66"/>
    </row>
    <row r="108" spans="1:41" s="31" customFormat="1" ht="15.75" x14ac:dyDescent="0.25">
      <c r="A108" s="177"/>
      <c r="B108" s="92" t="s">
        <v>40</v>
      </c>
      <c r="C108" s="258" t="str">
        <f>IF(OR(TOTAL!C108="",TOTAL!C108=0),"",TOTAL!C108/TOTAL!$C$6*'Vîrsta 3-4 ani'!$C$6)</f>
        <v/>
      </c>
      <c r="D108" s="258" t="str">
        <f>IF(OR(TOTAL!D108="",TOTAL!D108=0),"",TOTAL!D108/TOTAL!$C$6*'Vîrsta 3-4 ani'!$C$6)</f>
        <v/>
      </c>
      <c r="E108" s="258" t="str">
        <f>IF(OR(TOTAL!E108="",TOTAL!E108=0),"",TOTAL!E108/TOTAL!$C$6*'Vîrsta 3-4 ani'!$C$6)</f>
        <v/>
      </c>
      <c r="F108" s="258" t="str">
        <f>IF(OR(TOTAL!F108="",TOTAL!F108=0),"",TOTAL!F108/TOTAL!$C$6*'Vîrsta 3-4 ani'!$C$6)</f>
        <v/>
      </c>
      <c r="G108" s="258" t="str">
        <f>IF(OR(TOTAL!G108="",TOTAL!G108=0),"",TOTAL!G108/TOTAL!$C$6*'Vîrsta 3-4 ani'!$C$6)</f>
        <v/>
      </c>
      <c r="H108" s="258" t="str">
        <f>IF(OR(TOTAL!H108="",TOTAL!H108=0),"",TOTAL!H108/TOTAL!$C$6*'Vîrsta 3-4 ani'!$C$6)</f>
        <v/>
      </c>
      <c r="I108" s="258" t="str">
        <f>IF(OR(TOTAL!I108="",TOTAL!I108=0),"",TOTAL!I108/TOTAL!$C$6*'Vîrsta 3-4 ani'!$C$6)</f>
        <v/>
      </c>
      <c r="J108" s="258" t="str">
        <f>IF(OR(TOTAL!J108="",TOTAL!J108=0),"",TOTAL!J108/TOTAL!$C$6*'Vîrsta 3-4 ani'!$C$6)</f>
        <v/>
      </c>
      <c r="K108" s="258" t="str">
        <f>IF(OR(TOTAL!K108="",TOTAL!K108=0),"",TOTAL!K108/TOTAL!$C$6*'Vîrsta 3-4 ani'!$C$6)</f>
        <v/>
      </c>
      <c r="L108" s="258" t="str">
        <f>IF(OR(TOTAL!L108="",TOTAL!L108=0),"",TOTAL!L108/TOTAL!$C$6*'Vîrsta 3-4 ani'!$C$6)</f>
        <v/>
      </c>
      <c r="M108" s="258" t="str">
        <f>IF(OR(TOTAL!M108="",TOTAL!M108=0),"",TOTAL!M108/TOTAL!$C$6*'Vîrsta 3-4 ani'!$C$6)</f>
        <v/>
      </c>
      <c r="N108" s="258" t="str">
        <f>IF(OR(TOTAL!N108="",TOTAL!N108=0),"",TOTAL!N108/TOTAL!$C$6*'Vîrsta 3-4 ani'!$C$6)</f>
        <v/>
      </c>
      <c r="O108" s="258" t="str">
        <f>IF(OR(TOTAL!O108="",TOTAL!O108=0),"",TOTAL!O108/TOTAL!$C$6*'Vîrsta 3-4 ani'!$C$6)</f>
        <v/>
      </c>
      <c r="P108" s="258" t="str">
        <f>IF(OR(TOTAL!P108="",TOTAL!P108=0),"",TOTAL!P108/TOTAL!$C$6*'Vîrsta 3-4 ani'!$C$6)</f>
        <v/>
      </c>
      <c r="Q108" s="258" t="str">
        <f>IF(OR(TOTAL!Q108="",TOTAL!Q108=0),"",TOTAL!Q108/TOTAL!$C$6*'Vîrsta 3-4 ani'!$C$6)</f>
        <v/>
      </c>
      <c r="R108" s="258" t="str">
        <f>IF(OR(TOTAL!R108="",TOTAL!R108=0),"",TOTAL!R108/TOTAL!$C$6*'Vîrsta 3-4 ani'!$C$6)</f>
        <v/>
      </c>
      <c r="S108" s="258" t="str">
        <f>IF(OR(TOTAL!S108="",TOTAL!S108=0),"",TOTAL!S108/TOTAL!$C$6*'Vîrsta 3-4 ani'!$C$6)</f>
        <v/>
      </c>
      <c r="T108" s="258" t="str">
        <f>IF(OR(TOTAL!T108="",TOTAL!T108=0),"",TOTAL!T108/TOTAL!$C$6*'Vîrsta 3-4 ani'!$C$6)</f>
        <v/>
      </c>
      <c r="U108" s="258" t="str">
        <f>IF(OR(TOTAL!U108="",TOTAL!U108=0),"",TOTAL!U108/TOTAL!$C$6*'Vîrsta 3-4 ani'!$C$6)</f>
        <v/>
      </c>
      <c r="V108" s="258" t="str">
        <f>IF(OR(TOTAL!V108="",TOTAL!V108=0),"",TOTAL!V108/TOTAL!$C$6*'Vîrsta 3-4 ani'!$C$6)</f>
        <v/>
      </c>
      <c r="W108" s="258" t="str">
        <f>IF(OR(TOTAL!W108="",TOTAL!W108=0),"",TOTAL!W108/TOTAL!$C$6*'Vîrsta 3-4 ani'!$C$6)</f>
        <v/>
      </c>
      <c r="X108" s="258" t="str">
        <f>IF(OR(TOTAL!X108="",TOTAL!X108=0),"",TOTAL!X108/TOTAL!$C$6*'Vîrsta 3-4 ani'!$C$6)</f>
        <v/>
      </c>
      <c r="Y108" s="258" t="str">
        <f>IF(OR(TOTAL!Y108="",TOTAL!Y108=0),"",TOTAL!Y108/TOTAL!$C$6*'Vîrsta 3-4 ani'!$C$6)</f>
        <v/>
      </c>
      <c r="Z108" s="186">
        <f>SUM(C108:Y108)</f>
        <v>0</v>
      </c>
      <c r="AA108" s="97">
        <f t="shared" si="66"/>
        <v>0</v>
      </c>
      <c r="AB108" s="178" t="str">
        <f t="shared" si="40"/>
        <v/>
      </c>
      <c r="AC108" s="179"/>
      <c r="AD108" s="97" t="str">
        <f>IFERROR(IF($AB108=0,"",$AB108*AE108),"")</f>
        <v/>
      </c>
      <c r="AE108" s="180">
        <v>0.1</v>
      </c>
      <c r="AF108" s="178" t="str">
        <f>IFERROR(IF($AB108=0,"",$AB108*AG108),"")</f>
        <v/>
      </c>
      <c r="AG108" s="180">
        <v>1.6E-2</v>
      </c>
      <c r="AH108" s="178" t="str">
        <f>IFERROR(IF($AB108=0,"",$AB108*AI108),"")</f>
        <v/>
      </c>
      <c r="AI108" s="179">
        <v>0.5</v>
      </c>
      <c r="AJ108" s="11" t="str">
        <f>IFERROR(IF($AB108=0,"",$AB108*AK108),"")</f>
        <v/>
      </c>
      <c r="AK108" s="226">
        <v>2.57</v>
      </c>
      <c r="AL108" s="181"/>
      <c r="AM108" s="182"/>
      <c r="AN108" s="182"/>
      <c r="AO108" s="66"/>
    </row>
    <row r="109" spans="1:41" ht="15.75" x14ac:dyDescent="0.25">
      <c r="A109" s="189">
        <v>19</v>
      </c>
      <c r="B109" s="190" t="s">
        <v>44</v>
      </c>
      <c r="C109" s="69" t="str">
        <f>IF(OR(TOTAL!C109="",TOTAL!C109=0),"",TOTAL!C109/TOTAL!$C$6*'Vîrsta 3-4 ani'!$C$6)</f>
        <v/>
      </c>
      <c r="D109" s="69" t="str">
        <f>IF(OR(TOTAL!D109="",TOTAL!D109=0),"",TOTAL!D109/TOTAL!$C$6*'Vîrsta 3-4 ani'!$C$6)</f>
        <v/>
      </c>
      <c r="E109" s="69" t="str">
        <f>IF(OR(TOTAL!E109="",TOTAL!E109=0),"",TOTAL!E109/TOTAL!$C$6*'Vîrsta 3-4 ani'!$C$6)</f>
        <v/>
      </c>
      <c r="F109" s="69">
        <f>IF(OR(TOTAL!F109="",TOTAL!F109=0),"",TOTAL!F109/TOTAL!$C$6*'Vîrsta 3-4 ani'!$C$6)</f>
        <v>0.79625292740046838</v>
      </c>
      <c r="G109" s="69">
        <f>IF(OR(TOTAL!G109="",TOTAL!G109=0),"",TOTAL!G109/TOTAL!$C$6*'Vîrsta 3-4 ani'!$C$6)</f>
        <v>0.79625292740046838</v>
      </c>
      <c r="H109" s="69" t="str">
        <f>IF(OR(TOTAL!H109="",TOTAL!H109=0),"",TOTAL!H109/TOTAL!$C$6*'Vîrsta 3-4 ani'!$C$6)</f>
        <v/>
      </c>
      <c r="I109" s="69" t="str">
        <f>IF(OR(TOTAL!I109="",TOTAL!I109=0),"",TOTAL!I109/TOTAL!$C$6*'Vîrsta 3-4 ani'!$C$6)</f>
        <v/>
      </c>
      <c r="J109" s="69" t="str">
        <f>IF(OR(TOTAL!J109="",TOTAL!J109=0),"",TOTAL!J109/TOTAL!$C$6*'Vîrsta 3-4 ani'!$C$6)</f>
        <v/>
      </c>
      <c r="K109" s="69">
        <f>IF(OR(TOTAL!K109="",TOTAL!K109=0),"",TOTAL!K109/TOTAL!$C$6*'Vîrsta 3-4 ani'!$C$6)</f>
        <v>0.79625292740046838</v>
      </c>
      <c r="L109" s="69" t="str">
        <f>IF(OR(TOTAL!L109="",TOTAL!L109=0),"",TOTAL!L109/TOTAL!$C$6*'Vîrsta 3-4 ani'!$C$6)</f>
        <v/>
      </c>
      <c r="M109" s="69" t="str">
        <f>IF(OR(TOTAL!M109="",TOTAL!M109=0),"",TOTAL!M109/TOTAL!$C$6*'Vîrsta 3-4 ani'!$C$6)</f>
        <v/>
      </c>
      <c r="N109" s="69">
        <f>IF(OR(TOTAL!N109="",TOTAL!N109=0),"",TOTAL!N109/TOTAL!$C$6*'Vîrsta 3-4 ani'!$C$6)</f>
        <v>0.79625292740046838</v>
      </c>
      <c r="O109" s="69">
        <f>IF(OR(TOTAL!O109="",TOTAL!O109=0),"",TOTAL!O109/TOTAL!$C$6*'Vîrsta 3-4 ani'!$C$6)</f>
        <v>0.79625292740046838</v>
      </c>
      <c r="P109" s="69" t="str">
        <f>IF(OR(TOTAL!P109="",TOTAL!P109=0),"",TOTAL!P109/TOTAL!$C$6*'Vîrsta 3-4 ani'!$C$6)</f>
        <v/>
      </c>
      <c r="Q109" s="69" t="str">
        <f>IF(OR(TOTAL!Q109="",TOTAL!Q109=0),"",TOTAL!Q109/TOTAL!$C$6*'Vîrsta 3-4 ani'!$C$6)</f>
        <v/>
      </c>
      <c r="R109" s="69" t="str">
        <f>IF(OR(TOTAL!R109="",TOTAL!R109=0),"",TOTAL!R109/TOTAL!$C$6*'Vîrsta 3-4 ani'!$C$6)</f>
        <v/>
      </c>
      <c r="S109" s="69" t="str">
        <f>IF(OR(TOTAL!S109="",TOTAL!S109=0),"",TOTAL!S109/TOTAL!$C$6*'Vîrsta 3-4 ani'!$C$6)</f>
        <v/>
      </c>
      <c r="T109" s="69" t="str">
        <f>IF(OR(TOTAL!T109="",TOTAL!T109=0),"",TOTAL!T109/TOTAL!$C$6*'Vîrsta 3-4 ani'!$C$6)</f>
        <v/>
      </c>
      <c r="U109" s="69" t="str">
        <f>IF(OR(TOTAL!U109="",TOTAL!U109=0),"",TOTAL!U109/TOTAL!$C$6*'Vîrsta 3-4 ani'!$C$6)</f>
        <v/>
      </c>
      <c r="V109" s="69" t="str">
        <f>IF(OR(TOTAL!V109="",TOTAL!V109=0),"",TOTAL!V109/TOTAL!$C$6*'Vîrsta 3-4 ani'!$C$6)</f>
        <v/>
      </c>
      <c r="W109" s="69" t="str">
        <f>IF(OR(TOTAL!W109="",TOTAL!W109=0),"",TOTAL!W109/TOTAL!$C$6*'Vîrsta 3-4 ani'!$C$6)</f>
        <v/>
      </c>
      <c r="X109" s="69" t="str">
        <f>IF(OR(TOTAL!X109="",TOTAL!X109=0),"",TOTAL!X109/TOTAL!$C$6*'Vîrsta 3-4 ani'!$C$6)</f>
        <v/>
      </c>
      <c r="Y109" s="69" t="str">
        <f>IF(OR(TOTAL!Y109="",TOTAL!Y109=0),"",TOTAL!Y109/TOTAL!$C$6*'Vîrsta 3-4 ani'!$C$6)</f>
        <v/>
      </c>
      <c r="Z109" s="10">
        <f>SUM(C109:Y109)</f>
        <v>3.9812646370023419</v>
      </c>
      <c r="AA109" s="187">
        <f t="shared" si="66"/>
        <v>1.1043729922336594</v>
      </c>
      <c r="AB109" s="90">
        <f t="shared" si="40"/>
        <v>1.1043729922336594</v>
      </c>
      <c r="AC109" s="95"/>
      <c r="AD109" s="90">
        <f>IFERROR(IF($AB109=0,"",$AB109*AE109),"")</f>
        <v>1.8774340867972212E-2</v>
      </c>
      <c r="AE109" s="91">
        <v>1.7000000000000001E-2</v>
      </c>
      <c r="AF109" s="90">
        <f>IFERROR(IF($AB109=0,"",$AB109*AG109),"")</f>
        <v>2.9818070790308803E-2</v>
      </c>
      <c r="AG109" s="91">
        <v>2.7E-2</v>
      </c>
      <c r="AH109" s="90">
        <f>IFERROR(IF($AB109=0,"",$AB109*AI109),"")</f>
        <v>0.9166295835539372</v>
      </c>
      <c r="AI109" s="95">
        <v>0.83</v>
      </c>
      <c r="AJ109" s="10">
        <f>IFERROR(IF($AB109=0,"",$AB109*AK109),"")</f>
        <v>3.9646990421188368</v>
      </c>
      <c r="AK109" s="225">
        <v>3.59</v>
      </c>
      <c r="AL109" s="142"/>
      <c r="AM109" s="35"/>
      <c r="AN109" s="35"/>
      <c r="AO109" s="18"/>
    </row>
    <row r="110" spans="1:41" ht="15.75" x14ac:dyDescent="0.25">
      <c r="A110" s="315" t="s">
        <v>51</v>
      </c>
      <c r="B110" s="315"/>
      <c r="C110" s="184"/>
      <c r="D110" s="184"/>
      <c r="E110" s="184"/>
      <c r="F110" s="184"/>
      <c r="G110" s="184"/>
      <c r="H110" s="184"/>
      <c r="I110" s="184"/>
      <c r="J110" s="184"/>
      <c r="K110" s="184"/>
      <c r="L110" s="184"/>
      <c r="M110" s="184"/>
      <c r="N110" s="184"/>
      <c r="O110" s="184"/>
      <c r="P110" s="184"/>
      <c r="Q110" s="184"/>
      <c r="R110" s="184"/>
      <c r="S110" s="184"/>
      <c r="T110" s="184"/>
      <c r="U110" s="184"/>
      <c r="V110" s="184"/>
      <c r="W110" s="184"/>
      <c r="X110" s="184"/>
      <c r="Y110" s="184"/>
      <c r="Z110" s="185"/>
      <c r="AA110" s="188">
        <f>SUM(AA109,AA105,AA104,AA103,AA102,AA101,AA100,AA96,AA93,AA92,AA86,AA85,AA84,AA72,AA63,AA62,AA45,AA15,AA7)</f>
        <v>1116.9650972660272</v>
      </c>
      <c r="AB110" s="183">
        <f>SUM(AB109,AB105,AB104,AB103,AB102,AB101,AB100,AB96,AB93,AB92,AB86,AB85,AB84,AB72,AB63,AB62,AB45,AB15,AB7)</f>
        <v>989.3567367843907</v>
      </c>
      <c r="AC110" s="93"/>
      <c r="AD110" s="93">
        <f>SUM(AD109,AD105,AD104,AD103,AD102,AD101,AD100,AD96,AD93,AD92,AD86,AD85,AD84,AD72,AD63,AD62,AD45,AD15,AD7)</f>
        <v>49.434131261503182</v>
      </c>
      <c r="AE110" s="93"/>
      <c r="AF110" s="93">
        <f>SUM(AF109,AF105,AF104,AF103,AF102,AF101,AF100,AF96,AF93,AF92,AF86,AF85,AF84,AF72,AF63,AF62,AF45,AF15,AF7)</f>
        <v>46.707019829600448</v>
      </c>
      <c r="AG110" s="93"/>
      <c r="AH110" s="93">
        <f>SUM(AH109,AH105,AH104,AH103,AH102,AH101,AH100,AH96,AH93,AH92,AH86,AH85,AH84,AH72,AH63,AH62,AH45,AH15,AH7)</f>
        <v>157.45793913572291</v>
      </c>
      <c r="AI110" s="223"/>
      <c r="AJ110" s="188">
        <f>SUM(AJ109,AJ105,AJ104,AJ103,AJ102,AJ101,AJ100,AJ96,AJ93,AJ92,AJ86,AJ85,AJ84,AJ72,AJ63,AJ62,AJ45,AJ15,AJ7)</f>
        <v>1187.060687265895</v>
      </c>
      <c r="AK110" s="76"/>
      <c r="AL110" s="33"/>
      <c r="AM110" s="18"/>
      <c r="AN110" s="18"/>
      <c r="AO110" s="18"/>
    </row>
    <row r="113" spans="1:42" x14ac:dyDescent="0.25">
      <c r="A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P113" s="9"/>
    </row>
  </sheetData>
  <sheetProtection password="CF36" sheet="1" objects="1" scenarios="1"/>
  <mergeCells count="29">
    <mergeCell ref="A72:A83"/>
    <mergeCell ref="A86:A91"/>
    <mergeCell ref="A93:A95"/>
    <mergeCell ref="A96:A99"/>
    <mergeCell ref="A110:B110"/>
    <mergeCell ref="AN3:AN4"/>
    <mergeCell ref="A6:B6"/>
    <mergeCell ref="A7:A14"/>
    <mergeCell ref="A15:A44"/>
    <mergeCell ref="A45:A61"/>
    <mergeCell ref="AL3:AL4"/>
    <mergeCell ref="AM3:AM4"/>
    <mergeCell ref="A63:A71"/>
    <mergeCell ref="AH3:AH4"/>
    <mergeCell ref="AI3:AI4"/>
    <mergeCell ref="AJ3:AJ4"/>
    <mergeCell ref="AK3:AK4"/>
    <mergeCell ref="AA3:AB3"/>
    <mergeCell ref="AC3:AC4"/>
    <mergeCell ref="AD3:AD4"/>
    <mergeCell ref="AE3:AE4"/>
    <mergeCell ref="AF3:AF4"/>
    <mergeCell ref="AG3:AG4"/>
    <mergeCell ref="Z3:Z4"/>
    <mergeCell ref="H1:J1"/>
    <mergeCell ref="K1:Y1"/>
    <mergeCell ref="A3:A4"/>
    <mergeCell ref="B3:B4"/>
    <mergeCell ref="C3:Y3"/>
  </mergeCells>
  <pageMargins left="0.31496062992125984" right="0.31496062992125984" top="0.15748031496062992" bottom="0.15748031496062992" header="0.31496062992125984" footer="0.31496062992125984"/>
  <pageSetup paperSize="9" scale="3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O110"/>
  <sheetViews>
    <sheetView showZeros="0" zoomScale="60" zoomScaleNormal="6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V7" sqref="V7"/>
    </sheetView>
  </sheetViews>
  <sheetFormatPr defaultRowHeight="15" x14ac:dyDescent="0.25"/>
  <cols>
    <col min="1" max="1" width="6.140625" style="2" customWidth="1"/>
    <col min="2" max="2" width="28.85546875" customWidth="1"/>
    <col min="3" max="4" width="9.7109375" customWidth="1"/>
    <col min="5" max="24" width="10.140625" customWidth="1"/>
    <col min="25" max="25" width="9.85546875" customWidth="1"/>
    <col min="26" max="27" width="13.85546875" style="1" customWidth="1"/>
    <col min="28" max="28" width="13.7109375" style="1" customWidth="1"/>
    <col min="29" max="29" width="9" style="1" hidden="1" customWidth="1"/>
    <col min="30" max="30" width="13.28515625" style="1" customWidth="1"/>
    <col min="31" max="31" width="8" style="1" hidden="1" customWidth="1"/>
    <col min="32" max="32" width="13.28515625" style="1" customWidth="1"/>
    <col min="33" max="33" width="8" style="1" hidden="1" customWidth="1"/>
    <col min="34" max="34" width="13.5703125" style="1" customWidth="1"/>
    <col min="35" max="35" width="8" style="1" hidden="1" customWidth="1"/>
    <col min="36" max="36" width="14.28515625" style="1" customWidth="1"/>
    <col min="37" max="37" width="8" style="1" hidden="1" customWidth="1"/>
    <col min="38" max="38" width="10.140625" style="21" customWidth="1"/>
    <col min="39" max="39" width="13.7109375" customWidth="1"/>
    <col min="40" max="40" width="13" customWidth="1"/>
  </cols>
  <sheetData>
    <row r="1" spans="1:41" s="5" customFormat="1" ht="20.25" x14ac:dyDescent="0.25">
      <c r="A1" s="36"/>
      <c r="B1" s="230"/>
      <c r="C1" s="230"/>
      <c r="D1" s="230"/>
      <c r="E1" s="230"/>
      <c r="F1" s="230"/>
      <c r="G1" s="230"/>
      <c r="H1" s="301" t="s">
        <v>76</v>
      </c>
      <c r="I1" s="301"/>
      <c r="J1" s="301"/>
      <c r="K1" s="307" t="str">
        <f>'Vîrsta 1-2 ani'!K1:Y1</f>
        <v>IPSPG nr. 199</v>
      </c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307"/>
      <c r="Z1" s="12"/>
      <c r="AA1" s="12"/>
      <c r="AB1" s="12"/>
      <c r="AC1" s="12"/>
      <c r="AD1" s="12"/>
      <c r="AE1" s="12"/>
      <c r="AF1" s="12"/>
      <c r="AG1" s="12"/>
      <c r="AH1" s="12"/>
      <c r="AI1" s="36"/>
      <c r="AJ1" s="36"/>
      <c r="AK1" s="36"/>
      <c r="AL1" s="37"/>
      <c r="AM1" s="38"/>
      <c r="AN1" s="38"/>
      <c r="AO1" s="38"/>
    </row>
    <row r="2" spans="1:41" s="6" customFormat="1" ht="21" thickBot="1" x14ac:dyDescent="0.35">
      <c r="A2" s="39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1"/>
      <c r="AL2" s="42"/>
      <c r="AM2" s="43"/>
      <c r="AN2" s="43"/>
      <c r="AO2" s="43"/>
    </row>
    <row r="3" spans="1:41" ht="38.25" customHeight="1" thickBot="1" x14ac:dyDescent="0.3">
      <c r="A3" s="303" t="s">
        <v>52</v>
      </c>
      <c r="B3" s="303" t="s">
        <v>16</v>
      </c>
      <c r="C3" s="332" t="str">
        <f>'Vîrsta 1-2 ani'!C3:Y3</f>
        <v>octombrie, 2021</v>
      </c>
      <c r="D3" s="333"/>
      <c r="E3" s="333"/>
      <c r="F3" s="333"/>
      <c r="G3" s="333"/>
      <c r="H3" s="333"/>
      <c r="I3" s="333"/>
      <c r="J3" s="333"/>
      <c r="K3" s="333"/>
      <c r="L3" s="333"/>
      <c r="M3" s="333"/>
      <c r="N3" s="333"/>
      <c r="O3" s="333"/>
      <c r="P3" s="333"/>
      <c r="Q3" s="333"/>
      <c r="R3" s="333"/>
      <c r="S3" s="333"/>
      <c r="T3" s="333"/>
      <c r="U3" s="333"/>
      <c r="V3" s="333"/>
      <c r="W3" s="333"/>
      <c r="X3" s="333"/>
      <c r="Y3" s="333"/>
      <c r="Z3" s="299" t="s">
        <v>51</v>
      </c>
      <c r="AA3" s="308" t="s">
        <v>115</v>
      </c>
      <c r="AB3" s="309"/>
      <c r="AC3" s="328"/>
      <c r="AD3" s="319" t="s">
        <v>13</v>
      </c>
      <c r="AE3" s="328"/>
      <c r="AF3" s="340" t="s">
        <v>14</v>
      </c>
      <c r="AG3" s="328"/>
      <c r="AH3" s="313" t="s">
        <v>15</v>
      </c>
      <c r="AI3" s="328"/>
      <c r="AJ3" s="338" t="s">
        <v>12</v>
      </c>
      <c r="AK3" s="297"/>
      <c r="AL3" s="321" t="s">
        <v>116</v>
      </c>
      <c r="AM3" s="323" t="s">
        <v>53</v>
      </c>
      <c r="AN3" s="325" t="s">
        <v>45</v>
      </c>
      <c r="AO3" s="18"/>
    </row>
    <row r="4" spans="1:41" ht="35.25" customHeight="1" thickBot="1" x14ac:dyDescent="0.3">
      <c r="A4" s="304"/>
      <c r="B4" s="304"/>
      <c r="C4" s="228">
        <f>'Vîrsta 1-2 ani'!C4</f>
        <v>1</v>
      </c>
      <c r="D4" s="229">
        <f>'Vîrsta 1-2 ani'!D4</f>
        <v>4</v>
      </c>
      <c r="E4" s="229">
        <f>'Vîrsta 1-2 ani'!E4</f>
        <v>5</v>
      </c>
      <c r="F4" s="229">
        <f>'Vîrsta 1-2 ani'!F4</f>
        <v>6</v>
      </c>
      <c r="G4" s="229">
        <f>'Vîrsta 1-2 ani'!G4</f>
        <v>7</v>
      </c>
      <c r="H4" s="229">
        <f>'Vîrsta 1-2 ani'!H4</f>
        <v>8</v>
      </c>
      <c r="I4" s="229">
        <f>'Vîrsta 1-2 ani'!I4</f>
        <v>11</v>
      </c>
      <c r="J4" s="229">
        <f>'Vîrsta 1-2 ani'!J4</f>
        <v>12</v>
      </c>
      <c r="K4" s="229">
        <f>'Vîrsta 1-2 ani'!K4</f>
        <v>13</v>
      </c>
      <c r="L4" s="229">
        <f>'Vîrsta 1-2 ani'!L4</f>
        <v>15</v>
      </c>
      <c r="M4" s="229">
        <f>'Vîrsta 1-2 ani'!M4</f>
        <v>18</v>
      </c>
      <c r="N4" s="229">
        <f>'Vîrsta 1-2 ani'!N4</f>
        <v>19</v>
      </c>
      <c r="O4" s="229">
        <f>'Vîrsta 1-2 ani'!O4</f>
        <v>20</v>
      </c>
      <c r="P4" s="229">
        <f>'Vîrsta 1-2 ani'!P4</f>
        <v>21</v>
      </c>
      <c r="Q4" s="229">
        <f>'Vîrsta 1-2 ani'!Q4</f>
        <v>22</v>
      </c>
      <c r="R4" s="229">
        <f>'Vîrsta 1-2 ani'!R4</f>
        <v>25</v>
      </c>
      <c r="S4" s="229">
        <f>'Vîrsta 1-2 ani'!S4</f>
        <v>26</v>
      </c>
      <c r="T4" s="229">
        <f>'Vîrsta 1-2 ani'!T4</f>
        <v>27</v>
      </c>
      <c r="U4" s="229">
        <f>'Vîrsta 1-2 ani'!U4</f>
        <v>28</v>
      </c>
      <c r="V4" s="229">
        <f>'Vîrsta 1-2 ani'!V4</f>
        <v>29</v>
      </c>
      <c r="W4" s="229">
        <f>'Vîrsta 1-2 ani'!W4</f>
        <v>0</v>
      </c>
      <c r="X4" s="229">
        <f>'Vîrsta 1-2 ani'!X4</f>
        <v>0</v>
      </c>
      <c r="Y4" s="229">
        <f>'Vîrsta 1-2 ani'!Y4</f>
        <v>0</v>
      </c>
      <c r="Z4" s="300"/>
      <c r="AA4" s="77" t="s">
        <v>77</v>
      </c>
      <c r="AB4" s="77" t="s">
        <v>69</v>
      </c>
      <c r="AC4" s="329"/>
      <c r="AD4" s="320"/>
      <c r="AE4" s="329"/>
      <c r="AF4" s="341"/>
      <c r="AG4" s="329"/>
      <c r="AH4" s="314"/>
      <c r="AI4" s="329"/>
      <c r="AJ4" s="339"/>
      <c r="AK4" s="298"/>
      <c r="AL4" s="322"/>
      <c r="AM4" s="324"/>
      <c r="AN4" s="326"/>
      <c r="AO4" s="18"/>
    </row>
    <row r="5" spans="1:41" ht="16.5" hidden="1" thickBot="1" x14ac:dyDescent="0.3">
      <c r="A5" s="44"/>
      <c r="B5" s="45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7"/>
      <c r="AA5" s="48"/>
      <c r="AB5" s="49"/>
      <c r="AC5" s="50"/>
      <c r="AD5" s="51"/>
      <c r="AE5" s="50"/>
      <c r="AF5" s="207"/>
      <c r="AG5" s="50"/>
      <c r="AH5" s="206"/>
      <c r="AI5" s="50"/>
      <c r="AJ5" s="52"/>
      <c r="AK5" s="53"/>
      <c r="AL5" s="16"/>
      <c r="AM5" s="54"/>
      <c r="AN5" s="55"/>
      <c r="AO5" s="18"/>
    </row>
    <row r="6" spans="1:41" ht="27.75" customHeight="1" thickBot="1" x14ac:dyDescent="0.3">
      <c r="A6" s="334" t="s">
        <v>112</v>
      </c>
      <c r="B6" s="335"/>
      <c r="C6" s="114">
        <v>222</v>
      </c>
      <c r="D6" s="115">
        <v>216</v>
      </c>
      <c r="E6" s="115">
        <v>179</v>
      </c>
      <c r="F6" s="115">
        <v>200</v>
      </c>
      <c r="G6" s="115">
        <v>208</v>
      </c>
      <c r="H6" s="115">
        <v>214</v>
      </c>
      <c r="I6" s="115">
        <v>183</v>
      </c>
      <c r="J6" s="116">
        <v>193</v>
      </c>
      <c r="K6" s="117">
        <v>234</v>
      </c>
      <c r="L6" s="118">
        <v>216</v>
      </c>
      <c r="M6" s="115">
        <v>167</v>
      </c>
      <c r="N6" s="118">
        <v>201</v>
      </c>
      <c r="O6" s="115">
        <v>201</v>
      </c>
      <c r="P6" s="115">
        <v>227</v>
      </c>
      <c r="Q6" s="115">
        <v>243</v>
      </c>
      <c r="R6" s="115">
        <v>232</v>
      </c>
      <c r="S6" s="115">
        <v>196</v>
      </c>
      <c r="T6" s="115">
        <v>197</v>
      </c>
      <c r="U6" s="115">
        <v>212</v>
      </c>
      <c r="V6" s="115">
        <v>215</v>
      </c>
      <c r="W6" s="115"/>
      <c r="X6" s="115"/>
      <c r="Y6" s="115"/>
      <c r="Z6" s="119">
        <f t="shared" ref="Z6:Z37" si="0">SUM(C6:Y6)</f>
        <v>4156</v>
      </c>
      <c r="AA6" s="13"/>
      <c r="AB6" s="13"/>
      <c r="AC6" s="13"/>
      <c r="AD6" s="13"/>
      <c r="AE6" s="13"/>
      <c r="AF6" s="13"/>
      <c r="AG6" s="13"/>
      <c r="AH6" s="13"/>
      <c r="AI6" s="13"/>
      <c r="AJ6" s="14"/>
      <c r="AK6" s="15"/>
      <c r="AL6" s="191"/>
      <c r="AM6" s="16"/>
      <c r="AN6" s="17"/>
      <c r="AO6" s="18"/>
    </row>
    <row r="7" spans="1:41" ht="31.5" x14ac:dyDescent="0.25">
      <c r="A7" s="336">
        <v>1</v>
      </c>
      <c r="B7" s="70" t="s">
        <v>70</v>
      </c>
      <c r="C7" s="154">
        <f t="shared" ref="C7:Y7" si="1">SUM(C8:C14)</f>
        <v>55.146463700234193</v>
      </c>
      <c r="D7" s="155">
        <f t="shared" si="1"/>
        <v>53.503559718969562</v>
      </c>
      <c r="E7" s="155">
        <f t="shared" si="1"/>
        <v>38.491784543325529</v>
      </c>
      <c r="F7" s="155">
        <f t="shared" si="1"/>
        <v>72.478060889929736</v>
      </c>
      <c r="G7" s="155">
        <f t="shared" si="1"/>
        <v>48.094454332552694</v>
      </c>
      <c r="H7" s="155">
        <f t="shared" si="1"/>
        <v>62.445948477751756</v>
      </c>
      <c r="I7" s="155">
        <f t="shared" si="1"/>
        <v>54.543372365339586</v>
      </c>
      <c r="J7" s="155">
        <f t="shared" si="1"/>
        <v>52.85367681498829</v>
      </c>
      <c r="K7" s="155">
        <f t="shared" si="1"/>
        <v>47.366585480093683</v>
      </c>
      <c r="L7" s="155">
        <f t="shared" si="1"/>
        <v>52.224590163934423</v>
      </c>
      <c r="M7" s="155">
        <f t="shared" si="1"/>
        <v>72.86487119437939</v>
      </c>
      <c r="N7" s="155">
        <f t="shared" si="1"/>
        <v>37.909489461358312</v>
      </c>
      <c r="O7" s="155">
        <f t="shared" si="1"/>
        <v>75.545508196721315</v>
      </c>
      <c r="P7" s="155">
        <f t="shared" si="1"/>
        <v>55.726679156908659</v>
      </c>
      <c r="Q7" s="155">
        <f t="shared" si="1"/>
        <v>79.478079625292736</v>
      </c>
      <c r="R7" s="155">
        <f t="shared" si="1"/>
        <v>58.037142857142854</v>
      </c>
      <c r="S7" s="155">
        <f t="shared" si="1"/>
        <v>60.639793911007025</v>
      </c>
      <c r="T7" s="155">
        <f t="shared" si="1"/>
        <v>46.701105386416863</v>
      </c>
      <c r="U7" s="155">
        <f t="shared" si="1"/>
        <v>47.38738173302108</v>
      </c>
      <c r="V7" s="155">
        <f t="shared" si="1"/>
        <v>67.645011709601874</v>
      </c>
      <c r="W7" s="155">
        <f t="shared" si="1"/>
        <v>0</v>
      </c>
      <c r="X7" s="155">
        <f t="shared" si="1"/>
        <v>0</v>
      </c>
      <c r="Y7" s="155">
        <f t="shared" si="1"/>
        <v>0</v>
      </c>
      <c r="Z7" s="71">
        <f t="shared" si="0"/>
        <v>1139.0835597189696</v>
      </c>
      <c r="AA7" s="71">
        <f t="shared" ref="AA7:AA70" si="2">IFERROR((Z7/$Z$6*1000),"")</f>
        <v>274.08170349349604</v>
      </c>
      <c r="AB7" s="71">
        <f>SUM(AB8:AB14)</f>
        <v>245.84358451312173</v>
      </c>
      <c r="AC7" s="78"/>
      <c r="AD7" s="120">
        <f>SUM(AD8:AD14)</f>
        <v>17.974536517052741</v>
      </c>
      <c r="AE7" s="120"/>
      <c r="AF7" s="120">
        <f>SUM(AF8:AF14)</f>
        <v>2.8070466955030176</v>
      </c>
      <c r="AG7" s="120"/>
      <c r="AH7" s="120">
        <f>SUM(AH8:AH14)</f>
        <v>113.24093285968991</v>
      </c>
      <c r="AI7" s="120"/>
      <c r="AJ7" s="121">
        <f>SUM(AJ8:AJ14)</f>
        <v>586.0167050329876</v>
      </c>
      <c r="AK7" s="121"/>
      <c r="AL7" s="122">
        <v>168</v>
      </c>
      <c r="AM7" s="122">
        <f>IFERROR((AB7-AL7),"")</f>
        <v>77.843584513121726</v>
      </c>
      <c r="AN7" s="122">
        <f>IFERROR((AB7*100/AL7),"")</f>
        <v>146.33546697209627</v>
      </c>
      <c r="AO7" s="18"/>
    </row>
    <row r="8" spans="1:41" s="31" customFormat="1" ht="31.5" x14ac:dyDescent="0.25">
      <c r="A8" s="290"/>
      <c r="B8" s="56" t="s">
        <v>71</v>
      </c>
      <c r="C8" s="259">
        <f>IF(OR(TOTAL!C8="",TOTAL!C8=0),"",IF('Vîrsta 1-2 ani'!$C$6&lt;=0,(('Vîrsta 3-4 ani'!C8/'Vîrsta 3-4 ani'!$C$6)+0.008)*'Vîrsta 5-7 ani'!$C$6,(('Vîrsta 1-2 ani'!C8/'Vîrsta 1-2 ani'!$C$6)+0.016)*'Vîrsta 5-7 ani'!$C$6))</f>
        <v>18.882997658079628</v>
      </c>
      <c r="D8" s="245">
        <f>IF(OR(TOTAL!D8="",TOTAL!D8=0),"",IF('Vîrsta 1-2 ani'!$C$6&lt;=0,(('Vîrsta 3-4 ani'!D8/'Vîrsta 3-4 ani'!$C$6)+0.008)*'Vîrsta 5-7 ani'!$C$6,(('Vîrsta 1-2 ani'!D8/'Vîrsta 1-2 ani'!$C$6)+0.016)*'Vîrsta 5-7 ani'!$C$6))</f>
        <v>18.882997658079628</v>
      </c>
      <c r="E8" s="245">
        <f>IF(OR(TOTAL!E8="",TOTAL!E8=0),"",IF('Vîrsta 1-2 ani'!$C$6&lt;=0,(('Vîrsta 3-4 ani'!E8/'Vîrsta 3-4 ani'!$C$6)+0.008)*'Vîrsta 5-7 ani'!$C$6,(('Vîrsta 1-2 ani'!E8/'Vîrsta 1-2 ani'!$C$6)+0.016)*'Vîrsta 5-7 ani'!$C$6))</f>
        <v>9.2699297423887597</v>
      </c>
      <c r="F8" s="245">
        <f>IF(OR(TOTAL!F8="",TOTAL!F8=0),"",IF('Vîrsta 1-2 ani'!$C$6&lt;=0,(('Vîrsta 3-4 ani'!F8/'Vîrsta 3-4 ani'!$C$6)+0.008)*'Vîrsta 5-7 ani'!$C$6,(('Vîrsta 1-2 ani'!F8/'Vîrsta 1-2 ani'!$C$6)+0.016)*'Vîrsta 5-7 ani'!$C$6))</f>
        <v>2.3395784543325528</v>
      </c>
      <c r="G8" s="245">
        <f>IF(OR(TOTAL!G8="",TOTAL!G8=0),"",IF('Vîrsta 1-2 ani'!$C$6&lt;=0,(('Vîrsta 3-4 ani'!G8/'Vîrsta 3-4 ani'!$C$6)+0.008)*'Vîrsta 5-7 ani'!$C$6,(('Vîrsta 1-2 ani'!G8/'Vîrsta 1-2 ani'!$C$6)+0.016)*'Vîrsta 5-7 ani'!$C$6))</f>
        <v>11.281967213114756</v>
      </c>
      <c r="H8" s="245">
        <f>IF(OR(TOTAL!H8="",TOTAL!H8=0),"",IF('Vîrsta 1-2 ani'!$C$6&lt;=0,(('Vîrsta 3-4 ani'!H8/'Vîrsta 3-4 ani'!$C$6)+0.008)*'Vîrsta 5-7 ani'!$C$6,(('Vîrsta 1-2 ani'!H8/'Vîrsta 1-2 ani'!$C$6)+0.016)*'Vîrsta 5-7 ani'!$C$6))</f>
        <v>18.435878220140516</v>
      </c>
      <c r="I8" s="245">
        <f>IF(OR(TOTAL!I8="",TOTAL!I8=0),"",IF('Vîrsta 1-2 ani'!$C$6&lt;=0,(('Vîrsta 3-4 ani'!I8/'Vîrsta 3-4 ani'!$C$6)+0.008)*'Vîrsta 5-7 ani'!$C$6,(('Vîrsta 1-2 ani'!I8/'Vîrsta 1-2 ani'!$C$6)+0.016)*'Vîrsta 5-7 ani'!$C$6))</f>
        <v>18.882997658079628</v>
      </c>
      <c r="J8" s="245">
        <f>IF(OR(TOTAL!J8="",TOTAL!J8=0),"",IF('Vîrsta 1-2 ani'!$C$6&lt;=0,(('Vîrsta 3-4 ani'!J8/'Vîrsta 3-4 ani'!$C$6)+0.008)*'Vîrsta 5-7 ani'!$C$6,(('Vîrsta 1-2 ani'!J8/'Vîrsta 1-2 ani'!$C$6)+0.016)*'Vîrsta 5-7 ani'!$C$6))</f>
        <v>11.0584074941452</v>
      </c>
      <c r="K8" s="245" t="str">
        <f>IF(OR(TOTAL!K8="",TOTAL!K8=0),"",IF('Vîrsta 1-2 ani'!$C$6&lt;=0,(('Vîrsta 3-4 ani'!K8/'Vîrsta 3-4 ani'!$C$6)+0.008)*'Vîrsta 5-7 ani'!$C$6,(('Vîrsta 1-2 ani'!K8/'Vîrsta 1-2 ani'!$C$6)+0.016)*'Vîrsta 5-7 ani'!$C$6))</f>
        <v/>
      </c>
      <c r="L8" s="245">
        <f>IF(OR(TOTAL!L8="",TOTAL!L8=0),"",IF('Vîrsta 1-2 ani'!$C$6&lt;=0,(('Vîrsta 3-4 ani'!L8/'Vîrsta 3-4 ani'!$C$6)+0.008)*'Vîrsta 5-7 ani'!$C$6,(('Vîrsta 1-2 ani'!L8/'Vîrsta 1-2 ani'!$C$6)+0.016)*'Vîrsta 5-7 ani'!$C$6))</f>
        <v>17.988758782201405</v>
      </c>
      <c r="M8" s="245">
        <f>IF(OR(TOTAL!M8="",TOTAL!M8=0),"",IF('Vîrsta 1-2 ani'!$C$6&lt;=0,(('Vîrsta 3-4 ani'!M8/'Vîrsta 3-4 ani'!$C$6)+0.008)*'Vîrsta 5-7 ani'!$C$6,(('Vîrsta 1-2 ani'!M8/'Vîrsta 1-2 ani'!$C$6)+0.016)*'Vîrsta 5-7 ani'!$C$6))</f>
        <v>17.988758782201405</v>
      </c>
      <c r="N8" s="245">
        <f>IF(OR(TOTAL!N8="",TOTAL!N8=0),"",IF('Vîrsta 1-2 ani'!$C$6&lt;=0,(('Vîrsta 3-4 ani'!N8/'Vîrsta 3-4 ani'!$C$6)+0.008)*'Vîrsta 5-7 ani'!$C$6,(('Vîrsta 1-2 ani'!N8/'Vîrsta 1-2 ani'!$C$6)+0.016)*'Vîrsta 5-7 ani'!$C$6))</f>
        <v>10.164168618266979</v>
      </c>
      <c r="O8" s="245">
        <f>IF(OR(TOTAL!O8="",TOTAL!O8=0),"",IF('Vîrsta 1-2 ani'!$C$6&lt;=0,(('Vîrsta 3-4 ani'!O8/'Vîrsta 3-4 ani'!$C$6)+0.008)*'Vîrsta 5-7 ani'!$C$6,(('Vîrsta 1-2 ani'!O8/'Vîrsta 1-2 ani'!$C$6)+0.016)*'Vîrsta 5-7 ani'!$C$6))</f>
        <v>2.3395784543325528</v>
      </c>
      <c r="P8" s="245">
        <f>IF(OR(TOTAL!P8="",TOTAL!P8=0),"",IF('Vîrsta 1-2 ani'!$C$6&lt;=0,(('Vîrsta 3-4 ani'!P8/'Vîrsta 3-4 ani'!$C$6)+0.008)*'Vîrsta 5-7 ani'!$C$6,(('Vîrsta 1-2 ani'!P8/'Vîrsta 1-2 ani'!$C$6)+0.016)*'Vîrsta 5-7 ani'!$C$6))</f>
        <v>12.623325526932085</v>
      </c>
      <c r="Q8" s="245">
        <f>IF(OR(TOTAL!Q8="",TOTAL!Q8=0),"",IF('Vîrsta 1-2 ani'!$C$6&lt;=0,(('Vîrsta 3-4 ani'!Q8/'Vîrsta 3-4 ani'!$C$6)+0.008)*'Vîrsta 5-7 ani'!$C$6,(('Vîrsta 1-2 ani'!Q8/'Vîrsta 1-2 ani'!$C$6)+0.016)*'Vîrsta 5-7 ani'!$C$6))</f>
        <v>21.118594847775178</v>
      </c>
      <c r="R8" s="245">
        <f>IF(OR(TOTAL!R8="",TOTAL!R8=0),"",IF('Vîrsta 1-2 ani'!$C$6&lt;=0,(('Vîrsta 3-4 ani'!R8/'Vîrsta 3-4 ani'!$C$6)+0.008)*'Vîrsta 5-7 ani'!$C$6,(('Vîrsta 1-2 ani'!R8/'Vîrsta 1-2 ani'!$C$6)+0.016)*'Vîrsta 5-7 ani'!$C$6))</f>
        <v>19.777236533957844</v>
      </c>
      <c r="S8" s="245">
        <f>IF(OR(TOTAL!S8="",TOTAL!S8=0),"",IF('Vîrsta 1-2 ani'!$C$6&lt;=0,(('Vîrsta 3-4 ani'!S8/'Vîrsta 3-4 ani'!$C$6)+0.008)*'Vîrsta 5-7 ani'!$C$6,(('Vîrsta 1-2 ani'!S8/'Vîrsta 1-2 ani'!$C$6)+0.016)*'Vîrsta 5-7 ani'!$C$6))</f>
        <v>11.50552693208431</v>
      </c>
      <c r="T8" s="245" t="str">
        <f>IF(OR(TOTAL!T8="",TOTAL!T8=0),"",IF('Vîrsta 1-2 ani'!$C$6&lt;=0,(('Vîrsta 3-4 ani'!T8/'Vîrsta 3-4 ani'!$C$6)+0.008)*'Vîrsta 5-7 ani'!$C$6,(('Vîrsta 1-2 ani'!T8/'Vîrsta 1-2 ani'!$C$6)+0.016)*'Vîrsta 5-7 ani'!$C$6))</f>
        <v/>
      </c>
      <c r="U8" s="245">
        <f>IF(OR(TOTAL!U8="",TOTAL!U8=0),"",IF('Vîrsta 1-2 ani'!$C$6&lt;=0,(('Vîrsta 3-4 ani'!U8/'Vîrsta 3-4 ani'!$C$6)+0.008)*'Vîrsta 5-7 ani'!$C$6,(('Vîrsta 1-2 ani'!U8/'Vîrsta 1-2 ani'!$C$6)+0.016)*'Vîrsta 5-7 ani'!$C$6))</f>
        <v>9.9406088992974251</v>
      </c>
      <c r="V8" s="245">
        <f>IF(OR(TOTAL!V8="",TOTAL!V8=0),"",IF('Vîrsta 1-2 ani'!$C$6&lt;=0,(('Vîrsta 3-4 ani'!V8/'Vîrsta 3-4 ani'!$C$6)+0.008)*'Vîrsta 5-7 ani'!$C$6,(('Vîrsta 1-2 ani'!V8/'Vîrsta 1-2 ani'!$C$6)+0.016)*'Vîrsta 5-7 ani'!$C$6))</f>
        <v>18.435878220140516</v>
      </c>
      <c r="W8" s="245" t="str">
        <f>IF(OR(TOTAL!W8="",TOTAL!W8=0),"",IF('Vîrsta 1-2 ani'!$C$6&lt;=0,(('Vîrsta 3-4 ani'!W8/'Vîrsta 3-4 ani'!$C$6)+0.008)*'Vîrsta 5-7 ani'!$C$6,(('Vîrsta 1-2 ani'!W8/'Vîrsta 1-2 ani'!$C$6)+0.016)*'Vîrsta 5-7 ani'!$C$6))</f>
        <v/>
      </c>
      <c r="X8" s="245" t="str">
        <f>IF(OR(TOTAL!X8="",TOTAL!X8=0),"",IF('Vîrsta 1-2 ani'!$C$6&lt;=0,(('Vîrsta 3-4 ani'!X8/'Vîrsta 3-4 ani'!$C$6)+0.008)*'Vîrsta 5-7 ani'!$C$6,(('Vîrsta 1-2 ani'!X8/'Vîrsta 1-2 ani'!$C$6)+0.016)*'Vîrsta 5-7 ani'!$C$6))</f>
        <v/>
      </c>
      <c r="Y8" s="245" t="str">
        <f>IF(OR(TOTAL!Y8="",TOTAL!Y8=0),"",IF('Vîrsta 1-2 ani'!$C$6&lt;=0,(('Vîrsta 3-4 ani'!Y8/'Vîrsta 3-4 ani'!$C$6)+0.008)*'Vîrsta 5-7 ani'!$C$6,(('Vîrsta 1-2 ani'!Y8/'Vîrsta 1-2 ani'!$C$6)+0.016)*'Vîrsta 5-7 ani'!$C$6))</f>
        <v/>
      </c>
      <c r="Z8" s="11">
        <f t="shared" si="0"/>
        <v>250.91718969555038</v>
      </c>
      <c r="AA8" s="25">
        <f t="shared" si="2"/>
        <v>60.374684719814816</v>
      </c>
      <c r="AB8" s="25">
        <f t="shared" ref="AB8:AB10" si="3">IFERROR(IF($AA8=0,"",$AA8-AC8),"")</f>
        <v>60.374684719814816</v>
      </c>
      <c r="AC8" s="79">
        <v>0</v>
      </c>
      <c r="AD8" s="97">
        <f>IFERROR(IF($AB8=0,"",$AB8*AE8),"")</f>
        <v>4.8903494623050001</v>
      </c>
      <c r="AE8" s="98">
        <v>8.1000000000000003E-2</v>
      </c>
      <c r="AF8" s="97">
        <f>IFERROR(IF($AB8=0,"",$AB8*AG8),"")</f>
        <v>0.72449621663777786</v>
      </c>
      <c r="AG8" s="98">
        <v>1.2E-2</v>
      </c>
      <c r="AH8" s="97">
        <f>IFERROR(IF($AB8=0,"",$AB8*AI8),"")</f>
        <v>28.97984866551111</v>
      </c>
      <c r="AI8" s="98">
        <v>0.48</v>
      </c>
      <c r="AJ8" s="97">
        <f>IFERROR(IF($AB8=0,"",$AB8*AK8),"")</f>
        <v>161.20040820190556</v>
      </c>
      <c r="AK8" s="98">
        <v>2.67</v>
      </c>
      <c r="AL8" s="192">
        <v>56</v>
      </c>
      <c r="AM8" s="99">
        <f>IFERROR((AB8-AL8),"")</f>
        <v>4.374684719814816</v>
      </c>
      <c r="AN8" s="99">
        <f>IFERROR((AB8*100/AL8),"")</f>
        <v>107.81193699966931</v>
      </c>
      <c r="AO8" s="66"/>
    </row>
    <row r="9" spans="1:41" s="31" customFormat="1" ht="31.5" x14ac:dyDescent="0.25">
      <c r="A9" s="290"/>
      <c r="B9" s="56" t="s">
        <v>72</v>
      </c>
      <c r="C9" s="244">
        <f>IF(OR(TOTAL!C9="",TOTAL!C9=0),"",IF('Vîrsta 1-2 ani'!$C$6&lt;=0,(('Vîrsta 3-4 ani'!C9/'Vîrsta 3-4 ani'!$C$6)+0.0088)*'Vîrsta 5-7 ani'!$C$6,(('Vîrsta 1-2 ani'!C9/'Vîrsta 1-2 ani'!$C$6)+0.0136)*'Vîrsta 5-7 ani'!$C$6))</f>
        <v>8.3559344262295081</v>
      </c>
      <c r="D9" s="245">
        <f>IF(OR(TOTAL!D9="",TOTAL!D9=0),"",IF('Vîrsta 1-2 ani'!$C$6&lt;=0,(('Vîrsta 3-4 ani'!D9/'Vîrsta 3-4 ani'!$C$6)+0.0088)*'Vîrsta 5-7 ani'!$C$6,(('Vîrsta 1-2 ani'!D9/'Vîrsta 1-2 ani'!$C$6)+0.0136)*'Vîrsta 5-7 ani'!$C$6))</f>
        <v>8.1999625292740053</v>
      </c>
      <c r="E9" s="245">
        <f>IF(OR(TOTAL!E9="",TOTAL!E9=0),"",IF('Vîrsta 1-2 ani'!$C$6&lt;=0,(('Vîrsta 3-4 ani'!E9/'Vîrsta 3-4 ani'!$C$6)+0.0088)*'Vîrsta 5-7 ani'!$C$6,(('Vîrsta 1-2 ani'!E9/'Vîrsta 1-2 ani'!$C$6)+0.0136)*'Vîrsta 5-7 ani'!$C$6))</f>
        <v>7.8880187353629969</v>
      </c>
      <c r="F9" s="245">
        <f>IF(OR(TOTAL!F9="",TOTAL!F9=0),"",IF('Vîrsta 1-2 ani'!$C$6&lt;=0,(('Vîrsta 3-4 ani'!F9/'Vîrsta 3-4 ani'!$C$6)+0.0088)*'Vîrsta 5-7 ani'!$C$6,(('Vîrsta 1-2 ani'!F9/'Vîrsta 1-2 ani'!$C$6)+0.0136)*'Vîrsta 5-7 ani'!$C$6))</f>
        <v>8.3559344262295081</v>
      </c>
      <c r="G9" s="245">
        <f>IF(OR(TOTAL!G9="",TOTAL!G9=0),"",IF('Vîrsta 1-2 ani'!$C$6&lt;=0,(('Vîrsta 3-4 ani'!G9/'Vîrsta 3-4 ani'!$C$6)+0.0088)*'Vîrsta 5-7 ani'!$C$6,(('Vîrsta 1-2 ani'!G9/'Vîrsta 1-2 ani'!$C$6)+0.0136)*'Vîrsta 5-7 ani'!$C$6))</f>
        <v>8.3559344262295081</v>
      </c>
      <c r="H9" s="245">
        <f>IF(OR(TOTAL!H9="",TOTAL!H9=0),"",IF('Vîrsta 1-2 ani'!$C$6&lt;=0,(('Vîrsta 3-4 ani'!H9/'Vîrsta 3-4 ani'!$C$6)+0.0088)*'Vîrsta 5-7 ani'!$C$6,(('Vîrsta 1-2 ani'!H9/'Vîrsta 1-2 ani'!$C$6)+0.0136)*'Vîrsta 5-7 ani'!$C$6))</f>
        <v>8.1999625292740053</v>
      </c>
      <c r="I9" s="245">
        <f>IF(OR(TOTAL!I9="",TOTAL!I9=0),"",IF('Vîrsta 1-2 ani'!$C$6&lt;=0,(('Vîrsta 3-4 ani'!I9/'Vîrsta 3-4 ani'!$C$6)+0.0088)*'Vîrsta 5-7 ani'!$C$6,(('Vîrsta 1-2 ani'!I9/'Vîrsta 1-2 ani'!$C$6)+0.0136)*'Vîrsta 5-7 ani'!$C$6))</f>
        <v>7.8880187353629969</v>
      </c>
      <c r="J9" s="245">
        <f>IF(OR(TOTAL!J9="",TOTAL!J9=0),"",IF('Vîrsta 1-2 ani'!$C$6&lt;=0,(('Vîrsta 3-4 ani'!J9/'Vîrsta 3-4 ani'!$C$6)+0.0088)*'Vîrsta 5-7 ani'!$C$6,(('Vîrsta 1-2 ani'!J9/'Vîrsta 1-2 ani'!$C$6)+0.0136)*'Vîrsta 5-7 ani'!$C$6))</f>
        <v>8.1999625292740053</v>
      </c>
      <c r="K9" s="245">
        <f>IF(OR(TOTAL!K9="",TOTAL!K9=0),"",IF('Vîrsta 1-2 ani'!$C$6&lt;=0,(('Vîrsta 3-4 ani'!K9/'Vîrsta 3-4 ani'!$C$6)+0.0088)*'Vîrsta 5-7 ani'!$C$6,(('Vîrsta 1-2 ani'!K9/'Vîrsta 1-2 ani'!$C$6)+0.0136)*'Vîrsta 5-7 ani'!$C$6))</f>
        <v>8.5119063231850109</v>
      </c>
      <c r="L9" s="245">
        <f>IF(OR(TOTAL!L9="",TOTAL!L9=0),"",IF('Vîrsta 1-2 ani'!$C$6&lt;=0,(('Vîrsta 3-4 ani'!L9/'Vîrsta 3-4 ani'!$C$6)+0.0088)*'Vîrsta 5-7 ani'!$C$6,(('Vîrsta 1-2 ani'!L9/'Vîrsta 1-2 ani'!$C$6)+0.0136)*'Vîrsta 5-7 ani'!$C$6))</f>
        <v>8.0439906323185006</v>
      </c>
      <c r="M9" s="245">
        <f>IF(OR(TOTAL!M9="",TOTAL!M9=0),"",IF('Vîrsta 1-2 ani'!$C$6&lt;=0,(('Vîrsta 3-4 ani'!M9/'Vîrsta 3-4 ani'!$C$6)+0.0088)*'Vîrsta 5-7 ani'!$C$6,(('Vîrsta 1-2 ani'!M9/'Vîrsta 1-2 ani'!$C$6)+0.0136)*'Vîrsta 5-7 ani'!$C$6))</f>
        <v>7.8880187353629969</v>
      </c>
      <c r="N9" s="245">
        <f>IF(OR(TOTAL!N9="",TOTAL!N9=0),"",IF('Vîrsta 1-2 ani'!$C$6&lt;=0,(('Vîrsta 3-4 ani'!N9/'Vîrsta 3-4 ani'!$C$6)+0.0088)*'Vîrsta 5-7 ani'!$C$6,(('Vîrsta 1-2 ani'!N9/'Vîrsta 1-2 ani'!$C$6)+0.0136)*'Vîrsta 5-7 ani'!$C$6))</f>
        <v>8.5119063231850109</v>
      </c>
      <c r="O9" s="245">
        <f>IF(OR(TOTAL!O9="",TOTAL!O9=0),"",IF('Vîrsta 1-2 ani'!$C$6&lt;=0,(('Vîrsta 3-4 ani'!O9/'Vîrsta 3-4 ani'!$C$6)+0.0088)*'Vîrsta 5-7 ani'!$C$6,(('Vîrsta 1-2 ani'!O9/'Vîrsta 1-2 ani'!$C$6)+0.0136)*'Vîrsta 5-7 ani'!$C$6))</f>
        <v>8.9798220140515213</v>
      </c>
      <c r="P9" s="245">
        <f>IF(OR(TOTAL!P9="",TOTAL!P9=0),"",IF('Vîrsta 1-2 ani'!$C$6&lt;=0,(('Vîrsta 3-4 ani'!P9/'Vîrsta 3-4 ani'!$C$6)+0.0088)*'Vîrsta 5-7 ani'!$C$6,(('Vîrsta 1-2 ani'!P9/'Vîrsta 1-2 ani'!$C$6)+0.0136)*'Vîrsta 5-7 ani'!$C$6))</f>
        <v>9.2917658079625287</v>
      </c>
      <c r="Q9" s="245">
        <f>IF(OR(TOTAL!Q9="",TOTAL!Q9=0),"",IF('Vîrsta 1-2 ani'!$C$6&lt;=0,(('Vîrsta 3-4 ani'!Q9/'Vîrsta 3-4 ani'!$C$6)+0.0088)*'Vîrsta 5-7 ani'!$C$6,(('Vîrsta 1-2 ani'!Q9/'Vîrsta 1-2 ani'!$C$6)+0.0136)*'Vîrsta 5-7 ani'!$C$6))</f>
        <v>9.2917658079625287</v>
      </c>
      <c r="R9" s="245">
        <f>IF(OR(TOTAL!R9="",TOTAL!R9=0),"",IF('Vîrsta 1-2 ani'!$C$6&lt;=0,(('Vîrsta 3-4 ani'!R9/'Vîrsta 3-4 ani'!$C$6)+0.0088)*'Vîrsta 5-7 ani'!$C$6,(('Vîrsta 1-2 ani'!R9/'Vîrsta 1-2 ani'!$C$6)+0.0136)*'Vîrsta 5-7 ani'!$C$6))</f>
        <v>8.6678782201405138</v>
      </c>
      <c r="S9" s="245">
        <f>IF(OR(TOTAL!S9="",TOTAL!S9=0),"",IF('Vîrsta 1-2 ani'!$C$6&lt;=0,(('Vîrsta 3-4 ani'!S9/'Vîrsta 3-4 ani'!$C$6)+0.0088)*'Vîrsta 5-7 ani'!$C$6,(('Vîrsta 1-2 ani'!S9/'Vîrsta 1-2 ani'!$C$6)+0.0136)*'Vîrsta 5-7 ani'!$C$6))</f>
        <v>8.0439906323185006</v>
      </c>
      <c r="T9" s="245">
        <f>IF(OR(TOTAL!T9="",TOTAL!T9=0),"",IF('Vîrsta 1-2 ani'!$C$6&lt;=0,(('Vîrsta 3-4 ani'!T9/'Vîrsta 3-4 ani'!$C$6)+0.0088)*'Vîrsta 5-7 ani'!$C$6,(('Vîrsta 1-2 ani'!T9/'Vîrsta 1-2 ani'!$C$6)+0.0136)*'Vîrsta 5-7 ani'!$C$6))</f>
        <v>8.1999625292740053</v>
      </c>
      <c r="U9" s="245">
        <f>IF(OR(TOTAL!U9="",TOTAL!U9=0),"",IF('Vîrsta 1-2 ani'!$C$6&lt;=0,(('Vîrsta 3-4 ani'!U9/'Vîrsta 3-4 ani'!$C$6)+0.0088)*'Vîrsta 5-7 ani'!$C$6,(('Vîrsta 1-2 ani'!U9/'Vîrsta 1-2 ani'!$C$6)+0.0136)*'Vîrsta 5-7 ani'!$C$6))</f>
        <v>8.3559344262295081</v>
      </c>
      <c r="V9" s="245">
        <f>IF(OR(TOTAL!V9="",TOTAL!V9=0),"",IF('Vîrsta 1-2 ani'!$C$6&lt;=0,(('Vîrsta 3-4 ani'!V9/'Vîrsta 3-4 ani'!$C$6)+0.0088)*'Vîrsta 5-7 ani'!$C$6,(('Vîrsta 1-2 ani'!V9/'Vîrsta 1-2 ani'!$C$6)+0.0136)*'Vîrsta 5-7 ani'!$C$6))</f>
        <v>8.1999625292740053</v>
      </c>
      <c r="W9" s="245" t="str">
        <f>IF(OR(TOTAL!W9="",TOTAL!W9=0),"",IF('Vîrsta 1-2 ani'!$C$6&lt;=0,(('Vîrsta 3-4 ani'!W9/'Vîrsta 3-4 ani'!$C$6)+0.0088)*'Vîrsta 5-7 ani'!$C$6,(('Vîrsta 1-2 ani'!W9/'Vîrsta 1-2 ani'!$C$6)+0.0136)*'Vîrsta 5-7 ani'!$C$6))</f>
        <v/>
      </c>
      <c r="X9" s="245" t="str">
        <f>IF(OR(TOTAL!X9="",TOTAL!X9=0),"",IF('Vîrsta 1-2 ani'!$C$6&lt;=0,(('Vîrsta 3-4 ani'!X9/'Vîrsta 3-4 ani'!$C$6)+0.0088)*'Vîrsta 5-7 ani'!$C$6,(('Vîrsta 1-2 ani'!X9/'Vîrsta 1-2 ani'!$C$6)+0.0136)*'Vîrsta 5-7 ani'!$C$6))</f>
        <v/>
      </c>
      <c r="Y9" s="245" t="str">
        <f>IF(OR(TOTAL!Y9="",TOTAL!Y9=0),"",IF('Vîrsta 1-2 ani'!$C$6&lt;=0,(('Vîrsta 3-4 ani'!Y9/'Vîrsta 3-4 ani'!$C$6)+0.0088)*'Vîrsta 5-7 ani'!$C$6,(('Vîrsta 1-2 ani'!Y9/'Vîrsta 1-2 ani'!$C$6)+0.0136)*'Vîrsta 5-7 ani'!$C$6))</f>
        <v/>
      </c>
      <c r="Z9" s="25">
        <f t="shared" si="0"/>
        <v>167.43063231850121</v>
      </c>
      <c r="AA9" s="25">
        <f t="shared" si="2"/>
        <v>40.286485158445913</v>
      </c>
      <c r="AB9" s="25">
        <f t="shared" si="3"/>
        <v>40.286485158445913</v>
      </c>
      <c r="AC9" s="26">
        <v>0</v>
      </c>
      <c r="AD9" s="97">
        <f t="shared" ref="AD9:AD14" si="4">IFERROR(IF($AB9=0,"",$AB9*AE9),"")</f>
        <v>3.625783664260132</v>
      </c>
      <c r="AE9" s="98">
        <v>0.09</v>
      </c>
      <c r="AF9" s="97">
        <f t="shared" ref="AF9:AF14" si="5">IFERROR(IF($AB9=0,"",$AB9*AG9),"")</f>
        <v>1.2085945547533774</v>
      </c>
      <c r="AG9" s="98">
        <v>0.03</v>
      </c>
      <c r="AH9" s="97">
        <f t="shared" ref="AH9:AH14" si="6">IFERROR(IF($AB9=0,"",$AB9*AI9),"")</f>
        <v>19.337512876054038</v>
      </c>
      <c r="AI9" s="98">
        <v>0.48</v>
      </c>
      <c r="AJ9" s="97">
        <f t="shared" ref="AJ9:AJ14" si="7">IFERROR(IF($AB9=0,"",$AB9*AK9),"")</f>
        <v>103.93913170879046</v>
      </c>
      <c r="AK9" s="98">
        <v>2.58</v>
      </c>
      <c r="AL9" s="192">
        <v>29.6</v>
      </c>
      <c r="AM9" s="99">
        <f t="shared" ref="AM9:AM14" si="8">IFERROR((AB9-AL9),"")</f>
        <v>10.686485158445912</v>
      </c>
      <c r="AN9" s="99">
        <f t="shared" ref="AN9:AN14" si="9">IFERROR((AB9*100/AL9),"")</f>
        <v>136.10299040015511</v>
      </c>
      <c r="AO9" s="66"/>
    </row>
    <row r="10" spans="1:41" s="31" customFormat="1" ht="31.5" x14ac:dyDescent="0.25">
      <c r="A10" s="290"/>
      <c r="B10" s="56" t="s">
        <v>75</v>
      </c>
      <c r="C10" s="244" t="str">
        <f>IF(OR(TOTAL!C10="",TOTAL!C10=0),"",IF('Vîrsta 1-2 ani'!$C$6&lt;=0,(('Vîrsta 3-4 ani'!C10/'Vîrsta 3-4 ani'!$C$6)+0.0048)*'Vîrsta 5-7 ani'!$C$6,(('Vîrsta 1-2 ani'!C10/'Vîrsta 1-2 ani'!$C$6)+0.0064)*'Vîrsta 5-7 ani'!$C$6))</f>
        <v/>
      </c>
      <c r="D10" s="245">
        <f>IF(OR(TOTAL!D10="",TOTAL!D10=0),"",IF('Vîrsta 1-2 ani'!$C$6&lt;=0,(('Vîrsta 3-4 ani'!D10/'Vîrsta 3-4 ani'!$C$6)+0.0048)*'Vîrsta 5-7 ani'!$C$6,(('Vîrsta 1-2 ani'!D10/'Vîrsta 1-2 ani'!$C$6)+0.0064)*'Vîrsta 5-7 ani'!$C$6))</f>
        <v>1.0606088992974239</v>
      </c>
      <c r="E10" s="245">
        <f>IF(OR(TOTAL!E10="",TOTAL!E10=0),"",IF('Vîrsta 1-2 ani'!$C$6&lt;=0,(('Vîrsta 3-4 ani'!E10/'Vîrsta 3-4 ani'!$C$6)+0.0048)*'Vîrsta 5-7 ani'!$C$6,(('Vîrsta 1-2 ani'!E10/'Vîrsta 1-2 ani'!$C$6)+0.0064)*'Vîrsta 5-7 ani'!$C$6))</f>
        <v>5.7397658079625291</v>
      </c>
      <c r="F10" s="245">
        <f>IF(OR(TOTAL!F10="",TOTAL!F10=0),"",IF('Vîrsta 1-2 ani'!$C$6&lt;=0,(('Vîrsta 3-4 ani'!F10/'Vîrsta 3-4 ani'!$C$6)+0.0048)*'Vîrsta 5-7 ani'!$C$6,(('Vîrsta 1-2 ani'!F10/'Vîrsta 1-2 ani'!$C$6)+0.0064)*'Vîrsta 5-7 ani'!$C$6))</f>
        <v>14.786135831381733</v>
      </c>
      <c r="G10" s="245">
        <f>IF(OR(TOTAL!G10="",TOTAL!G10=0),"",IF('Vîrsta 1-2 ani'!$C$6&lt;=0,(('Vîrsta 3-4 ani'!G10/'Vîrsta 3-4 ani'!$C$6)+0.0048)*'Vîrsta 5-7 ani'!$C$6,(('Vîrsta 1-2 ani'!G10/'Vîrsta 1-2 ani'!$C$6)+0.0064)*'Vîrsta 5-7 ani'!$C$6))</f>
        <v>1.5805152224824357</v>
      </c>
      <c r="H10" s="245" t="str">
        <f>IF(OR(TOTAL!H10="",TOTAL!H10=0),"",IF('Vîrsta 1-2 ani'!$C$6&lt;=0,(('Vîrsta 3-4 ani'!H10/'Vîrsta 3-4 ani'!$C$6)+0.0048)*'Vîrsta 5-7 ani'!$C$6,(('Vîrsta 1-2 ani'!H10/'Vîrsta 1-2 ani'!$C$6)+0.0064)*'Vîrsta 5-7 ani'!$C$6))</f>
        <v/>
      </c>
      <c r="I10" s="245">
        <f>IF(OR(TOTAL!I10="",TOTAL!I10=0),"",IF('Vîrsta 1-2 ani'!$C$6&lt;=0,(('Vîrsta 3-4 ani'!I10/'Vîrsta 3-4 ani'!$C$6)+0.0048)*'Vîrsta 5-7 ani'!$C$6,(('Vîrsta 1-2 ani'!I10/'Vîrsta 1-2 ani'!$C$6)+0.0064)*'Vîrsta 5-7 ani'!$C$6))</f>
        <v>2.6203278688524589</v>
      </c>
      <c r="J10" s="245">
        <f>IF(OR(TOTAL!J10="",TOTAL!J10=0),"",IF('Vîrsta 1-2 ani'!$C$6&lt;=0,(('Vîrsta 3-4 ani'!J10/'Vîrsta 3-4 ani'!$C$6)+0.0048)*'Vîrsta 5-7 ani'!$C$6,(('Vîrsta 1-2 ani'!J10/'Vîrsta 1-2 ani'!$C$6)+0.0064)*'Vîrsta 5-7 ani'!$C$6))</f>
        <v>1.5805152224824357</v>
      </c>
      <c r="K10" s="245">
        <f>IF(OR(TOTAL!K10="",TOTAL!K10=0),"",IF('Vîrsta 1-2 ani'!$C$6&lt;=0,(('Vîrsta 3-4 ani'!K10/'Vîrsta 3-4 ani'!$C$6)+0.0048)*'Vîrsta 5-7 ani'!$C$6,(('Vîrsta 1-2 ani'!K10/'Vîrsta 1-2 ani'!$C$6)+0.0064)*'Vîrsta 5-7 ani'!$C$6))</f>
        <v>15.098079625292744</v>
      </c>
      <c r="L10" s="245" t="str">
        <f>IF(OR(TOTAL!L10="",TOTAL!L10=0),"",IF('Vîrsta 1-2 ani'!$C$6&lt;=0,(('Vîrsta 3-4 ani'!L10/'Vîrsta 3-4 ani'!$C$6)+0.0048)*'Vîrsta 5-7 ani'!$C$6,(('Vîrsta 1-2 ani'!L10/'Vîrsta 1-2 ani'!$C$6)+0.0064)*'Vîrsta 5-7 ani'!$C$6))</f>
        <v/>
      </c>
      <c r="M10" s="245" t="str">
        <f>IF(OR(TOTAL!M10="",TOTAL!M10=0),"",IF('Vîrsta 1-2 ani'!$C$6&lt;=0,(('Vîrsta 3-4 ani'!M10/'Vîrsta 3-4 ani'!$C$6)+0.0048)*'Vîrsta 5-7 ani'!$C$6,(('Vîrsta 1-2 ani'!M10/'Vîrsta 1-2 ani'!$C$6)+0.0064)*'Vîrsta 5-7 ani'!$C$6))</f>
        <v/>
      </c>
      <c r="N10" s="245" t="str">
        <f>IF(OR(TOTAL!N10="",TOTAL!N10=0),"",IF('Vîrsta 1-2 ani'!$C$6&lt;=0,(('Vîrsta 3-4 ani'!N10/'Vîrsta 3-4 ani'!$C$6)+0.0048)*'Vîrsta 5-7 ani'!$C$6,(('Vîrsta 1-2 ani'!N10/'Vîrsta 1-2 ani'!$C$6)+0.0064)*'Vîrsta 5-7 ani'!$C$6))</f>
        <v/>
      </c>
      <c r="O10" s="245">
        <f>IF(OR(TOTAL!O10="",TOTAL!O10=0),"",IF('Vîrsta 1-2 ani'!$C$6&lt;=0,(('Vîrsta 3-4 ani'!O10/'Vîrsta 3-4 ani'!$C$6)+0.0048)*'Vîrsta 5-7 ani'!$C$6,(('Vîrsta 1-2 ani'!O10/'Vîrsta 1-2 ani'!$C$6)+0.0064)*'Vîrsta 5-7 ani'!$C$6))</f>
        <v>15.877939110070258</v>
      </c>
      <c r="P10" s="245">
        <f>IF(OR(TOTAL!P10="",TOTAL!P10=0),"",IF('Vîrsta 1-2 ani'!$C$6&lt;=0,(('Vîrsta 3-4 ani'!P10/'Vîrsta 3-4 ani'!$C$6)+0.0048)*'Vîrsta 5-7 ani'!$C$6,(('Vîrsta 1-2 ani'!P10/'Vîrsta 1-2 ani'!$C$6)+0.0064)*'Vîrsta 5-7 ani'!$C$6))</f>
        <v>6.5196252927400469</v>
      </c>
      <c r="Q10" s="245" t="str">
        <f>IF(OR(TOTAL!Q10="",TOTAL!Q10=0),"",IF('Vîrsta 1-2 ani'!$C$6&lt;=0,(('Vîrsta 3-4 ani'!Q10/'Vîrsta 3-4 ani'!$C$6)+0.0048)*'Vîrsta 5-7 ani'!$C$6,(('Vîrsta 1-2 ani'!Q10/'Vîrsta 1-2 ani'!$C$6)+0.0064)*'Vîrsta 5-7 ani'!$C$6))</f>
        <v/>
      </c>
      <c r="R10" s="245">
        <f>IF(OR(TOTAL!R10="",TOTAL!R10=0),"",IF('Vîrsta 1-2 ani'!$C$6&lt;=0,(('Vîrsta 3-4 ani'!R10/'Vîrsta 3-4 ani'!$C$6)+0.0048)*'Vîrsta 5-7 ani'!$C$6,(('Vîrsta 1-2 ani'!R10/'Vîrsta 1-2 ani'!$C$6)+0.0064)*'Vîrsta 5-7 ani'!$C$6))</f>
        <v>1.5805152224824357</v>
      </c>
      <c r="S10" s="245">
        <f>IF(OR(TOTAL!S10="",TOTAL!S10=0),"",IF('Vîrsta 1-2 ani'!$C$6&lt;=0,(('Vîrsta 3-4 ani'!S10/'Vîrsta 3-4 ani'!$C$6)+0.0048)*'Vîrsta 5-7 ani'!$C$6,(('Vîrsta 1-2 ani'!S10/'Vîrsta 1-2 ani'!$C$6)+0.0064)*'Vîrsta 5-7 ani'!$C$6))</f>
        <v>2.1004215456674471</v>
      </c>
      <c r="T10" s="245">
        <f>IF(OR(TOTAL!T10="",TOTAL!T10=0),"",IF('Vîrsta 1-2 ani'!$C$6&lt;=0,(('Vîrsta 3-4 ani'!T10/'Vîrsta 3-4 ani'!$C$6)+0.0048)*'Vîrsta 5-7 ani'!$C$6,(('Vîrsta 1-2 ani'!T10/'Vîrsta 1-2 ani'!$C$6)+0.0064)*'Vîrsta 5-7 ani'!$C$6))</f>
        <v>14.578173302107729</v>
      </c>
      <c r="U10" s="245">
        <f>IF(OR(TOTAL!U10="",TOTAL!U10=0),"",IF('Vîrsta 1-2 ani'!$C$6&lt;=0,(('Vîrsta 3-4 ani'!U10/'Vîrsta 3-4 ani'!$C$6)+0.0048)*'Vîrsta 5-7 ani'!$C$6,(('Vîrsta 1-2 ani'!U10/'Vîrsta 1-2 ani'!$C$6)+0.0064)*'Vîrsta 5-7 ani'!$C$6))</f>
        <v>4.9599063231850113</v>
      </c>
      <c r="V10" s="245" t="str">
        <f>IF(OR(TOTAL!V10="",TOTAL!V10=0),"",IF('Vîrsta 1-2 ani'!$C$6&lt;=0,(('Vîrsta 3-4 ani'!V10/'Vîrsta 3-4 ani'!$C$6)+0.0048)*'Vîrsta 5-7 ani'!$C$6,(('Vîrsta 1-2 ani'!V10/'Vîrsta 1-2 ani'!$C$6)+0.0064)*'Vîrsta 5-7 ani'!$C$6))</f>
        <v/>
      </c>
      <c r="W10" s="245" t="str">
        <f>IF(OR(TOTAL!W10="",TOTAL!W10=0),"",IF('Vîrsta 1-2 ani'!$C$6&lt;=0,(('Vîrsta 3-4 ani'!W10/'Vîrsta 3-4 ani'!$C$6)+0.0048)*'Vîrsta 5-7 ani'!$C$6,(('Vîrsta 1-2 ani'!W10/'Vîrsta 1-2 ani'!$C$6)+0.0064)*'Vîrsta 5-7 ani'!$C$6))</f>
        <v/>
      </c>
      <c r="X10" s="245" t="str">
        <f>IF(OR(TOTAL!X10="",TOTAL!X10=0),"",IF('Vîrsta 1-2 ani'!$C$6&lt;=0,(('Vîrsta 3-4 ani'!X10/'Vîrsta 3-4 ani'!$C$6)+0.0048)*'Vîrsta 5-7 ani'!$C$6,(('Vîrsta 1-2 ani'!X10/'Vîrsta 1-2 ani'!$C$6)+0.0064)*'Vîrsta 5-7 ani'!$C$6))</f>
        <v/>
      </c>
      <c r="Y10" s="245" t="str">
        <f>IF(OR(TOTAL!Y10="",TOTAL!Y10=0),"",IF('Vîrsta 1-2 ani'!$C$6&lt;=0,(('Vîrsta 3-4 ani'!Y10/'Vîrsta 3-4 ani'!$C$6)+0.0048)*'Vîrsta 5-7 ani'!$C$6,(('Vîrsta 1-2 ani'!Y10/'Vîrsta 1-2 ani'!$C$6)+0.0064)*'Vîrsta 5-7 ani'!$C$6))</f>
        <v/>
      </c>
      <c r="Z10" s="25">
        <f t="shared" si="0"/>
        <v>88.082529274004685</v>
      </c>
      <c r="AA10" s="25">
        <f t="shared" si="2"/>
        <v>21.194063829163785</v>
      </c>
      <c r="AB10" s="25">
        <f t="shared" si="3"/>
        <v>21.194063829163785</v>
      </c>
      <c r="AC10" s="26"/>
      <c r="AD10" s="97">
        <f t="shared" si="4"/>
        <v>2.1194063829163787</v>
      </c>
      <c r="AE10" s="98">
        <v>0.1</v>
      </c>
      <c r="AF10" s="97">
        <f t="shared" si="5"/>
        <v>0.21194063829163784</v>
      </c>
      <c r="AG10" s="98">
        <v>0.01</v>
      </c>
      <c r="AH10" s="97">
        <f t="shared" si="6"/>
        <v>15.471666595289562</v>
      </c>
      <c r="AI10" s="98">
        <v>0.73</v>
      </c>
      <c r="AJ10" s="97">
        <f t="shared" si="7"/>
        <v>75.874748508406356</v>
      </c>
      <c r="AK10" s="98">
        <v>3.58</v>
      </c>
      <c r="AL10" s="192">
        <v>12</v>
      </c>
      <c r="AM10" s="99">
        <f t="shared" si="8"/>
        <v>9.1940638291637846</v>
      </c>
      <c r="AN10" s="99">
        <f t="shared" si="9"/>
        <v>176.61719857636487</v>
      </c>
      <c r="AO10" s="66"/>
    </row>
    <row r="11" spans="1:41" s="31" customFormat="1" ht="15.75" x14ac:dyDescent="0.25">
      <c r="A11" s="290"/>
      <c r="B11" s="56" t="s">
        <v>109</v>
      </c>
      <c r="C11" s="244" t="str">
        <f>IF(OR(TOTAL!C11="",TOTAL!C11=0),"",IF('Vîrsta 1-2 ani'!$C$6&lt;=0,(('Vîrsta 3-4 ani'!C11/'Vîrsta 3-4 ani'!$C$6)+0.0024)*'Vîrsta 5-7 ani'!$C$6,(('Vîrsta 1-2 ani'!C11/'Vîrsta 1-2 ani'!$C$6)+0.0032)*'Vîrsta 5-7 ani'!$C$6))</f>
        <v/>
      </c>
      <c r="D11" s="245" t="str">
        <f>IF(OR(TOTAL!D11="",TOTAL!D11=0),"",IF('Vîrsta 1-2 ani'!$C$6&lt;=0,(('Vîrsta 3-4 ani'!D11/'Vîrsta 3-4 ani'!$C$6)+0.0024)*'Vîrsta 5-7 ani'!$C$6,(('Vîrsta 1-2 ani'!D11/'Vîrsta 1-2 ani'!$C$6)+0.0032)*'Vîrsta 5-7 ani'!$C$6))</f>
        <v/>
      </c>
      <c r="E11" s="245" t="str">
        <f>IF(OR(TOTAL!E11="",TOTAL!E11=0),"",IF('Vîrsta 1-2 ani'!$C$6&lt;=0,(('Vîrsta 3-4 ani'!E11/'Vîrsta 3-4 ani'!$C$6)+0.0024)*'Vîrsta 5-7 ani'!$C$6,(('Vîrsta 1-2 ani'!E11/'Vîrsta 1-2 ani'!$C$6)+0.0032)*'Vîrsta 5-7 ani'!$C$6))</f>
        <v/>
      </c>
      <c r="F11" s="245" t="str">
        <f>IF(OR(TOTAL!F11="",TOTAL!F11=0),"",IF('Vîrsta 1-2 ani'!$C$6&lt;=0,(('Vîrsta 3-4 ani'!F11/'Vîrsta 3-4 ani'!$C$6)+0.0024)*'Vîrsta 5-7 ani'!$C$6,(('Vîrsta 1-2 ani'!F11/'Vîrsta 1-2 ani'!$C$6)+0.0032)*'Vîrsta 5-7 ani'!$C$6))</f>
        <v/>
      </c>
      <c r="G11" s="245" t="str">
        <f>IF(OR(TOTAL!G11="",TOTAL!G11=0),"",IF('Vîrsta 1-2 ani'!$C$6&lt;=0,(('Vîrsta 3-4 ani'!G11/'Vîrsta 3-4 ani'!$C$6)+0.0024)*'Vîrsta 5-7 ani'!$C$6,(('Vîrsta 1-2 ani'!G11/'Vîrsta 1-2 ani'!$C$6)+0.0032)*'Vîrsta 5-7 ani'!$C$6))</f>
        <v/>
      </c>
      <c r="H11" s="245" t="str">
        <f>IF(OR(TOTAL!H11="",TOTAL!H11=0),"",IF('Vîrsta 1-2 ani'!$C$6&lt;=0,(('Vîrsta 3-4 ani'!H11/'Vîrsta 3-4 ani'!$C$6)+0.0024)*'Vîrsta 5-7 ani'!$C$6,(('Vîrsta 1-2 ani'!H11/'Vîrsta 1-2 ani'!$C$6)+0.0032)*'Vîrsta 5-7 ani'!$C$6))</f>
        <v/>
      </c>
      <c r="I11" s="245" t="str">
        <f>IF(OR(TOTAL!I11="",TOTAL!I11=0),"",IF('Vîrsta 1-2 ani'!$C$6&lt;=0,(('Vîrsta 3-4 ani'!I11/'Vîrsta 3-4 ani'!$C$6)+0.0024)*'Vîrsta 5-7 ani'!$C$6,(('Vîrsta 1-2 ani'!I11/'Vîrsta 1-2 ani'!$C$6)+0.0032)*'Vîrsta 5-7 ani'!$C$6))</f>
        <v/>
      </c>
      <c r="J11" s="245" t="str">
        <f>IF(OR(TOTAL!J11="",TOTAL!J11=0),"",IF('Vîrsta 1-2 ani'!$C$6&lt;=0,(('Vîrsta 3-4 ani'!J11/'Vîrsta 3-4 ani'!$C$6)+0.0024)*'Vîrsta 5-7 ani'!$C$6,(('Vîrsta 1-2 ani'!J11/'Vîrsta 1-2 ani'!$C$6)+0.0032)*'Vîrsta 5-7 ani'!$C$6))</f>
        <v/>
      </c>
      <c r="K11" s="245" t="str">
        <f>IF(OR(TOTAL!K11="",TOTAL!K11=0),"",IF('Vîrsta 1-2 ani'!$C$6&lt;=0,(('Vîrsta 3-4 ani'!K11/'Vîrsta 3-4 ani'!$C$6)+0.0024)*'Vîrsta 5-7 ani'!$C$6,(('Vîrsta 1-2 ani'!K11/'Vîrsta 1-2 ani'!$C$6)+0.0032)*'Vîrsta 5-7 ani'!$C$6))</f>
        <v/>
      </c>
      <c r="L11" s="245" t="str">
        <f>IF(OR(TOTAL!L11="",TOTAL!L11=0),"",IF('Vîrsta 1-2 ani'!$C$6&lt;=0,(('Vîrsta 3-4 ani'!L11/'Vîrsta 3-4 ani'!$C$6)+0.0024)*'Vîrsta 5-7 ani'!$C$6,(('Vîrsta 1-2 ani'!L11/'Vîrsta 1-2 ani'!$C$6)+0.0032)*'Vîrsta 5-7 ani'!$C$6))</f>
        <v/>
      </c>
      <c r="M11" s="245" t="str">
        <f>IF(OR(TOTAL!M11="",TOTAL!M11=0),"",IF('Vîrsta 1-2 ani'!$C$6&lt;=0,(('Vîrsta 3-4 ani'!M11/'Vîrsta 3-4 ani'!$C$6)+0.0024)*'Vîrsta 5-7 ani'!$C$6,(('Vîrsta 1-2 ani'!M11/'Vîrsta 1-2 ani'!$C$6)+0.0032)*'Vîrsta 5-7 ani'!$C$6))</f>
        <v/>
      </c>
      <c r="N11" s="245" t="str">
        <f>IF(OR(TOTAL!N11="",TOTAL!N11=0),"",IF('Vîrsta 1-2 ani'!$C$6&lt;=0,(('Vîrsta 3-4 ani'!N11/'Vîrsta 3-4 ani'!$C$6)+0.0024)*'Vîrsta 5-7 ani'!$C$6,(('Vîrsta 1-2 ani'!N11/'Vîrsta 1-2 ani'!$C$6)+0.0032)*'Vîrsta 5-7 ani'!$C$6))</f>
        <v/>
      </c>
      <c r="O11" s="245" t="str">
        <f>IF(OR(TOTAL!O11="",TOTAL!O11=0),"",IF('Vîrsta 1-2 ani'!$C$6&lt;=0,(('Vîrsta 3-4 ani'!O11/'Vîrsta 3-4 ani'!$C$6)+0.0024)*'Vîrsta 5-7 ani'!$C$6,(('Vîrsta 1-2 ani'!O11/'Vîrsta 1-2 ani'!$C$6)+0.0032)*'Vîrsta 5-7 ani'!$C$6))</f>
        <v/>
      </c>
      <c r="P11" s="245" t="str">
        <f>IF(OR(TOTAL!P11="",TOTAL!P11=0),"",IF('Vîrsta 1-2 ani'!$C$6&lt;=0,(('Vîrsta 3-4 ani'!P11/'Vîrsta 3-4 ani'!$C$6)+0.0024)*'Vîrsta 5-7 ani'!$C$6,(('Vîrsta 1-2 ani'!P11/'Vîrsta 1-2 ani'!$C$6)+0.0032)*'Vîrsta 5-7 ani'!$C$6))</f>
        <v/>
      </c>
      <c r="Q11" s="245" t="str">
        <f>IF(OR(TOTAL!Q11="",TOTAL!Q11=0),"",IF('Vîrsta 1-2 ani'!$C$6&lt;=0,(('Vîrsta 3-4 ani'!Q11/'Vîrsta 3-4 ani'!$C$6)+0.0024)*'Vîrsta 5-7 ani'!$C$6,(('Vîrsta 1-2 ani'!Q11/'Vîrsta 1-2 ani'!$C$6)+0.0032)*'Vîrsta 5-7 ani'!$C$6))</f>
        <v/>
      </c>
      <c r="R11" s="245" t="str">
        <f>IF(OR(TOTAL!R11="",TOTAL!R11=0),"",IF('Vîrsta 1-2 ani'!$C$6&lt;=0,(('Vîrsta 3-4 ani'!R11/'Vîrsta 3-4 ani'!$C$6)+0.0024)*'Vîrsta 5-7 ani'!$C$6,(('Vîrsta 1-2 ani'!R11/'Vîrsta 1-2 ani'!$C$6)+0.0032)*'Vîrsta 5-7 ani'!$C$6))</f>
        <v/>
      </c>
      <c r="S11" s="245" t="str">
        <f>IF(OR(TOTAL!S11="",TOTAL!S11=0),"",IF('Vîrsta 1-2 ani'!$C$6&lt;=0,(('Vîrsta 3-4 ani'!S11/'Vîrsta 3-4 ani'!$C$6)+0.0024)*'Vîrsta 5-7 ani'!$C$6,(('Vîrsta 1-2 ani'!S11/'Vîrsta 1-2 ani'!$C$6)+0.0032)*'Vîrsta 5-7 ani'!$C$6))</f>
        <v/>
      </c>
      <c r="T11" s="245">
        <f>IF(OR(TOTAL!T11="",TOTAL!T11=0),"",IF('Vîrsta 1-2 ani'!$C$6&lt;=0,(('Vîrsta 3-4 ani'!T11/'Vîrsta 3-4 ani'!$C$6)+0.0024)*'Vîrsta 5-7 ani'!$C$6,(('Vîrsta 1-2 ani'!T11/'Vîrsta 1-2 ani'!$C$6)+0.0032)*'Vîrsta 5-7 ani'!$C$6))</f>
        <v>7.8089929742388762</v>
      </c>
      <c r="U11" s="245">
        <f>IF(OR(TOTAL!U11="",TOTAL!U11=0),"",IF('Vîrsta 1-2 ani'!$C$6&lt;=0,(('Vîrsta 3-4 ani'!U11/'Vîrsta 3-4 ani'!$C$6)+0.0024)*'Vîrsta 5-7 ani'!$C$6,(('Vîrsta 1-2 ani'!U11/'Vîrsta 1-2 ani'!$C$6)+0.0032)*'Vîrsta 5-7 ani'!$C$6))</f>
        <v>4.6895550351288069</v>
      </c>
      <c r="V11" s="245" t="str">
        <f>IF(OR(TOTAL!V11="",TOTAL!V11=0),"",IF('Vîrsta 1-2 ani'!$C$6&lt;=0,(('Vîrsta 3-4 ani'!V11/'Vîrsta 3-4 ani'!$C$6)+0.0024)*'Vîrsta 5-7 ani'!$C$6,(('Vîrsta 1-2 ani'!V11/'Vîrsta 1-2 ani'!$C$6)+0.0032)*'Vîrsta 5-7 ani'!$C$6))</f>
        <v/>
      </c>
      <c r="W11" s="245" t="str">
        <f>IF(OR(TOTAL!W11="",TOTAL!W11=0),"",IF('Vîrsta 1-2 ani'!$C$6&lt;=0,(('Vîrsta 3-4 ani'!W11/'Vîrsta 3-4 ani'!$C$6)+0.0024)*'Vîrsta 5-7 ani'!$C$6,(('Vîrsta 1-2 ani'!W11/'Vîrsta 1-2 ani'!$C$6)+0.0032)*'Vîrsta 5-7 ani'!$C$6))</f>
        <v/>
      </c>
      <c r="X11" s="245" t="str">
        <f>IF(OR(TOTAL!X11="",TOTAL!X11=0),"",IF('Vîrsta 1-2 ani'!$C$6&lt;=0,(('Vîrsta 3-4 ani'!X11/'Vîrsta 3-4 ani'!$C$6)+0.0024)*'Vîrsta 5-7 ani'!$C$6,(('Vîrsta 1-2 ani'!X11/'Vîrsta 1-2 ani'!$C$6)+0.0032)*'Vîrsta 5-7 ani'!$C$6))</f>
        <v/>
      </c>
      <c r="Y11" s="245" t="str">
        <f>IF(OR(TOTAL!Y11="",TOTAL!Y11=0),"",IF('Vîrsta 1-2 ani'!$C$6&lt;=0,(('Vîrsta 3-4 ani'!Y11/'Vîrsta 3-4 ani'!$C$6)+0.0024)*'Vîrsta 5-7 ani'!$C$6,(('Vîrsta 1-2 ani'!Y11/'Vîrsta 1-2 ani'!$C$6)+0.0032)*'Vîrsta 5-7 ani'!$C$6))</f>
        <v/>
      </c>
      <c r="Z11" s="25">
        <f t="shared" si="0"/>
        <v>12.498548009367683</v>
      </c>
      <c r="AA11" s="25">
        <f t="shared" si="2"/>
        <v>3.0073503391163818</v>
      </c>
      <c r="AB11" s="25">
        <f>IFERROR(IF($AA11=0,"",$AA11-AC11*AA11/100),"")</f>
        <v>2.9772768357252182</v>
      </c>
      <c r="AC11" s="26">
        <v>1</v>
      </c>
      <c r="AD11" s="97">
        <f t="shared" si="4"/>
        <v>0.21734120900794091</v>
      </c>
      <c r="AE11" s="98">
        <v>7.2999999999999995E-2</v>
      </c>
      <c r="AF11" s="97">
        <f t="shared" si="5"/>
        <v>5.9545536714504362E-2</v>
      </c>
      <c r="AG11" s="98">
        <v>0.02</v>
      </c>
      <c r="AH11" s="97">
        <f t="shared" si="6"/>
        <v>1.8756844065068874</v>
      </c>
      <c r="AI11" s="98">
        <v>0.63</v>
      </c>
      <c r="AJ11" s="97">
        <f t="shared" si="7"/>
        <v>10.867060450397046</v>
      </c>
      <c r="AK11" s="98">
        <v>3.65</v>
      </c>
      <c r="AL11" s="192">
        <v>8</v>
      </c>
      <c r="AM11" s="99">
        <f t="shared" si="8"/>
        <v>-5.0227231642747814</v>
      </c>
      <c r="AN11" s="99">
        <f t="shared" si="9"/>
        <v>37.215960446565227</v>
      </c>
      <c r="AO11" s="66"/>
    </row>
    <row r="12" spans="1:41" s="31" customFormat="1" ht="31.5" x14ac:dyDescent="0.25">
      <c r="A12" s="290"/>
      <c r="B12" s="56" t="s">
        <v>73</v>
      </c>
      <c r="C12" s="244">
        <f>IF(OR(TOTAL!C12="",TOTAL!C12=0),"",IF('Vîrsta 1-2 ani'!$C$6&lt;=0,(('Vîrsta 3-4 ani'!C12/'Vîrsta 3-4 ani'!$C$6)+0.0016)*'Vîrsta 5-7 ani'!$C$6,(('Vîrsta 1-2 ani'!C12/'Vîrsta 1-2 ani'!$C$6)+0.0032)*'Vîrsta 5-7 ani'!$C$6))</f>
        <v>2.4352412177985947</v>
      </c>
      <c r="D12" s="245">
        <f>IF(OR(TOTAL!D12="",TOTAL!D12=0),"",IF('Vîrsta 1-2 ani'!$C$6&lt;=0,(('Vîrsta 3-4 ani'!D12/'Vîrsta 3-4 ani'!$C$6)+0.0016)*'Vîrsta 5-7 ani'!$C$6,(('Vîrsta 1-2 ani'!D12/'Vîrsta 1-2 ani'!$C$6)+0.0032)*'Vîrsta 5-7 ani'!$C$6))</f>
        <v>8.9340702576112427</v>
      </c>
      <c r="E12" s="245" t="str">
        <f>IF(OR(TOTAL!E12="",TOTAL!E12=0),"",IF('Vîrsta 1-2 ani'!$C$6&lt;=0,(('Vîrsta 3-4 ani'!E12/'Vîrsta 3-4 ani'!$C$6)+0.0016)*'Vîrsta 5-7 ani'!$C$6,(('Vîrsta 1-2 ani'!E12/'Vîrsta 1-2 ani'!$C$6)+0.0032)*'Vîrsta 5-7 ani'!$C$6))</f>
        <v/>
      </c>
      <c r="F12" s="245" t="str">
        <f>IF(OR(TOTAL!F12="",TOTAL!F12=0),"",IF('Vîrsta 1-2 ani'!$C$6&lt;=0,(('Vîrsta 3-4 ani'!F12/'Vîrsta 3-4 ani'!$C$6)+0.0016)*'Vîrsta 5-7 ani'!$C$6,(('Vîrsta 1-2 ani'!F12/'Vîrsta 1-2 ani'!$C$6)+0.0032)*'Vîrsta 5-7 ani'!$C$6))</f>
        <v/>
      </c>
      <c r="G12" s="245" t="str">
        <f>IF(OR(TOTAL!G12="",TOTAL!G12=0),"",IF('Vîrsta 1-2 ani'!$C$6&lt;=0,(('Vîrsta 3-4 ani'!G12/'Vîrsta 3-4 ani'!$C$6)+0.0016)*'Vîrsta 5-7 ani'!$C$6,(('Vîrsta 1-2 ani'!G12/'Vîrsta 1-2 ani'!$C$6)+0.0032)*'Vîrsta 5-7 ani'!$C$6))</f>
        <v/>
      </c>
      <c r="H12" s="245">
        <f>IF(OR(TOTAL!H12="",TOTAL!H12=0),"",IF('Vîrsta 1-2 ani'!$C$6&lt;=0,(('Vîrsta 3-4 ani'!H12/'Vîrsta 3-4 ani'!$C$6)+0.0016)*'Vîrsta 5-7 ani'!$C$6,(('Vîrsta 1-2 ani'!H12/'Vîrsta 1-2 ani'!$C$6)+0.0032)*'Vîrsta 5-7 ani'!$C$6))</f>
        <v>2.3832505854800936</v>
      </c>
      <c r="I12" s="245">
        <f>IF(OR(TOTAL!I12="",TOTAL!I12=0),"",IF('Vîrsta 1-2 ani'!$C$6&lt;=0,(('Vîrsta 3-4 ani'!I12/'Vîrsta 3-4 ani'!$C$6)+0.0016)*'Vîrsta 5-7 ani'!$C$6,(('Vîrsta 1-2 ani'!I12/'Vîrsta 1-2 ani'!$C$6)+0.0032)*'Vîrsta 5-7 ani'!$C$6))</f>
        <v>8.5181451990632322</v>
      </c>
      <c r="J12" s="245">
        <f>IF(OR(TOTAL!J12="",TOTAL!J12=0),"",IF('Vîrsta 1-2 ani'!$C$6&lt;=0,(('Vîrsta 3-4 ani'!J12/'Vîrsta 3-4 ani'!$C$6)+0.0016)*'Vîrsta 5-7 ani'!$C$6,(('Vîrsta 1-2 ani'!J12/'Vîrsta 1-2 ani'!$C$6)+0.0032)*'Vîrsta 5-7 ani'!$C$6))</f>
        <v>2.279269320843091</v>
      </c>
      <c r="K12" s="245" t="str">
        <f>IF(OR(TOTAL!K12="",TOTAL!K12=0),"",IF('Vîrsta 1-2 ani'!$C$6&lt;=0,(('Vîrsta 3-4 ani'!K12/'Vîrsta 3-4 ani'!$C$6)+0.0016)*'Vîrsta 5-7 ani'!$C$6,(('Vîrsta 1-2 ani'!K12/'Vîrsta 1-2 ani'!$C$6)+0.0032)*'Vîrsta 5-7 ani'!$C$6))</f>
        <v/>
      </c>
      <c r="L12" s="245">
        <f>IF(OR(TOTAL!L12="",TOTAL!L12=0),"",IF('Vîrsta 1-2 ani'!$C$6&lt;=0,(('Vîrsta 3-4 ani'!L12/'Vîrsta 3-4 ani'!$C$6)+0.0016)*'Vîrsta 5-7 ani'!$C$6,(('Vîrsta 1-2 ani'!L12/'Vîrsta 1-2 ani'!$C$6)+0.0032)*'Vîrsta 5-7 ani'!$C$6))</f>
        <v>2.279269320843091</v>
      </c>
      <c r="M12" s="245">
        <f>IF(OR(TOTAL!M12="",TOTAL!M12=0),"",IF('Vîrsta 1-2 ani'!$C$6&lt;=0,(('Vîrsta 3-4 ani'!M12/'Vîrsta 3-4 ani'!$C$6)+0.0016)*'Vîrsta 5-7 ani'!$C$6,(('Vîrsta 1-2 ani'!M12/'Vîrsta 1-2 ani'!$C$6)+0.0032)*'Vîrsta 5-7 ani'!$C$6))</f>
        <v>8.5181451990632322</v>
      </c>
      <c r="N12" s="245" t="str">
        <f>IF(OR(TOTAL!N12="",TOTAL!N12=0),"",IF('Vîrsta 1-2 ani'!$C$6&lt;=0,(('Vîrsta 3-4 ani'!N12/'Vîrsta 3-4 ani'!$C$6)+0.0016)*'Vîrsta 5-7 ani'!$C$6,(('Vîrsta 1-2 ani'!N12/'Vîrsta 1-2 ani'!$C$6)+0.0032)*'Vîrsta 5-7 ani'!$C$6))</f>
        <v/>
      </c>
      <c r="O12" s="245" t="str">
        <f>IF(OR(TOTAL!O12="",TOTAL!O12=0),"",IF('Vîrsta 1-2 ani'!$C$6&lt;=0,(('Vîrsta 3-4 ani'!O12/'Vîrsta 3-4 ani'!$C$6)+0.0016)*'Vîrsta 5-7 ani'!$C$6,(('Vîrsta 1-2 ani'!O12/'Vîrsta 1-2 ani'!$C$6)+0.0032)*'Vîrsta 5-7 ani'!$C$6))</f>
        <v/>
      </c>
      <c r="P12" s="245" t="str">
        <f>IF(OR(TOTAL!P12="",TOTAL!P12=0),"",IF('Vîrsta 1-2 ani'!$C$6&lt;=0,(('Vîrsta 3-4 ani'!P12/'Vîrsta 3-4 ani'!$C$6)+0.0016)*'Vîrsta 5-7 ani'!$C$6,(('Vîrsta 1-2 ani'!P12/'Vîrsta 1-2 ani'!$C$6)+0.0032)*'Vîrsta 5-7 ani'!$C$6))</f>
        <v/>
      </c>
      <c r="Q12" s="245">
        <f>IF(OR(TOTAL!Q12="",TOTAL!Q12=0),"",IF('Vîrsta 1-2 ani'!$C$6&lt;=0,(('Vîrsta 3-4 ani'!Q12/'Vîrsta 3-4 ani'!$C$6)+0.0016)*'Vîrsta 5-7 ani'!$C$6,(('Vîrsta 1-2 ani'!Q12/'Vîrsta 1-2 ani'!$C$6)+0.0032)*'Vîrsta 5-7 ani'!$C$6))</f>
        <v>2.7991756440281028</v>
      </c>
      <c r="R12" s="245">
        <f>IF(OR(TOTAL!R12="",TOTAL!R12=0),"",IF('Vîrsta 1-2 ani'!$C$6&lt;=0,(('Vîrsta 3-4 ani'!R12/'Vîrsta 3-4 ani'!$C$6)+0.0016)*'Vîrsta 5-7 ani'!$C$6,(('Vîrsta 1-2 ani'!R12/'Vîrsta 1-2 ani'!$C$6)+0.0032)*'Vîrsta 5-7 ani'!$C$6))</f>
        <v>9.5579578454332559</v>
      </c>
      <c r="S12" s="245" t="str">
        <f>IF(OR(TOTAL!S12="",TOTAL!S12=0),"",IF('Vîrsta 1-2 ani'!$C$6&lt;=0,(('Vîrsta 3-4 ani'!S12/'Vîrsta 3-4 ani'!$C$6)+0.0016)*'Vîrsta 5-7 ani'!$C$6,(('Vîrsta 1-2 ani'!S12/'Vîrsta 1-2 ani'!$C$6)+0.0032)*'Vîrsta 5-7 ani'!$C$6))</f>
        <v/>
      </c>
      <c r="T12" s="245" t="str">
        <f>IF(OR(TOTAL!T12="",TOTAL!T12=0),"",IF('Vîrsta 1-2 ani'!$C$6&lt;=0,(('Vîrsta 3-4 ani'!T12/'Vîrsta 3-4 ani'!$C$6)+0.0016)*'Vîrsta 5-7 ani'!$C$6,(('Vîrsta 1-2 ani'!T12/'Vîrsta 1-2 ani'!$C$6)+0.0032)*'Vîrsta 5-7 ani'!$C$6))</f>
        <v/>
      </c>
      <c r="U12" s="245" t="str">
        <f>IF(OR(TOTAL!U12="",TOTAL!U12=0),"",IF('Vîrsta 1-2 ani'!$C$6&lt;=0,(('Vîrsta 3-4 ani'!U12/'Vîrsta 3-4 ani'!$C$6)+0.0016)*'Vîrsta 5-7 ani'!$C$6,(('Vîrsta 1-2 ani'!U12/'Vîrsta 1-2 ani'!$C$6)+0.0032)*'Vîrsta 5-7 ani'!$C$6))</f>
        <v/>
      </c>
      <c r="V12" s="245">
        <f>IF(OR(TOTAL!V12="",TOTAL!V12=0),"",IF('Vîrsta 1-2 ani'!$C$6&lt;=0,(('Vîrsta 3-4 ani'!V12/'Vîrsta 3-4 ani'!$C$6)+0.0016)*'Vîrsta 5-7 ani'!$C$6,(('Vîrsta 1-2 ani'!V12/'Vîrsta 1-2 ani'!$C$6)+0.0032)*'Vîrsta 5-7 ani'!$C$6))</f>
        <v>2.7991756440281028</v>
      </c>
      <c r="W12" s="245" t="str">
        <f>IF(OR(TOTAL!W12="",TOTAL!W12=0),"",IF('Vîrsta 1-2 ani'!$C$6&lt;=0,(('Vîrsta 3-4 ani'!W12/'Vîrsta 3-4 ani'!$C$6)+0.0016)*'Vîrsta 5-7 ani'!$C$6,(('Vîrsta 1-2 ani'!W12/'Vîrsta 1-2 ani'!$C$6)+0.0032)*'Vîrsta 5-7 ani'!$C$6))</f>
        <v/>
      </c>
      <c r="X12" s="245" t="str">
        <f>IF(OR(TOTAL!X12="",TOTAL!X12=0),"",IF('Vîrsta 1-2 ani'!$C$6&lt;=0,(('Vîrsta 3-4 ani'!X12/'Vîrsta 3-4 ani'!$C$6)+0.0016)*'Vîrsta 5-7 ani'!$C$6,(('Vîrsta 1-2 ani'!X12/'Vîrsta 1-2 ani'!$C$6)+0.0032)*'Vîrsta 5-7 ani'!$C$6))</f>
        <v/>
      </c>
      <c r="Y12" s="245" t="str">
        <f>IF(OR(TOTAL!Y12="",TOTAL!Y12=0),"",IF('Vîrsta 1-2 ani'!$C$6&lt;=0,(('Vîrsta 3-4 ani'!Y12/'Vîrsta 3-4 ani'!$C$6)+0.0016)*'Vîrsta 5-7 ani'!$C$6,(('Vîrsta 1-2 ani'!Y12/'Vîrsta 1-2 ani'!$C$6)+0.0032)*'Vîrsta 5-7 ani'!$C$6))</f>
        <v/>
      </c>
      <c r="Z12" s="25">
        <f t="shared" si="0"/>
        <v>50.503700234192046</v>
      </c>
      <c r="AA12" s="25">
        <f t="shared" si="2"/>
        <v>12.151997168958625</v>
      </c>
      <c r="AB12" s="25">
        <f>IFERROR(IF($AA12=0,"",$AA12-AC12*AA12/100),"")</f>
        <v>12.151997168958625</v>
      </c>
      <c r="AC12" s="26">
        <v>0</v>
      </c>
      <c r="AD12" s="97">
        <f t="shared" si="4"/>
        <v>1.2151997168958626</v>
      </c>
      <c r="AE12" s="98">
        <v>0.1</v>
      </c>
      <c r="AF12" s="97">
        <f t="shared" si="5"/>
        <v>0.15797596319646212</v>
      </c>
      <c r="AG12" s="98">
        <v>1.2999999999999999E-2</v>
      </c>
      <c r="AH12" s="97">
        <f t="shared" si="6"/>
        <v>8.9924779050293822</v>
      </c>
      <c r="AI12" s="98">
        <v>0.74</v>
      </c>
      <c r="AJ12" s="97">
        <f t="shared" si="7"/>
        <v>43.747189808251051</v>
      </c>
      <c r="AK12" s="98">
        <v>3.6</v>
      </c>
      <c r="AL12" s="192">
        <v>9.6</v>
      </c>
      <c r="AM12" s="99">
        <f t="shared" si="8"/>
        <v>2.5519971689586249</v>
      </c>
      <c r="AN12" s="99">
        <f t="shared" si="9"/>
        <v>126.583303843319</v>
      </c>
      <c r="AO12" s="66"/>
    </row>
    <row r="13" spans="1:41" s="31" customFormat="1" ht="15.75" x14ac:dyDescent="0.25">
      <c r="A13" s="290"/>
      <c r="B13" s="56" t="s">
        <v>74</v>
      </c>
      <c r="C13" s="244">
        <f>IF(OR(TOTAL!C13="",TOTAL!C13=0),"",IF('Vîrsta 1-2 ani'!$C$6&lt;=0,(('Vîrsta 3-4 ani'!C13/'Vîrsta 3-4 ani'!$C$6)+0.004)*'Vîrsta 5-7 ani'!$C$6,(('Vîrsta 1-2 ani'!C13/'Vîrsta 1-2 ani'!$C$6)+0.0056)*'Vîrsta 5-7 ani'!$C$6))</f>
        <v>4.8746416861826694</v>
      </c>
      <c r="D13" s="245">
        <f>IF(OR(TOTAL!D13="",TOTAL!D13=0),"",IF('Vîrsta 1-2 ani'!$C$6&lt;=0,(('Vîrsta 3-4 ani'!D13/'Vîrsta 3-4 ani'!$C$6)+0.004)*'Vîrsta 5-7 ani'!$C$6,(('Vîrsta 1-2 ani'!D13/'Vîrsta 1-2 ani'!$C$6)+0.0056)*'Vîrsta 5-7 ani'!$C$6))</f>
        <v>7.0062576112412174</v>
      </c>
      <c r="E13" s="245">
        <f>IF(OR(TOTAL!E13="",TOTAL!E13=0),"",IF('Vîrsta 1-2 ani'!$C$6&lt;=0,(('Vîrsta 3-4 ani'!E13/'Vîrsta 3-4 ani'!$C$6)+0.004)*'Vîrsta 5-7 ani'!$C$6,(('Vîrsta 1-2 ani'!E13/'Vîrsta 1-2 ani'!$C$6)+0.0056)*'Vîrsta 5-7 ani'!$C$6))</f>
        <v>6.6943138173302108</v>
      </c>
      <c r="F13" s="245">
        <f>IF(OR(TOTAL!F13="",TOTAL!F13=0),"",IF('Vîrsta 1-2 ani'!$C$6&lt;=0,(('Vîrsta 3-4 ani'!F13/'Vîrsta 3-4 ani'!$C$6)+0.004)*'Vîrsta 5-7 ani'!$C$6,(('Vîrsta 1-2 ani'!F13/'Vîrsta 1-2 ani'!$C$6)+0.0056)*'Vîrsta 5-7 ani'!$C$6))</f>
        <v>4.8226510538641687</v>
      </c>
      <c r="G13" s="245">
        <f>IF(OR(TOTAL!G13="",TOTAL!G13=0),"",IF('Vîrsta 1-2 ani'!$C$6&lt;=0,(('Vîrsta 3-4 ani'!G13/'Vîrsta 3-4 ani'!$C$6)+0.004)*'Vîrsta 5-7 ani'!$C$6,(('Vîrsta 1-2 ani'!G13/'Vîrsta 1-2 ani'!$C$6)+0.0056)*'Vîrsta 5-7 ani'!$C$6))</f>
        <v>17.456374707259954</v>
      </c>
      <c r="H13" s="245">
        <f>IF(OR(TOTAL!H13="",TOTAL!H13=0),"",IF('Vîrsta 1-2 ani'!$C$6&lt;=0,(('Vîrsta 3-4 ani'!H13/'Vîrsta 3-4 ani'!$C$6)+0.004)*'Vîrsta 5-7 ani'!$C$6,(('Vîrsta 1-2 ani'!H13/'Vîrsta 1-2 ani'!$C$6)+0.0056)*'Vîrsta 5-7 ani'!$C$6))</f>
        <v>4.7706604215456681</v>
      </c>
      <c r="I13" s="245">
        <f>IF(OR(TOTAL!I13="",TOTAL!I13=0),"",IF('Vîrsta 1-2 ani'!$C$6&lt;=0,(('Vîrsta 3-4 ani'!I13/'Vîrsta 3-4 ani'!$C$6)+0.004)*'Vîrsta 5-7 ani'!$C$6,(('Vîrsta 1-2 ani'!I13/'Vîrsta 1-2 ani'!$C$6)+0.0056)*'Vîrsta 5-7 ani'!$C$6))</f>
        <v>7.7341264637002345</v>
      </c>
      <c r="J13" s="245">
        <f>IF(OR(TOTAL!J13="",TOTAL!J13=0),"",IF('Vîrsta 1-2 ani'!$C$6&lt;=0,(('Vîrsta 3-4 ani'!J13/'Vîrsta 3-4 ani'!$C$6)+0.004)*'Vîrsta 5-7 ani'!$C$6,(('Vîrsta 1-2 ani'!J13/'Vîrsta 1-2 ani'!$C$6)+0.0056)*'Vîrsta 5-7 ani'!$C$6))</f>
        <v>7.8381077283372367</v>
      </c>
      <c r="K13" s="245">
        <f>IF(OR(TOTAL!K13="",TOTAL!K13=0),"",IF('Vîrsta 1-2 ani'!$C$6&lt;=0,(('Vîrsta 3-4 ani'!K13/'Vîrsta 3-4 ani'!$C$6)+0.004)*'Vîrsta 5-7 ani'!$C$6,(('Vîrsta 1-2 ani'!K13/'Vîrsta 1-2 ani'!$C$6)+0.0056)*'Vîrsta 5-7 ani'!$C$6))</f>
        <v>11.893377049180328</v>
      </c>
      <c r="L13" s="245">
        <f>IF(OR(TOTAL!L13="",TOTAL!L13=0),"",IF('Vîrsta 1-2 ani'!$C$6&lt;=0,(('Vîrsta 3-4 ani'!L13/'Vîrsta 3-4 ani'!$C$6)+0.004)*'Vîrsta 5-7 ani'!$C$6,(('Vîrsta 1-2 ani'!L13/'Vîrsta 1-2 ani'!$C$6)+0.0056)*'Vîrsta 5-7 ani'!$C$6))</f>
        <v>4.6146885245901634</v>
      </c>
      <c r="M13" s="245">
        <f>IF(OR(TOTAL!M13="",TOTAL!M13=0),"",IF('Vîrsta 1-2 ani'!$C$6&lt;=0,(('Vîrsta 3-4 ani'!M13/'Vîrsta 3-4 ani'!$C$6)+0.004)*'Vîrsta 5-7 ani'!$C$6,(('Vîrsta 1-2 ani'!M13/'Vîrsta 1-2 ani'!$C$6)+0.0056)*'Vîrsta 5-7 ani'!$C$6))</f>
        <v>6.6943138173302108</v>
      </c>
      <c r="N13" s="245">
        <f>IF(OR(TOTAL!N13="",TOTAL!N13=0),"",IF('Vîrsta 1-2 ani'!$C$6&lt;=0,(('Vîrsta 3-4 ani'!N13/'Vîrsta 3-4 ani'!$C$6)+0.004)*'Vîrsta 5-7 ani'!$C$6,(('Vîrsta 1-2 ani'!N13/'Vîrsta 1-2 ani'!$C$6)+0.0056)*'Vîrsta 5-7 ani'!$C$6))</f>
        <v>9.553798594847775</v>
      </c>
      <c r="O13" s="245">
        <f>IF(OR(TOTAL!O13="",TOTAL!O13=0),"",IF('Vîrsta 1-2 ani'!$C$6&lt;=0,(('Vîrsta 3-4 ani'!O13/'Vîrsta 3-4 ani'!$C$6)+0.004)*'Vîrsta 5-7 ani'!$C$6,(('Vîrsta 1-2 ani'!O13/'Vîrsta 1-2 ani'!$C$6)+0.0056)*'Vîrsta 5-7 ani'!$C$6))</f>
        <v>5.1345948477751762</v>
      </c>
      <c r="P13" s="245">
        <f>IF(OR(TOTAL!P13="",TOTAL!P13=0),"",IF('Vîrsta 1-2 ani'!$C$6&lt;=0,(('Vîrsta 3-4 ani'!P13/'Vîrsta 3-4 ani'!$C$6)+0.004)*'Vîrsta 5-7 ani'!$C$6,(('Vîrsta 1-2 ani'!P13/'Vîrsta 1-2 ani'!$C$6)+0.0056)*'Vîrsta 5-7 ani'!$C$6))</f>
        <v>16.832487119437936</v>
      </c>
      <c r="Q13" s="245">
        <f>IF(OR(TOTAL!Q13="",TOTAL!Q13=0),"",IF('Vîrsta 1-2 ani'!$C$6&lt;=0,(('Vîrsta 3-4 ani'!Q13/'Vîrsta 3-4 ani'!$C$6)+0.004)*'Vîrsta 5-7 ani'!$C$6,(('Vîrsta 1-2 ani'!Q13/'Vîrsta 1-2 ani'!$C$6)+0.0056)*'Vîrsta 5-7 ani'!$C$6))</f>
        <v>5.6545011709601871</v>
      </c>
      <c r="R13" s="245">
        <f>IF(OR(TOTAL!R13="",TOTAL!R13=0),"",IF('Vîrsta 1-2 ani'!$C$6&lt;=0,(('Vîrsta 3-4 ani'!R13/'Vîrsta 3-4 ani'!$C$6)+0.004)*'Vîrsta 5-7 ani'!$C$6,(('Vîrsta 1-2 ani'!R13/'Vîrsta 1-2 ani'!$C$6)+0.0056)*'Vîrsta 5-7 ani'!$C$6))</f>
        <v>8.5139859484777531</v>
      </c>
      <c r="S13" s="245">
        <f>IF(OR(TOTAL!S13="",TOTAL!S13=0),"",IF('Vîrsta 1-2 ani'!$C$6&lt;=0,(('Vîrsta 3-4 ani'!S13/'Vîrsta 3-4 ani'!$C$6)+0.004)*'Vîrsta 5-7 ani'!$C$6,(('Vîrsta 1-2 ani'!S13/'Vîrsta 1-2 ani'!$C$6)+0.0056)*'Vîrsta 5-7 ani'!$C$6))</f>
        <v>8.7739391100702573</v>
      </c>
      <c r="T13" s="245">
        <f>IF(OR(TOTAL!T13="",TOTAL!T13=0),"",IF('Vîrsta 1-2 ani'!$C$6&lt;=0,(('Vîrsta 3-4 ani'!T13/'Vîrsta 3-4 ani'!$C$6)+0.004)*'Vîrsta 5-7 ani'!$C$6,(('Vîrsta 1-2 ani'!T13/'Vîrsta 1-2 ani'!$C$6)+0.0056)*'Vîrsta 5-7 ani'!$C$6))</f>
        <v>4.6146885245901634</v>
      </c>
      <c r="U13" s="245">
        <f>IF(OR(TOTAL!U13="",TOTAL!U13=0),"",IF('Vîrsta 1-2 ani'!$C$6&lt;=0,(('Vîrsta 3-4 ani'!U13/'Vîrsta 3-4 ani'!$C$6)+0.004)*'Vîrsta 5-7 ani'!$C$6,(('Vîrsta 1-2 ani'!U13/'Vîrsta 1-2 ani'!$C$6)+0.0056)*'Vîrsta 5-7 ani'!$C$6))</f>
        <v>7.942088992974238</v>
      </c>
      <c r="V13" s="245">
        <f>IF(OR(TOTAL!V13="",TOTAL!V13=0),"",IF('Vîrsta 1-2 ani'!$C$6&lt;=0,(('Vîrsta 3-4 ani'!V13/'Vîrsta 3-4 ani'!$C$6)+0.004)*'Vîrsta 5-7 ani'!$C$6,(('Vîrsta 1-2 ani'!V13/'Vîrsta 1-2 ani'!$C$6)+0.0056)*'Vîrsta 5-7 ani'!$C$6))</f>
        <v>5.1345948477751762</v>
      </c>
      <c r="W13" s="245" t="str">
        <f>IF(OR(TOTAL!W13="",TOTAL!W13=0),"",IF('Vîrsta 1-2 ani'!$C$6&lt;=0,(('Vîrsta 3-4 ani'!W13/'Vîrsta 3-4 ani'!$C$6)+0.004)*'Vîrsta 5-7 ani'!$C$6,(('Vîrsta 1-2 ani'!W13/'Vîrsta 1-2 ani'!$C$6)+0.0056)*'Vîrsta 5-7 ani'!$C$6))</f>
        <v/>
      </c>
      <c r="X13" s="245" t="str">
        <f>IF(OR(TOTAL!X13="",TOTAL!X13=0),"",IF('Vîrsta 1-2 ani'!$C$6&lt;=0,(('Vîrsta 3-4 ani'!X13/'Vîrsta 3-4 ani'!$C$6)+0.004)*'Vîrsta 5-7 ani'!$C$6,(('Vîrsta 1-2 ani'!X13/'Vîrsta 1-2 ani'!$C$6)+0.0056)*'Vîrsta 5-7 ani'!$C$6))</f>
        <v/>
      </c>
      <c r="Y13" s="245" t="str">
        <f>IF(OR(TOTAL!Y13="",TOTAL!Y13=0),"",IF('Vîrsta 1-2 ani'!$C$6&lt;=0,(('Vîrsta 3-4 ani'!Y13/'Vîrsta 3-4 ani'!$C$6)+0.004)*'Vîrsta 5-7 ani'!$C$6,(('Vîrsta 1-2 ani'!Y13/'Vîrsta 1-2 ani'!$C$6)+0.0056)*'Vîrsta 5-7 ani'!$C$6))</f>
        <v/>
      </c>
      <c r="Z13" s="25">
        <f t="shared" si="0"/>
        <v>156.55419203747073</v>
      </c>
      <c r="AA13" s="25">
        <f t="shared" si="2"/>
        <v>37.669439855021828</v>
      </c>
      <c r="AB13" s="25">
        <f>IFERROR(IF($AA13=0,"",$AA13-AC13*AA13/100),"")</f>
        <v>37.292745456471607</v>
      </c>
      <c r="AC13" s="26">
        <v>1</v>
      </c>
      <c r="AD13" s="97">
        <f t="shared" si="4"/>
        <v>4.4751294547765923</v>
      </c>
      <c r="AE13" s="98">
        <v>0.12</v>
      </c>
      <c r="AF13" s="97">
        <f t="shared" si="5"/>
        <v>0.3729274545647161</v>
      </c>
      <c r="AG13" s="98">
        <v>0.01</v>
      </c>
      <c r="AH13" s="97">
        <f t="shared" si="6"/>
        <v>24.986139455835978</v>
      </c>
      <c r="AI13" s="98">
        <v>0.67</v>
      </c>
      <c r="AJ13" s="97">
        <f t="shared" si="7"/>
        <v>133.13510127960365</v>
      </c>
      <c r="AK13" s="98">
        <v>3.57</v>
      </c>
      <c r="AL13" s="192">
        <v>17.600000000000001</v>
      </c>
      <c r="AM13" s="99">
        <f t="shared" si="8"/>
        <v>19.692745456471606</v>
      </c>
      <c r="AN13" s="99">
        <f t="shared" si="9"/>
        <v>211.89059918449775</v>
      </c>
      <c r="AO13" s="66"/>
    </row>
    <row r="14" spans="1:41" s="31" customFormat="1" ht="15.75" x14ac:dyDescent="0.25">
      <c r="A14" s="337"/>
      <c r="B14" s="56" t="s">
        <v>0</v>
      </c>
      <c r="C14" s="244">
        <f>IF(OR(TOTAL!C14="",TOTAL!C14=0),"",IF('Vîrsta 1-2 ani'!$C$6&lt;=0,(('Vîrsta 3-4 ani'!C14/'Vîrsta 3-4 ani'!$C$6)+0.0046)*'Vîrsta 5-7 ani'!$C$6,(('Vîrsta 1-2 ani'!C14/'Vîrsta 1-2 ani'!$C$6)+0.0096)*'Vîrsta 5-7 ani'!$C$6))</f>
        <v>20.597648711943794</v>
      </c>
      <c r="D14" s="245">
        <f>IF(OR(TOTAL!D14="",TOTAL!D14=0),"",IF('Vîrsta 1-2 ani'!$C$6&lt;=0,(('Vîrsta 3-4 ani'!D14/'Vîrsta 3-4 ani'!$C$6)+0.0046)*'Vîrsta 5-7 ani'!$C$6,(('Vîrsta 1-2 ani'!D14/'Vîrsta 1-2 ani'!$C$6)+0.0096)*'Vîrsta 5-7 ani'!$C$6))</f>
        <v>9.4196627634660413</v>
      </c>
      <c r="E14" s="245">
        <f>IF(OR(TOTAL!E14="",TOTAL!E14=0),"",IF('Vîrsta 1-2 ani'!$C$6&lt;=0,(('Vîrsta 3-4 ani'!E14/'Vîrsta 3-4 ani'!$C$6)+0.0046)*'Vîrsta 5-7 ani'!$C$6,(('Vîrsta 1-2 ani'!E14/'Vîrsta 1-2 ani'!$C$6)+0.0096)*'Vîrsta 5-7 ani'!$C$6))</f>
        <v>8.8997564402810312</v>
      </c>
      <c r="F14" s="245">
        <f>IF(OR(TOTAL!F14="",TOTAL!F14=0),"",IF('Vîrsta 1-2 ani'!$C$6&lt;=0,(('Vîrsta 3-4 ani'!F14/'Vîrsta 3-4 ani'!$C$6)+0.0046)*'Vîrsta 5-7 ani'!$C$6,(('Vîrsta 1-2 ani'!F14/'Vîrsta 1-2 ani'!$C$6)+0.0096)*'Vîrsta 5-7 ani'!$C$6))</f>
        <v>42.173761124121782</v>
      </c>
      <c r="G14" s="245">
        <f>IF(OR(TOTAL!G14="",TOTAL!G14=0),"",IF('Vîrsta 1-2 ani'!$C$6&lt;=0,(('Vîrsta 3-4 ani'!G14/'Vîrsta 3-4 ani'!$C$6)+0.0046)*'Vîrsta 5-7 ani'!$C$6,(('Vîrsta 1-2 ani'!G14/'Vîrsta 1-2 ani'!$C$6)+0.0096)*'Vîrsta 5-7 ani'!$C$6))</f>
        <v>9.4196627634660413</v>
      </c>
      <c r="H14" s="245">
        <f>IF(OR(TOTAL!H14="",TOTAL!H14=0),"",IF('Vîrsta 1-2 ani'!$C$6&lt;=0,(('Vîrsta 3-4 ani'!H14/'Vîrsta 3-4 ani'!$C$6)+0.0046)*'Vîrsta 5-7 ani'!$C$6,(('Vîrsta 1-2 ani'!H14/'Vîrsta 1-2 ani'!$C$6)+0.0096)*'Vîrsta 5-7 ani'!$C$6))</f>
        <v>28.656196721311478</v>
      </c>
      <c r="I14" s="245">
        <f>IF(OR(TOTAL!I14="",TOTAL!I14=0),"",IF('Vîrsta 1-2 ani'!$C$6&lt;=0,(('Vîrsta 3-4 ani'!I14/'Vîrsta 3-4 ani'!$C$6)+0.0046)*'Vîrsta 5-7 ani'!$C$6,(('Vîrsta 1-2 ani'!I14/'Vîrsta 1-2 ani'!$C$6)+0.0096)*'Vîrsta 5-7 ani'!$C$6))</f>
        <v>8.8997564402810312</v>
      </c>
      <c r="J14" s="245">
        <f>IF(OR(TOTAL!J14="",TOTAL!J14=0),"",IF('Vîrsta 1-2 ani'!$C$6&lt;=0,(('Vîrsta 3-4 ani'!J14/'Vîrsta 3-4 ani'!$C$6)+0.0046)*'Vîrsta 5-7 ani'!$C$6,(('Vîrsta 1-2 ani'!J14/'Vîrsta 1-2 ani'!$C$6)+0.0096)*'Vîrsta 5-7 ani'!$C$6))</f>
        <v>21.89741451990632</v>
      </c>
      <c r="K14" s="245">
        <f>IF(OR(TOTAL!K14="",TOTAL!K14=0),"",IF('Vîrsta 1-2 ani'!$C$6&lt;=0,(('Vîrsta 3-4 ani'!K14/'Vîrsta 3-4 ani'!$C$6)+0.0046)*'Vîrsta 5-7 ani'!$C$6,(('Vîrsta 1-2 ani'!K14/'Vîrsta 1-2 ani'!$C$6)+0.0096)*'Vîrsta 5-7 ani'!$C$6))</f>
        <v>11.863222482435596</v>
      </c>
      <c r="L14" s="245">
        <f>IF(OR(TOTAL!L14="",TOTAL!L14=0),"",IF('Vîrsta 1-2 ani'!$C$6&lt;=0,(('Vîrsta 3-4 ani'!L14/'Vîrsta 3-4 ani'!$C$6)+0.0046)*'Vîrsta 5-7 ani'!$C$6,(('Vîrsta 1-2 ani'!L14/'Vîrsta 1-2 ani'!$C$6)+0.0096)*'Vîrsta 5-7 ani'!$C$6))</f>
        <v>19.297882903981264</v>
      </c>
      <c r="M14" s="245">
        <f>IF(OR(TOTAL!M14="",TOTAL!M14=0),"",IF('Vîrsta 1-2 ani'!$C$6&lt;=0,(('Vîrsta 3-4 ani'!M14/'Vîrsta 3-4 ani'!$C$6)+0.0046)*'Vîrsta 5-7 ani'!$C$6,(('Vîrsta 1-2 ani'!M14/'Vîrsta 1-2 ani'!$C$6)+0.0096)*'Vîrsta 5-7 ani'!$C$6))</f>
        <v>31.775634660421545</v>
      </c>
      <c r="N14" s="245">
        <f>IF(OR(TOTAL!N14="",TOTAL!N14=0),"",IF('Vîrsta 1-2 ani'!$C$6&lt;=0,(('Vîrsta 3-4 ani'!N14/'Vîrsta 3-4 ani'!$C$6)+0.0046)*'Vîrsta 5-7 ani'!$C$6,(('Vîrsta 1-2 ani'!N14/'Vîrsta 1-2 ani'!$C$6)+0.0096)*'Vîrsta 5-7 ani'!$C$6))</f>
        <v>9.6796159250585472</v>
      </c>
      <c r="O14" s="245">
        <f>IF(OR(TOTAL!O14="",TOTAL!O14=0),"",IF('Vîrsta 1-2 ani'!$C$6&lt;=0,(('Vîrsta 3-4 ani'!O14/'Vîrsta 3-4 ani'!$C$6)+0.0046)*'Vîrsta 5-7 ani'!$C$6,(('Vîrsta 1-2 ani'!O14/'Vîrsta 1-2 ani'!$C$6)+0.0096)*'Vîrsta 5-7 ani'!$C$6))</f>
        <v>43.213573770491806</v>
      </c>
      <c r="P14" s="245">
        <f>IF(OR(TOTAL!P14="",TOTAL!P14=0),"",IF('Vîrsta 1-2 ani'!$C$6&lt;=0,(('Vîrsta 3-4 ani'!P14/'Vîrsta 3-4 ani'!$C$6)+0.0046)*'Vîrsta 5-7 ani'!$C$6,(('Vîrsta 1-2 ani'!P14/'Vîrsta 1-2 ani'!$C$6)+0.0096)*'Vîrsta 5-7 ani'!$C$6))</f>
        <v>10.459475409836063</v>
      </c>
      <c r="Q14" s="245">
        <f>IF(OR(TOTAL!Q14="",TOTAL!Q14=0),"",IF('Vîrsta 1-2 ani'!$C$6&lt;=0,(('Vîrsta 3-4 ani'!Q14/'Vîrsta 3-4 ani'!$C$6)+0.0046)*'Vîrsta 5-7 ani'!$C$6,(('Vîrsta 1-2 ani'!Q14/'Vîrsta 1-2 ani'!$C$6)+0.0096)*'Vîrsta 5-7 ani'!$C$6))</f>
        <v>40.614042154566739</v>
      </c>
      <c r="R14" s="245">
        <f>IF(OR(TOTAL!R14="",TOTAL!R14=0),"",IF('Vîrsta 1-2 ani'!$C$6&lt;=0,(('Vîrsta 3-4 ani'!R14/'Vîrsta 3-4 ani'!$C$6)+0.0046)*'Vîrsta 5-7 ani'!$C$6,(('Vîrsta 1-2 ani'!R14/'Vîrsta 1-2 ani'!$C$6)+0.0096)*'Vîrsta 5-7 ani'!$C$6))</f>
        <v>9.9395690866510531</v>
      </c>
      <c r="S14" s="245">
        <f>IF(OR(TOTAL!S14="",TOTAL!S14=0),"",IF('Vîrsta 1-2 ani'!$C$6&lt;=0,(('Vîrsta 3-4 ani'!S14/'Vîrsta 3-4 ani'!$C$6)+0.0046)*'Vîrsta 5-7 ani'!$C$6,(('Vîrsta 1-2 ani'!S14/'Vîrsta 1-2 ani'!$C$6)+0.0096)*'Vîrsta 5-7 ani'!$C$6))</f>
        <v>30.21591569086651</v>
      </c>
      <c r="T14" s="245">
        <f>IF(OR(TOTAL!T14="",TOTAL!T14=0),"",IF('Vîrsta 1-2 ani'!$C$6&lt;=0,(('Vîrsta 3-4 ani'!T14/'Vîrsta 3-4 ani'!$C$6)+0.0046)*'Vîrsta 5-7 ani'!$C$6,(('Vîrsta 1-2 ani'!T14/'Vîrsta 1-2 ani'!$C$6)+0.0096)*'Vîrsta 5-7 ani'!$C$6))</f>
        <v>11.499288056206089</v>
      </c>
      <c r="U14" s="245">
        <f>IF(OR(TOTAL!U14="",TOTAL!U14=0),"",IF('Vîrsta 1-2 ani'!$C$6&lt;=0,(('Vîrsta 3-4 ani'!U14/'Vîrsta 3-4 ani'!$C$6)+0.0046)*'Vîrsta 5-7 ani'!$C$6,(('Vîrsta 1-2 ani'!U14/'Vîrsta 1-2 ani'!$C$6)+0.0096)*'Vîrsta 5-7 ani'!$C$6))</f>
        <v>11.499288056206089</v>
      </c>
      <c r="V14" s="245">
        <f>IF(OR(TOTAL!V14="",TOTAL!V14=0),"",IF('Vîrsta 1-2 ani'!$C$6&lt;=0,(('Vîrsta 3-4 ani'!V14/'Vîrsta 3-4 ani'!$C$6)+0.0046)*'Vîrsta 5-7 ani'!$C$6,(('Vîrsta 1-2 ani'!V14/'Vîrsta 1-2 ani'!$C$6)+0.0096)*'Vîrsta 5-7 ani'!$C$6))</f>
        <v>33.075400468384075</v>
      </c>
      <c r="W14" s="245" t="str">
        <f>IF(OR(TOTAL!W14="",TOTAL!W14=0),"",IF('Vîrsta 1-2 ani'!$C$6&lt;=0,(('Vîrsta 3-4 ani'!W14/'Vîrsta 3-4 ani'!$C$6)+0.0046)*'Vîrsta 5-7 ani'!$C$6,(('Vîrsta 1-2 ani'!W14/'Vîrsta 1-2 ani'!$C$6)+0.0096)*'Vîrsta 5-7 ani'!$C$6))</f>
        <v/>
      </c>
      <c r="X14" s="245" t="str">
        <f>IF(OR(TOTAL!X14="",TOTAL!X14=0),"",IF('Vîrsta 1-2 ani'!$C$6&lt;=0,(('Vîrsta 3-4 ani'!X14/'Vîrsta 3-4 ani'!$C$6)+0.0046)*'Vîrsta 5-7 ani'!$C$6,(('Vîrsta 1-2 ani'!X14/'Vîrsta 1-2 ani'!$C$6)+0.0096)*'Vîrsta 5-7 ani'!$C$6))</f>
        <v/>
      </c>
      <c r="Y14" s="245" t="str">
        <f>IF(OR(TOTAL!Y14="",TOTAL!Y14=0),"",IF('Vîrsta 1-2 ani'!$C$6&lt;=0,(('Vîrsta 3-4 ani'!Y14/'Vîrsta 3-4 ani'!$C$6)+0.0046)*'Vîrsta 5-7 ani'!$C$6,(('Vîrsta 1-2 ani'!Y14/'Vîrsta 1-2 ani'!$C$6)+0.0096)*'Vîrsta 5-7 ani'!$C$6))</f>
        <v/>
      </c>
      <c r="Z14" s="25">
        <f t="shared" si="0"/>
        <v>413.09676814988279</v>
      </c>
      <c r="AA14" s="25">
        <f t="shared" si="2"/>
        <v>99.397682422974682</v>
      </c>
      <c r="AB14" s="25">
        <f>IFERROR(IF($AA14=0,"",$AA14-AC14*AA14/100),"")</f>
        <v>71.566331344541766</v>
      </c>
      <c r="AC14" s="26">
        <v>28</v>
      </c>
      <c r="AD14" s="97">
        <f t="shared" si="4"/>
        <v>1.4313266268908353</v>
      </c>
      <c r="AE14" s="98">
        <v>0.02</v>
      </c>
      <c r="AF14" s="97">
        <f t="shared" si="5"/>
        <v>7.1566331344541767E-2</v>
      </c>
      <c r="AG14" s="98">
        <v>1E-3</v>
      </c>
      <c r="AH14" s="97">
        <f t="shared" si="6"/>
        <v>13.597602955462936</v>
      </c>
      <c r="AI14" s="98">
        <v>0.19</v>
      </c>
      <c r="AJ14" s="97">
        <f t="shared" si="7"/>
        <v>57.253065075633415</v>
      </c>
      <c r="AK14" s="98">
        <v>0.8</v>
      </c>
      <c r="AL14" s="192">
        <v>35.200000000000003</v>
      </c>
      <c r="AM14" s="99">
        <f t="shared" si="8"/>
        <v>36.366331344541763</v>
      </c>
      <c r="AN14" s="99">
        <f t="shared" si="9"/>
        <v>203.31344131972091</v>
      </c>
      <c r="AO14" s="66"/>
    </row>
    <row r="15" spans="1:41" ht="15.75" x14ac:dyDescent="0.25">
      <c r="A15" s="327">
        <v>2</v>
      </c>
      <c r="B15" s="19" t="s">
        <v>86</v>
      </c>
      <c r="C15" s="69">
        <f>IF(OR(TOTAL!C15="",TOTAL!C15=0),"",IF('Vîrsta 1-2 ani'!$C$6&lt;=0,(('Vîrsta 3-4 ani'!C15/'Vîrsta 3-4 ani'!$C$6)+0.04)*'Vîrsta 5-7 ani'!$C$6,(('Vîrsta 1-2 ani'!C15/'Vîrsta 1-2 ani'!$C$6)+0.064)*'Vîrsta 5-7 ani'!$C$6))</f>
        <v>73.171615925058546</v>
      </c>
      <c r="D15" s="69">
        <f>IF(OR(TOTAL!D15="",TOTAL!D15=0),"",IF('Vîrsta 1-2 ani'!$C$6&lt;=0,(('Vîrsta 3-4 ani'!D15/'Vîrsta 3-4 ani'!$C$6)+0.04)*'Vîrsta 5-7 ani'!$C$6,(('Vîrsta 1-2 ani'!D15/'Vîrsta 1-2 ani'!$C$6)+0.064)*'Vîrsta 5-7 ani'!$C$6))</f>
        <v>55.577985948477753</v>
      </c>
      <c r="E15" s="69">
        <f>IF(OR(TOTAL!E15="",TOTAL!E15=0),"",IF('Vîrsta 1-2 ani'!$C$6&lt;=0,(('Vîrsta 3-4 ani'!E15/'Vîrsta 3-4 ani'!$C$6)+0.04)*'Vîrsta 5-7 ani'!$C$6,(('Vîrsta 1-2 ani'!E15/'Vîrsta 1-2 ani'!$C$6)+0.064)*'Vîrsta 5-7 ani'!$C$6))</f>
        <v>35.270444964871196</v>
      </c>
      <c r="F15" s="69">
        <f>IF(OR(TOTAL!F15="",TOTAL!F15=0),"",IF('Vîrsta 1-2 ani'!$C$6&lt;=0,(('Vîrsta 3-4 ani'!F15/'Vîrsta 3-4 ani'!$C$6)+0.04)*'Vîrsta 5-7 ani'!$C$6,(('Vîrsta 1-2 ani'!F15/'Vîrsta 1-2 ani'!$C$6)+0.064)*'Vîrsta 5-7 ani'!$C$6))</f>
        <v>46.749976580796258</v>
      </c>
      <c r="G15" s="69">
        <f>IF(OR(TOTAL!G15="",TOTAL!G15=0),"",IF('Vîrsta 1-2 ani'!$C$6&lt;=0,(('Vîrsta 3-4 ani'!G15/'Vîrsta 3-4 ani'!$C$6)+0.04)*'Vîrsta 5-7 ani'!$C$6,(('Vîrsta 1-2 ani'!G15/'Vîrsta 1-2 ani'!$C$6)+0.064)*'Vîrsta 5-7 ani'!$C$6))</f>
        <v>29.156346604215461</v>
      </c>
      <c r="H15" s="69">
        <f>IF(OR(TOTAL!H15="",TOTAL!H15=0),"",IF('Vîrsta 1-2 ani'!$C$6&lt;=0,(('Vîrsta 3-4 ani'!H15/'Vîrsta 3-4 ani'!$C$6)+0.04)*'Vîrsta 5-7 ani'!$C$6,(('Vîrsta 1-2 ani'!H15/'Vîrsta 1-2 ani'!$C$6)+0.064)*'Vîrsta 5-7 ani'!$C$6))</f>
        <v>83.205807962529249</v>
      </c>
      <c r="I15" s="69">
        <f>IF(OR(TOTAL!I15="",TOTAL!I15=0),"",IF('Vîrsta 1-2 ani'!$C$6&lt;=0,(('Vîrsta 3-4 ani'!I15/'Vîrsta 3-4 ani'!$C$6)+0.04)*'Vîrsta 5-7 ani'!$C$6,(('Vîrsta 1-2 ani'!I15/'Vîrsta 1-2 ani'!$C$6)+0.064)*'Vîrsta 5-7 ani'!$C$6))</f>
        <v>61.972833723653395</v>
      </c>
      <c r="J15" s="69">
        <f>IF(OR(TOTAL!J15="",TOTAL!J15=0),"",IF('Vîrsta 1-2 ani'!$C$6&lt;=0,(('Vîrsta 3-4 ani'!J15/'Vîrsta 3-4 ani'!$C$6)+0.04)*'Vîrsta 5-7 ani'!$C$6,(('Vîrsta 1-2 ani'!J15/'Vîrsta 1-2 ani'!$C$6)+0.064)*'Vîrsta 5-7 ani'!$C$6))</f>
        <v>65.113067915690863</v>
      </c>
      <c r="K15" s="69">
        <f>IF(OR(TOTAL!K15="",TOTAL!K15=0),"",IF('Vîrsta 1-2 ani'!$C$6&lt;=0,(('Vîrsta 3-4 ani'!K15/'Vîrsta 3-4 ani'!$C$6)+0.04)*'Vîrsta 5-7 ani'!$C$6,(('Vîrsta 1-2 ani'!K15/'Vîrsta 1-2 ani'!$C$6)+0.064)*'Vîrsta 5-7 ani'!$C$6))</f>
        <v>42.985854800936771</v>
      </c>
      <c r="L15" s="69">
        <f>IF(OR(TOTAL!L15="",TOTAL!L15=0),"",IF('Vîrsta 1-2 ani'!$C$6&lt;=0,(('Vîrsta 3-4 ani'!L15/'Vîrsta 3-4 ani'!$C$6)+0.04)*'Vîrsta 5-7 ani'!$C$6,(('Vîrsta 1-2 ani'!L15/'Vîrsta 1-2 ani'!$C$6)+0.064)*'Vîrsta 5-7 ani'!$C$6))</f>
        <v>58.312693208430922</v>
      </c>
      <c r="M15" s="69">
        <f>IF(OR(TOTAL!M15="",TOTAL!M15=0),"",IF('Vîrsta 1-2 ani'!$C$6&lt;=0,(('Vîrsta 3-4 ani'!M15/'Vîrsta 3-4 ani'!$C$6)+0.04)*'Vîrsta 5-7 ani'!$C$6,(('Vîrsta 1-2 ani'!M15/'Vîrsta 1-2 ani'!$C$6)+0.064)*'Vîrsta 5-7 ani'!$C$6))</f>
        <v>46.375644028103039</v>
      </c>
      <c r="N15" s="69">
        <f>IF(OR(TOTAL!N15="",TOTAL!N15=0),"",IF('Vîrsta 1-2 ani'!$C$6&lt;=0,(('Vîrsta 3-4 ani'!N15/'Vîrsta 3-4 ani'!$C$6)+0.04)*'Vîrsta 5-7 ani'!$C$6,(('Vîrsta 1-2 ani'!N15/'Vîrsta 1-2 ani'!$C$6)+0.064)*'Vîrsta 5-7 ani'!$C$6))</f>
        <v>31.537517564402812</v>
      </c>
      <c r="O15" s="69">
        <f>IF(OR(TOTAL!O15="",TOTAL!O15=0),"",IF('Vîrsta 1-2 ani'!$C$6&lt;=0,(('Vîrsta 3-4 ani'!O15/'Vîrsta 3-4 ani'!$C$6)+0.04)*'Vîrsta 5-7 ani'!$C$6,(('Vîrsta 1-2 ani'!O15/'Vîrsta 1-2 ani'!$C$6)+0.064)*'Vîrsta 5-7 ani'!$C$6))</f>
        <v>45.242248243559729</v>
      </c>
      <c r="P15" s="69">
        <f>IF(OR(TOTAL!P15="",TOTAL!P15=0),"",IF('Vîrsta 1-2 ani'!$C$6&lt;=0,(('Vîrsta 3-4 ani'!P15/'Vîrsta 3-4 ani'!$C$6)+0.04)*'Vîrsta 5-7 ani'!$C$6,(('Vîrsta 1-2 ani'!P15/'Vîrsta 1-2 ani'!$C$6)+0.064)*'Vîrsta 5-7 ani'!$C$6))</f>
        <v>39.835222482435597</v>
      </c>
      <c r="Q15" s="69">
        <f>IF(OR(TOTAL!Q15="",TOTAL!Q15=0),"",IF('Vîrsta 1-2 ani'!$C$6&lt;=0,(('Vîrsta 3-4 ani'!Q15/'Vîrsta 3-4 ani'!$C$6)+0.04)*'Vîrsta 5-7 ani'!$C$6,(('Vîrsta 1-2 ani'!Q15/'Vîrsta 1-2 ani'!$C$6)+0.064)*'Vîrsta 5-7 ani'!$C$6))</f>
        <v>61.879250585480101</v>
      </c>
      <c r="R15" s="69">
        <f>IF(OR(TOTAL!R15="",TOTAL!R15=0),"",IF('Vîrsta 1-2 ani'!$C$6&lt;=0,(('Vîrsta 3-4 ani'!R15/'Vîrsta 3-4 ani'!$C$6)+0.04)*'Vîrsta 5-7 ani'!$C$6,(('Vîrsta 1-2 ani'!R15/'Vîrsta 1-2 ani'!$C$6)+0.064)*'Vîrsta 5-7 ani'!$C$6))</f>
        <v>61.130585480093671</v>
      </c>
      <c r="S15" s="69">
        <f>IF(OR(TOTAL!S15="",TOTAL!S15=0),"",IF('Vîrsta 1-2 ani'!$C$6&lt;=0,(('Vîrsta 3-4 ani'!S15/'Vîrsta 3-4 ani'!$C$6)+0.04)*'Vîrsta 5-7 ani'!$C$6,(('Vîrsta 1-2 ani'!S15/'Vîrsta 1-2 ani'!$C$6)+0.064)*'Vîrsta 5-7 ani'!$C$6))</f>
        <v>36.663793911007026</v>
      </c>
      <c r="T15" s="69">
        <f>IF(OR(TOTAL!T15="",TOTAL!T15=0),"",IF('Vîrsta 1-2 ani'!$C$6&lt;=0,(('Vîrsta 3-4 ani'!T15/'Vîrsta 3-4 ani'!$C$6)+0.04)*'Vîrsta 5-7 ani'!$C$6,(('Vîrsta 1-2 ani'!T15/'Vîrsta 1-2 ani'!$C$6)+0.064)*'Vîrsta 5-7 ani'!$C$6))</f>
        <v>21.544918032786889</v>
      </c>
      <c r="U15" s="69">
        <f>IF(OR(TOTAL!U15="",TOTAL!U15=0),"",IF('Vîrsta 1-2 ani'!$C$6&lt;=0,(('Vîrsta 3-4 ani'!U15/'Vîrsta 3-4 ani'!$C$6)+0.04)*'Vîrsta 5-7 ani'!$C$6,(('Vîrsta 1-2 ani'!U15/'Vîrsta 1-2 ani'!$C$6)+0.064)*'Vîrsta 5-7 ani'!$C$6))</f>
        <v>49.287119437939111</v>
      </c>
      <c r="V15" s="69">
        <f>IF(OR(TOTAL!V15="",TOTAL!V15=0),"",IF('Vîrsta 1-2 ani'!$C$6&lt;=0,(('Vîrsta 3-4 ani'!V15/'Vîrsta 3-4 ani'!$C$6)+0.04)*'Vîrsta 5-7 ani'!$C$6,(('Vîrsta 1-2 ani'!V15/'Vîrsta 1-2 ani'!$C$6)+0.064)*'Vîrsta 5-7 ani'!$C$6))</f>
        <v>54.278220140515224</v>
      </c>
      <c r="W15" s="69" t="str">
        <f>IF(OR(TOTAL!W15="",TOTAL!W15=0),"",IF('Vîrsta 1-2 ani'!$C$6&lt;=0,(('Vîrsta 3-4 ani'!W15/'Vîrsta 3-4 ani'!$C$6)+0.04)*'Vîrsta 5-7 ani'!$C$6,(('Vîrsta 1-2 ani'!W15/'Vîrsta 1-2 ani'!$C$6)+0.064)*'Vîrsta 5-7 ani'!$C$6))</f>
        <v/>
      </c>
      <c r="X15" s="69" t="str">
        <f>IF(OR(TOTAL!X15="",TOTAL!X15=0),"",IF('Vîrsta 1-2 ani'!$C$6&lt;=0,(('Vîrsta 3-4 ani'!X15/'Vîrsta 3-4 ani'!$C$6)+0.04)*'Vîrsta 5-7 ani'!$C$6,(('Vîrsta 1-2 ani'!X15/'Vîrsta 1-2 ani'!$C$6)+0.064)*'Vîrsta 5-7 ani'!$C$6))</f>
        <v/>
      </c>
      <c r="Y15" s="69" t="str">
        <f>IF(OR(TOTAL!Y15="",TOTAL!Y15=0),"",IF('Vîrsta 1-2 ani'!$C$6&lt;=0,(('Vîrsta 3-4 ani'!Y15/'Vîrsta 3-4 ani'!$C$6)+0.04)*'Vîrsta 5-7 ani'!$C$6,(('Vîrsta 1-2 ani'!Y15/'Vîrsta 1-2 ani'!$C$6)+0.064)*'Vîrsta 5-7 ani'!$C$6))</f>
        <v/>
      </c>
      <c r="Z15" s="10">
        <f t="shared" si="0"/>
        <v>999.29114754098373</v>
      </c>
      <c r="AA15" s="10">
        <f t="shared" si="2"/>
        <v>240.44541567396143</v>
      </c>
      <c r="AB15" s="10">
        <f>IFERROR(IF($AA15=0,"",$AA15-AC15*AA15/100),"")</f>
        <v>191.37771969737611</v>
      </c>
      <c r="AC15" s="3">
        <v>20.407</v>
      </c>
      <c r="AD15" s="90">
        <f>IFERROR(IF($AB15=0,"",$AB15*AE15),"")</f>
        <v>3.2534212348553941</v>
      </c>
      <c r="AE15" s="90">
        <v>1.7000000000000001E-2</v>
      </c>
      <c r="AF15" s="90">
        <f>IFERROR(IF($AB15=0,"",$AB15*AG15),"")</f>
        <v>0.57413315909212836</v>
      </c>
      <c r="AG15" s="90">
        <v>3.0000000000000001E-3</v>
      </c>
      <c r="AH15" s="90">
        <f>IFERROR(IF($AB15=0,"",$AB15*AI15),"")</f>
        <v>19.903282848527116</v>
      </c>
      <c r="AI15" s="90">
        <v>0.104</v>
      </c>
      <c r="AJ15" s="90">
        <f>IFERROR(IF($AB15=0,"",$AB15*AK15),"")</f>
        <v>59.901226265278723</v>
      </c>
      <c r="AK15" s="91">
        <v>0.313</v>
      </c>
      <c r="AL15" s="193">
        <v>216</v>
      </c>
      <c r="AM15" s="96">
        <f>IFERROR((AB15-AL15),"")</f>
        <v>-24.622280302623892</v>
      </c>
      <c r="AN15" s="96">
        <f>IFERROR((AB15*100/AL15),"")</f>
        <v>88.600796156192644</v>
      </c>
      <c r="AO15" s="18"/>
    </row>
    <row r="16" spans="1:41" s="31" customFormat="1" ht="15.75" x14ac:dyDescent="0.25">
      <c r="A16" s="327"/>
      <c r="B16" s="57" t="s">
        <v>17</v>
      </c>
      <c r="C16" s="246" t="str">
        <f>IF(OR(TOTAL!C16="",TOTAL!C16=0),"",TOTAL!C16/TOTAL!$C$6*'Vîrsta 5-7 ani'!$C$6)</f>
        <v/>
      </c>
      <c r="D16" s="246" t="str">
        <f>IF(OR(TOTAL!D16="",TOTAL!D16=0),"",TOTAL!D16/TOTAL!$C$6*'Vîrsta 5-7 ani'!$C$6)</f>
        <v/>
      </c>
      <c r="E16" s="246" t="str">
        <f>IF(OR(TOTAL!E16="",TOTAL!E16=0),"",TOTAL!E16/TOTAL!$C$6*'Vîrsta 5-7 ani'!$C$6)</f>
        <v/>
      </c>
      <c r="F16" s="246" t="str">
        <f>IF(OR(TOTAL!F16="",TOTAL!F16=0),"",TOTAL!F16/TOTAL!$C$6*'Vîrsta 5-7 ani'!$C$6)</f>
        <v/>
      </c>
      <c r="G16" s="246" t="str">
        <f>IF(OR(TOTAL!G16="",TOTAL!G16=0),"",TOTAL!G16/TOTAL!$C$6*'Vîrsta 5-7 ani'!$C$6)</f>
        <v/>
      </c>
      <c r="H16" s="246" t="str">
        <f>IF(OR(TOTAL!H16="",TOTAL!H16=0),"",TOTAL!H16/TOTAL!$C$6*'Vîrsta 5-7 ani'!$C$6)</f>
        <v/>
      </c>
      <c r="I16" s="246" t="str">
        <f>IF(OR(TOTAL!I16="",TOTAL!I16=0),"",TOTAL!I16/TOTAL!$C$6*'Vîrsta 5-7 ani'!$C$6)</f>
        <v/>
      </c>
      <c r="J16" s="246" t="str">
        <f>IF(OR(TOTAL!J16="",TOTAL!J16=0),"",TOTAL!J16/TOTAL!$C$6*'Vîrsta 5-7 ani'!$C$6)</f>
        <v/>
      </c>
      <c r="K16" s="246" t="str">
        <f>IF(OR(TOTAL!K16="",TOTAL!K16=0),"",TOTAL!K16/TOTAL!$C$6*'Vîrsta 5-7 ani'!$C$6)</f>
        <v/>
      </c>
      <c r="L16" s="246" t="str">
        <f>IF(OR(TOTAL!L16="",TOTAL!L16=0),"",TOTAL!L16/TOTAL!$C$6*'Vîrsta 5-7 ani'!$C$6)</f>
        <v/>
      </c>
      <c r="M16" s="246" t="str">
        <f>IF(OR(TOTAL!M16="",TOTAL!M16=0),"",TOTAL!M16/TOTAL!$C$6*'Vîrsta 5-7 ani'!$C$6)</f>
        <v/>
      </c>
      <c r="N16" s="246" t="str">
        <f>IF(OR(TOTAL!N16="",TOTAL!N16=0),"",TOTAL!N16/TOTAL!$C$6*'Vîrsta 5-7 ani'!$C$6)</f>
        <v/>
      </c>
      <c r="O16" s="246" t="str">
        <f>IF(OR(TOTAL!O16="",TOTAL!O16=0),"",TOTAL!O16/TOTAL!$C$6*'Vîrsta 5-7 ani'!$C$6)</f>
        <v/>
      </c>
      <c r="P16" s="246" t="str">
        <f>IF(OR(TOTAL!P16="",TOTAL!P16=0),"",TOTAL!P16/TOTAL!$C$6*'Vîrsta 5-7 ani'!$C$6)</f>
        <v/>
      </c>
      <c r="Q16" s="246" t="str">
        <f>IF(OR(TOTAL!Q16="",TOTAL!Q16=0),"",TOTAL!Q16/TOTAL!$C$6*'Vîrsta 5-7 ani'!$C$6)</f>
        <v/>
      </c>
      <c r="R16" s="246" t="str">
        <f>IF(OR(TOTAL!R16="",TOTAL!R16=0),"",TOTAL!R16/TOTAL!$C$6*'Vîrsta 5-7 ani'!$C$6)</f>
        <v/>
      </c>
      <c r="S16" s="246" t="str">
        <f>IF(OR(TOTAL!S16="",TOTAL!S16=0),"",TOTAL!S16/TOTAL!$C$6*'Vîrsta 5-7 ani'!$C$6)</f>
        <v/>
      </c>
      <c r="T16" s="246" t="str">
        <f>IF(OR(TOTAL!T16="",TOTAL!T16=0),"",TOTAL!T16/TOTAL!$C$6*'Vîrsta 5-7 ani'!$C$6)</f>
        <v/>
      </c>
      <c r="U16" s="246" t="str">
        <f>IF(OR(TOTAL!U16="",TOTAL!U16=0),"",TOTAL!U16/TOTAL!$C$6*'Vîrsta 5-7 ani'!$C$6)</f>
        <v/>
      </c>
      <c r="V16" s="246" t="str">
        <f>IF(OR(TOTAL!V16="",TOTAL!V16=0),"",TOTAL!V16/TOTAL!$C$6*'Vîrsta 5-7 ani'!$C$6)</f>
        <v/>
      </c>
      <c r="W16" s="246" t="str">
        <f>IF(OR(TOTAL!W16="",TOTAL!W16=0),"",TOTAL!W16/TOTAL!$C$6*'Vîrsta 5-7 ani'!$C$6)</f>
        <v/>
      </c>
      <c r="X16" s="246" t="str">
        <f>IF(OR(TOTAL!X16="",TOTAL!X16=0),"",TOTAL!X16/TOTAL!$C$6*'Vîrsta 5-7 ani'!$C$6)</f>
        <v/>
      </c>
      <c r="Y16" s="246" t="str">
        <f>IF(OR(TOTAL!Y16="",TOTAL!Y16=0),"",TOTAL!Y16/TOTAL!$C$6*'Vîrsta 5-7 ani'!$C$6)</f>
        <v/>
      </c>
      <c r="Z16" s="11">
        <f t="shared" si="0"/>
        <v>0</v>
      </c>
      <c r="AA16" s="11">
        <f t="shared" si="2"/>
        <v>0</v>
      </c>
      <c r="AB16" s="11" t="str">
        <f t="shared" ref="AB16:AB44" si="10">IFERROR(IF($AA16=0,"",$AA16-AC16*AA16/100),"")</f>
        <v/>
      </c>
      <c r="AC16" s="7">
        <v>30</v>
      </c>
      <c r="AD16" s="97" t="str">
        <f>IFERROR(IF($AB16=0,"",$AB16*AE16),"")</f>
        <v/>
      </c>
      <c r="AE16" s="100">
        <v>0.01</v>
      </c>
      <c r="AF16" s="101" t="str">
        <f>IFERROR(IF($AB16=0,"",$AB16*AG16),"")</f>
        <v/>
      </c>
      <c r="AG16" s="100"/>
      <c r="AH16" s="101" t="str">
        <f t="shared" ref="AH16:AH44" si="11">IFERROR(IF($AB16=0,"",$AB16*AI16),"")</f>
        <v/>
      </c>
      <c r="AI16" s="100">
        <v>0.06</v>
      </c>
      <c r="AJ16" s="97" t="str">
        <f>IFERROR(IF($AB16=0,"",$AB16*AK16),"")</f>
        <v/>
      </c>
      <c r="AK16" s="98">
        <v>0.26</v>
      </c>
      <c r="AL16" s="194" t="s">
        <v>117</v>
      </c>
      <c r="AM16" s="134"/>
      <c r="AN16" s="135"/>
      <c r="AO16" s="66"/>
    </row>
    <row r="17" spans="1:41" s="31" customFormat="1" ht="15.75" x14ac:dyDescent="0.25">
      <c r="A17" s="327"/>
      <c r="B17" s="57" t="s">
        <v>18</v>
      </c>
      <c r="C17" s="246" t="str">
        <f>IF(OR(TOTAL!C17="",TOTAL!C17=0),"",TOTAL!C17/TOTAL!$C$6*'Vîrsta 5-7 ani'!$C$6)</f>
        <v/>
      </c>
      <c r="D17" s="246" t="str">
        <f>IF(OR(TOTAL!D17="",TOTAL!D17=0),"",TOTAL!D17/TOTAL!$C$6*'Vîrsta 5-7 ani'!$C$6)</f>
        <v/>
      </c>
      <c r="E17" s="246" t="str">
        <f>IF(OR(TOTAL!E17="",TOTAL!E17=0),"",TOTAL!E17/TOTAL!$C$6*'Vîrsta 5-7 ani'!$C$6)</f>
        <v/>
      </c>
      <c r="F17" s="246" t="str">
        <f>IF(OR(TOTAL!F17="",TOTAL!F17=0),"",TOTAL!F17/TOTAL!$C$6*'Vîrsta 5-7 ani'!$C$6)</f>
        <v/>
      </c>
      <c r="G17" s="246" t="str">
        <f>IF(OR(TOTAL!G17="",TOTAL!G17=0),"",TOTAL!G17/TOTAL!$C$6*'Vîrsta 5-7 ani'!$C$6)</f>
        <v/>
      </c>
      <c r="H17" s="246" t="str">
        <f>IF(OR(TOTAL!H17="",TOTAL!H17=0),"",TOTAL!H17/TOTAL!$C$6*'Vîrsta 5-7 ani'!$C$6)</f>
        <v/>
      </c>
      <c r="I17" s="246" t="str">
        <f>IF(OR(TOTAL!I17="",TOTAL!I17=0),"",TOTAL!I17/TOTAL!$C$6*'Vîrsta 5-7 ani'!$C$6)</f>
        <v/>
      </c>
      <c r="J17" s="246" t="str">
        <f>IF(OR(TOTAL!J17="",TOTAL!J17=0),"",TOTAL!J17/TOTAL!$C$6*'Vîrsta 5-7 ani'!$C$6)</f>
        <v/>
      </c>
      <c r="K17" s="246" t="str">
        <f>IF(OR(TOTAL!K17="",TOTAL!K17=0),"",TOTAL!K17/TOTAL!$C$6*'Vîrsta 5-7 ani'!$C$6)</f>
        <v/>
      </c>
      <c r="L17" s="246" t="str">
        <f>IF(OR(TOTAL!L17="",TOTAL!L17=0),"",TOTAL!L17/TOTAL!$C$6*'Vîrsta 5-7 ani'!$C$6)</f>
        <v/>
      </c>
      <c r="M17" s="246" t="str">
        <f>IF(OR(TOTAL!M17="",TOTAL!M17=0),"",TOTAL!M17/TOTAL!$C$6*'Vîrsta 5-7 ani'!$C$6)</f>
        <v/>
      </c>
      <c r="N17" s="246" t="str">
        <f>IF(OR(TOTAL!N17="",TOTAL!N17=0),"",TOTAL!N17/TOTAL!$C$6*'Vîrsta 5-7 ani'!$C$6)</f>
        <v/>
      </c>
      <c r="O17" s="246" t="str">
        <f>IF(OR(TOTAL!O17="",TOTAL!O17=0),"",TOTAL!O17/TOTAL!$C$6*'Vîrsta 5-7 ani'!$C$6)</f>
        <v/>
      </c>
      <c r="P17" s="246" t="str">
        <f>IF(OR(TOTAL!P17="",TOTAL!P17=0),"",TOTAL!P17/TOTAL!$C$6*'Vîrsta 5-7 ani'!$C$6)</f>
        <v/>
      </c>
      <c r="Q17" s="246" t="str">
        <f>IF(OR(TOTAL!Q17="",TOTAL!Q17=0),"",TOTAL!Q17/TOTAL!$C$6*'Vîrsta 5-7 ani'!$C$6)</f>
        <v/>
      </c>
      <c r="R17" s="246" t="str">
        <f>IF(OR(TOTAL!R17="",TOTAL!R17=0),"",TOTAL!R17/TOTAL!$C$6*'Vîrsta 5-7 ani'!$C$6)</f>
        <v/>
      </c>
      <c r="S17" s="246" t="str">
        <f>IF(OR(TOTAL!S17="",TOTAL!S17=0),"",TOTAL!S17/TOTAL!$C$6*'Vîrsta 5-7 ani'!$C$6)</f>
        <v/>
      </c>
      <c r="T17" s="246" t="str">
        <f>IF(OR(TOTAL!T17="",TOTAL!T17=0),"",TOTAL!T17/TOTAL!$C$6*'Vîrsta 5-7 ani'!$C$6)</f>
        <v/>
      </c>
      <c r="U17" s="246" t="str">
        <f>IF(OR(TOTAL!U17="",TOTAL!U17=0),"",TOTAL!U17/TOTAL!$C$6*'Vîrsta 5-7 ani'!$C$6)</f>
        <v/>
      </c>
      <c r="V17" s="246" t="str">
        <f>IF(OR(TOTAL!V17="",TOTAL!V17=0),"",TOTAL!V17/TOTAL!$C$6*'Vîrsta 5-7 ani'!$C$6)</f>
        <v/>
      </c>
      <c r="W17" s="246" t="str">
        <f>IF(OR(TOTAL!W17="",TOTAL!W17=0),"",TOTAL!W17/TOTAL!$C$6*'Vîrsta 5-7 ani'!$C$6)</f>
        <v/>
      </c>
      <c r="X17" s="246" t="str">
        <f>IF(OR(TOTAL!X17="",TOTAL!X17=0),"",TOTAL!X17/TOTAL!$C$6*'Vîrsta 5-7 ani'!$C$6)</f>
        <v/>
      </c>
      <c r="Y17" s="246" t="str">
        <f>IF(OR(TOTAL!Y17="",TOTAL!Y17=0),"",TOTAL!Y17/TOTAL!$C$6*'Vîrsta 5-7 ani'!$C$6)</f>
        <v/>
      </c>
      <c r="Z17" s="11">
        <f t="shared" si="0"/>
        <v>0</v>
      </c>
      <c r="AA17" s="11">
        <f t="shared" si="2"/>
        <v>0</v>
      </c>
      <c r="AB17" s="11" t="str">
        <f t="shared" si="10"/>
        <v/>
      </c>
      <c r="AC17" s="7">
        <v>25</v>
      </c>
      <c r="AD17" s="97" t="str">
        <f t="shared" ref="AD17:AD44" si="12">IFERROR(IF($AB17=0,"",$AB17*AE17),"")</f>
        <v/>
      </c>
      <c r="AE17" s="100">
        <v>6.0000000000000001E-3</v>
      </c>
      <c r="AF17" s="101" t="str">
        <f t="shared" ref="AF17:AF44" si="13">IFERROR(IF($AB17=0,"",$AB17*AG17),"")</f>
        <v/>
      </c>
      <c r="AG17" s="100">
        <v>3.0000000000000001E-3</v>
      </c>
      <c r="AH17" s="101" t="str">
        <f t="shared" si="11"/>
        <v/>
      </c>
      <c r="AI17" s="100">
        <v>5.7000000000000002E-2</v>
      </c>
      <c r="AJ17" s="97" t="str">
        <f t="shared" ref="AJ17:AJ44" si="14">IFERROR(IF($AB17=0,"",$AB17*AK17),"")</f>
        <v/>
      </c>
      <c r="AK17" s="98">
        <v>0.12</v>
      </c>
      <c r="AL17" s="195"/>
      <c r="AM17" s="136"/>
      <c r="AN17" s="137"/>
      <c r="AO17" s="66"/>
    </row>
    <row r="18" spans="1:41" s="31" customFormat="1" ht="15.75" x14ac:dyDescent="0.25">
      <c r="A18" s="327"/>
      <c r="B18" s="57" t="s">
        <v>78</v>
      </c>
      <c r="C18" s="246">
        <f>IF(OR(TOTAL!C18="",TOTAL!C18=0),"",TOTAL!C18/TOTAL!$C$6*'Vîrsta 5-7 ani'!$C$6)</f>
        <v>13.257611241217798</v>
      </c>
      <c r="D18" s="246">
        <f>IF(OR(TOTAL!D18="",TOTAL!D18=0),"",TOTAL!D18/TOTAL!$C$6*'Vîrsta 5-7 ani'!$C$6)</f>
        <v>8.8384074941451995</v>
      </c>
      <c r="E18" s="246" t="str">
        <f>IF(OR(TOTAL!E18="",TOTAL!E18=0),"",TOTAL!E18/TOTAL!$C$6*'Vîrsta 5-7 ani'!$C$6)</f>
        <v/>
      </c>
      <c r="F18" s="246">
        <f>IF(OR(TOTAL!F18="",TOTAL!F18=0),"",TOTAL!F18/TOTAL!$C$6*'Vîrsta 5-7 ani'!$C$6)</f>
        <v>8.8384074941451995</v>
      </c>
      <c r="G18" s="246" t="str">
        <f>IF(OR(TOTAL!G18="",TOTAL!G18=0),"",TOTAL!G18/TOTAL!$C$6*'Vîrsta 5-7 ani'!$C$6)</f>
        <v/>
      </c>
      <c r="H18" s="246">
        <f>IF(OR(TOTAL!H18="",TOTAL!H18=0),"",TOTAL!H18/TOTAL!$C$6*'Vîrsta 5-7 ani'!$C$6)</f>
        <v>25.995316159250585</v>
      </c>
      <c r="I18" s="246">
        <f>IF(OR(TOTAL!I18="",TOTAL!I18=0),"",TOTAL!I18/TOTAL!$C$6*'Vîrsta 5-7 ani'!$C$6)</f>
        <v>8.3185011709601877</v>
      </c>
      <c r="J18" s="246" t="str">
        <f>IF(OR(TOTAL!J18="",TOTAL!J18=0),"",TOTAL!J18/TOTAL!$C$6*'Vîrsta 5-7 ani'!$C$6)</f>
        <v/>
      </c>
      <c r="K18" s="246" t="str">
        <f>IF(OR(TOTAL!K18="",TOTAL!K18=0),"",TOTAL!K18/TOTAL!$C$6*'Vîrsta 5-7 ani'!$C$6)</f>
        <v/>
      </c>
      <c r="L18" s="246">
        <f>IF(OR(TOTAL!L18="",TOTAL!L18=0),"",TOTAL!L18/TOTAL!$C$6*'Vîrsta 5-7 ani'!$C$6)</f>
        <v>10.398126463700235</v>
      </c>
      <c r="M18" s="246">
        <f>IF(OR(TOTAL!M18="",TOTAL!M18=0),"",TOTAL!M18/TOTAL!$C$6*'Vîrsta 5-7 ani'!$C$6)</f>
        <v>10.398126463700235</v>
      </c>
      <c r="N18" s="246" t="str">
        <f>IF(OR(TOTAL!N18="",TOTAL!N18=0),"",TOTAL!N18/TOTAL!$C$6*'Vîrsta 5-7 ani'!$C$6)</f>
        <v/>
      </c>
      <c r="O18" s="246">
        <f>IF(OR(TOTAL!O18="",TOTAL!O18=0),"",TOTAL!O18/TOTAL!$C$6*'Vîrsta 5-7 ani'!$C$6)</f>
        <v>9.4622950819672127</v>
      </c>
      <c r="P18" s="246" t="str">
        <f>IF(OR(TOTAL!P18="",TOTAL!P18=0),"",TOTAL!P18/TOTAL!$C$6*'Vîrsta 5-7 ani'!$C$6)</f>
        <v/>
      </c>
      <c r="Q18" s="246" t="str">
        <f>IF(OR(TOTAL!Q18="",TOTAL!Q18=0),"",TOTAL!Q18/TOTAL!$C$6*'Vîrsta 5-7 ani'!$C$6)</f>
        <v/>
      </c>
      <c r="R18" s="246">
        <f>IF(OR(TOTAL!R18="",TOTAL!R18=0),"",TOTAL!R18/TOTAL!$C$6*'Vîrsta 5-7 ani'!$C$6)</f>
        <v>27.555035128805621</v>
      </c>
      <c r="S18" s="246" t="str">
        <f>IF(OR(TOTAL!S18="",TOTAL!S18=0),"",TOTAL!S18/TOTAL!$C$6*'Vîrsta 5-7 ani'!$C$6)</f>
        <v/>
      </c>
      <c r="T18" s="246" t="str">
        <f>IF(OR(TOTAL!T18="",TOTAL!T18=0),"",TOTAL!T18/TOTAL!$C$6*'Vîrsta 5-7 ani'!$C$6)</f>
        <v/>
      </c>
      <c r="U18" s="246">
        <f>IF(OR(TOTAL!U18="",TOTAL!U18=0),"",TOTAL!U18/TOTAL!$C$6*'Vîrsta 5-7 ani'!$C$6)</f>
        <v>7.798594847775175</v>
      </c>
      <c r="V18" s="246">
        <f>IF(OR(TOTAL!V18="",TOTAL!V18=0),"",TOTAL!V18/TOTAL!$C$6*'Vîrsta 5-7 ani'!$C$6)</f>
        <v>25.995316159250585</v>
      </c>
      <c r="W18" s="246" t="str">
        <f>IF(OR(TOTAL!W18="",TOTAL!W18=0),"",TOTAL!W18/TOTAL!$C$6*'Vîrsta 5-7 ani'!$C$6)</f>
        <v/>
      </c>
      <c r="X18" s="246" t="str">
        <f>IF(OR(TOTAL!X18="",TOTAL!X18=0),"",TOTAL!X18/TOTAL!$C$6*'Vîrsta 5-7 ani'!$C$6)</f>
        <v/>
      </c>
      <c r="Y18" s="246" t="str">
        <f>IF(OR(TOTAL!Y18="",TOTAL!Y18=0),"",TOTAL!Y18/TOTAL!$C$6*'Vîrsta 5-7 ani'!$C$6)</f>
        <v/>
      </c>
      <c r="Z18" s="11">
        <f t="shared" si="0"/>
        <v>156.85573770491806</v>
      </c>
      <c r="AA18" s="11">
        <f t="shared" si="2"/>
        <v>37.741996560374893</v>
      </c>
      <c r="AB18" s="11">
        <f t="shared" si="10"/>
        <v>30.193597248299916</v>
      </c>
      <c r="AC18" s="7">
        <v>20</v>
      </c>
      <c r="AD18" s="97">
        <f t="shared" si="12"/>
        <v>0.24154877798639934</v>
      </c>
      <c r="AE18" s="100">
        <v>8.0000000000000002E-3</v>
      </c>
      <c r="AF18" s="101">
        <f t="shared" si="13"/>
        <v>0</v>
      </c>
      <c r="AG18" s="100"/>
      <c r="AH18" s="101">
        <f t="shared" si="11"/>
        <v>1.6304542514081954</v>
      </c>
      <c r="AI18" s="100">
        <v>5.3999999999999999E-2</v>
      </c>
      <c r="AJ18" s="97">
        <f t="shared" si="14"/>
        <v>9.3600151469729731</v>
      </c>
      <c r="AK18" s="98">
        <v>0.31</v>
      </c>
      <c r="AL18" s="195"/>
      <c r="AM18" s="136"/>
      <c r="AN18" s="137"/>
      <c r="AO18" s="66"/>
    </row>
    <row r="19" spans="1:41" s="31" customFormat="1" ht="15.75" x14ac:dyDescent="0.25">
      <c r="A19" s="327"/>
      <c r="B19" s="58" t="s">
        <v>60</v>
      </c>
      <c r="C19" s="247" t="str">
        <f>IF(OR(TOTAL!C19="",TOTAL!C19=0),"",TOTAL!C19/TOTAL!$C$6*'Vîrsta 5-7 ani'!$C$6)</f>
        <v/>
      </c>
      <c r="D19" s="247" t="str">
        <f>IF(OR(TOTAL!D19="",TOTAL!D19=0),"",TOTAL!D19/TOTAL!$C$6*'Vîrsta 5-7 ani'!$C$6)</f>
        <v/>
      </c>
      <c r="E19" s="247" t="str">
        <f>IF(OR(TOTAL!E19="",TOTAL!E19=0),"",TOTAL!E19/TOTAL!$C$6*'Vîrsta 5-7 ani'!$C$6)</f>
        <v/>
      </c>
      <c r="F19" s="247" t="str">
        <f>IF(OR(TOTAL!F19="",TOTAL!F19=0),"",TOTAL!F19/TOTAL!$C$6*'Vîrsta 5-7 ani'!$C$6)</f>
        <v/>
      </c>
      <c r="G19" s="247" t="str">
        <f>IF(OR(TOTAL!G19="",TOTAL!G19=0),"",TOTAL!G19/TOTAL!$C$6*'Vîrsta 5-7 ani'!$C$6)</f>
        <v/>
      </c>
      <c r="H19" s="247" t="str">
        <f>IF(OR(TOTAL!H19="",TOTAL!H19=0),"",TOTAL!H19/TOTAL!$C$6*'Vîrsta 5-7 ani'!$C$6)</f>
        <v/>
      </c>
      <c r="I19" s="247" t="str">
        <f>IF(OR(TOTAL!I19="",TOTAL!I19=0),"",TOTAL!I19/TOTAL!$C$6*'Vîrsta 5-7 ani'!$C$6)</f>
        <v/>
      </c>
      <c r="J19" s="247" t="str">
        <f>IF(OR(TOTAL!J19="",TOTAL!J19=0),"",TOTAL!J19/TOTAL!$C$6*'Vîrsta 5-7 ani'!$C$6)</f>
        <v/>
      </c>
      <c r="K19" s="247" t="str">
        <f>IF(OR(TOTAL!K19="",TOTAL!K19=0),"",TOTAL!K19/TOTAL!$C$6*'Vîrsta 5-7 ani'!$C$6)</f>
        <v/>
      </c>
      <c r="L19" s="247" t="str">
        <f>IF(OR(TOTAL!L19="",TOTAL!L19=0),"",TOTAL!L19/TOTAL!$C$6*'Vîrsta 5-7 ani'!$C$6)</f>
        <v/>
      </c>
      <c r="M19" s="247" t="str">
        <f>IF(OR(TOTAL!M19="",TOTAL!M19=0),"",TOTAL!M19/TOTAL!$C$6*'Vîrsta 5-7 ani'!$C$6)</f>
        <v/>
      </c>
      <c r="N19" s="247" t="str">
        <f>IF(OR(TOTAL!N19="",TOTAL!N19=0),"",TOTAL!N19/TOTAL!$C$6*'Vîrsta 5-7 ani'!$C$6)</f>
        <v/>
      </c>
      <c r="O19" s="247" t="str">
        <f>IF(OR(TOTAL!O19="",TOTAL!O19=0),"",TOTAL!O19/TOTAL!$C$6*'Vîrsta 5-7 ani'!$C$6)</f>
        <v/>
      </c>
      <c r="P19" s="247" t="str">
        <f>IF(OR(TOTAL!P19="",TOTAL!P19=0),"",TOTAL!P19/TOTAL!$C$6*'Vîrsta 5-7 ani'!$C$6)</f>
        <v/>
      </c>
      <c r="Q19" s="247" t="str">
        <f>IF(OR(TOTAL!Q19="",TOTAL!Q19=0),"",TOTAL!Q19/TOTAL!$C$6*'Vîrsta 5-7 ani'!$C$6)</f>
        <v/>
      </c>
      <c r="R19" s="247" t="str">
        <f>IF(OR(TOTAL!R19="",TOTAL!R19=0),"",TOTAL!R19/TOTAL!$C$6*'Vîrsta 5-7 ani'!$C$6)</f>
        <v/>
      </c>
      <c r="S19" s="247" t="str">
        <f>IF(OR(TOTAL!S19="",TOTAL!S19=0),"",TOTAL!S19/TOTAL!$C$6*'Vîrsta 5-7 ani'!$C$6)</f>
        <v/>
      </c>
      <c r="T19" s="247" t="str">
        <f>IF(OR(TOTAL!T19="",TOTAL!T19=0),"",TOTAL!T19/TOTAL!$C$6*'Vîrsta 5-7 ani'!$C$6)</f>
        <v/>
      </c>
      <c r="U19" s="247" t="str">
        <f>IF(OR(TOTAL!U19="",TOTAL!U19=0),"",TOTAL!U19/TOTAL!$C$6*'Vîrsta 5-7 ani'!$C$6)</f>
        <v/>
      </c>
      <c r="V19" s="247" t="str">
        <f>IF(OR(TOTAL!V19="",TOTAL!V19=0),"",TOTAL!V19/TOTAL!$C$6*'Vîrsta 5-7 ani'!$C$6)</f>
        <v/>
      </c>
      <c r="W19" s="247" t="str">
        <f>IF(OR(TOTAL!W19="",TOTAL!W19=0),"",TOTAL!W19/TOTAL!$C$6*'Vîrsta 5-7 ani'!$C$6)</f>
        <v/>
      </c>
      <c r="X19" s="247" t="str">
        <f>IF(OR(TOTAL!X19="",TOTAL!X19=0),"",TOTAL!X19/TOTAL!$C$6*'Vîrsta 5-7 ani'!$C$6)</f>
        <v/>
      </c>
      <c r="Y19" s="247" t="str">
        <f>IF(OR(TOTAL!Y19="",TOTAL!Y19=0),"",TOTAL!Y19/TOTAL!$C$6*'Vîrsta 5-7 ani'!$C$6)</f>
        <v/>
      </c>
      <c r="Z19" s="11">
        <f t="shared" si="0"/>
        <v>0</v>
      </c>
      <c r="AA19" s="11">
        <f t="shared" si="2"/>
        <v>0</v>
      </c>
      <c r="AB19" s="11" t="str">
        <f t="shared" si="10"/>
        <v/>
      </c>
      <c r="AC19" s="7">
        <v>18</v>
      </c>
      <c r="AD19" s="97" t="str">
        <f t="shared" si="12"/>
        <v/>
      </c>
      <c r="AE19" s="100">
        <v>1.2E-2</v>
      </c>
      <c r="AF19" s="101" t="str">
        <f t="shared" si="13"/>
        <v/>
      </c>
      <c r="AG19" s="100">
        <v>2E-3</v>
      </c>
      <c r="AH19" s="101" t="str">
        <f t="shared" si="11"/>
        <v/>
      </c>
      <c r="AI19" s="100">
        <v>3.2000000000000001E-2</v>
      </c>
      <c r="AJ19" s="97" t="str">
        <f t="shared" si="14"/>
        <v/>
      </c>
      <c r="AK19" s="98">
        <v>0.12</v>
      </c>
      <c r="AL19" s="195"/>
      <c r="AM19" s="136"/>
      <c r="AN19" s="137"/>
      <c r="AO19" s="66"/>
    </row>
    <row r="20" spans="1:41" s="31" customFormat="1" ht="15.75" x14ac:dyDescent="0.25">
      <c r="A20" s="327"/>
      <c r="B20" s="59" t="s">
        <v>61</v>
      </c>
      <c r="C20" s="247" t="str">
        <f>IF(OR(TOTAL!C20="",TOTAL!C20=0),"",TOTAL!C20/TOTAL!$C$6*'Vîrsta 5-7 ani'!$C$6)</f>
        <v/>
      </c>
      <c r="D20" s="247" t="str">
        <f>IF(OR(TOTAL!D20="",TOTAL!D20=0),"",TOTAL!D20/TOTAL!$C$6*'Vîrsta 5-7 ani'!$C$6)</f>
        <v/>
      </c>
      <c r="E20" s="247" t="str">
        <f>IF(OR(TOTAL!E20="",TOTAL!E20=0),"",TOTAL!E20/TOTAL!$C$6*'Vîrsta 5-7 ani'!$C$6)</f>
        <v/>
      </c>
      <c r="F20" s="247" t="str">
        <f>IF(OR(TOTAL!F20="",TOTAL!F20=0),"",TOTAL!F20/TOTAL!$C$6*'Vîrsta 5-7 ani'!$C$6)</f>
        <v/>
      </c>
      <c r="G20" s="247" t="str">
        <f>IF(OR(TOTAL!G20="",TOTAL!G20=0),"",TOTAL!G20/TOTAL!$C$6*'Vîrsta 5-7 ani'!$C$6)</f>
        <v/>
      </c>
      <c r="H20" s="247" t="str">
        <f>IF(OR(TOTAL!H20="",TOTAL!H20=0),"",TOTAL!H20/TOTAL!$C$6*'Vîrsta 5-7 ani'!$C$6)</f>
        <v/>
      </c>
      <c r="I20" s="247" t="str">
        <f>IF(OR(TOTAL!I20="",TOTAL!I20=0),"",TOTAL!I20/TOTAL!$C$6*'Vîrsta 5-7 ani'!$C$6)</f>
        <v/>
      </c>
      <c r="J20" s="247" t="str">
        <f>IF(OR(TOTAL!J20="",TOTAL!J20=0),"",TOTAL!J20/TOTAL!$C$6*'Vîrsta 5-7 ani'!$C$6)</f>
        <v/>
      </c>
      <c r="K20" s="247" t="str">
        <f>IF(OR(TOTAL!K20="",TOTAL!K20=0),"",TOTAL!K20/TOTAL!$C$6*'Vîrsta 5-7 ani'!$C$6)</f>
        <v/>
      </c>
      <c r="L20" s="247" t="str">
        <f>IF(OR(TOTAL!L20="",TOTAL!L20=0),"",TOTAL!L20/TOTAL!$C$6*'Vîrsta 5-7 ani'!$C$6)</f>
        <v/>
      </c>
      <c r="M20" s="247" t="str">
        <f>IF(OR(TOTAL!M20="",TOTAL!M20=0),"",TOTAL!M20/TOTAL!$C$6*'Vîrsta 5-7 ani'!$C$6)</f>
        <v/>
      </c>
      <c r="N20" s="247" t="str">
        <f>IF(OR(TOTAL!N20="",TOTAL!N20=0),"",TOTAL!N20/TOTAL!$C$6*'Vîrsta 5-7 ani'!$C$6)</f>
        <v/>
      </c>
      <c r="O20" s="247" t="str">
        <f>IF(OR(TOTAL!O20="",TOTAL!O20=0),"",TOTAL!O20/TOTAL!$C$6*'Vîrsta 5-7 ani'!$C$6)</f>
        <v/>
      </c>
      <c r="P20" s="247" t="str">
        <f>IF(OR(TOTAL!P20="",TOTAL!P20=0),"",TOTAL!P20/TOTAL!$C$6*'Vîrsta 5-7 ani'!$C$6)</f>
        <v/>
      </c>
      <c r="Q20" s="247" t="str">
        <f>IF(OR(TOTAL!Q20="",TOTAL!Q20=0),"",TOTAL!Q20/TOTAL!$C$6*'Vîrsta 5-7 ani'!$C$6)</f>
        <v/>
      </c>
      <c r="R20" s="247" t="str">
        <f>IF(OR(TOTAL!R20="",TOTAL!R20=0),"",TOTAL!R20/TOTAL!$C$6*'Vîrsta 5-7 ani'!$C$6)</f>
        <v/>
      </c>
      <c r="S20" s="247" t="str">
        <f>IF(OR(TOTAL!S20="",TOTAL!S20=0),"",TOTAL!S20/TOTAL!$C$6*'Vîrsta 5-7 ani'!$C$6)</f>
        <v/>
      </c>
      <c r="T20" s="247" t="str">
        <f>IF(OR(TOTAL!T20="",TOTAL!T20=0),"",TOTAL!T20/TOTAL!$C$6*'Vîrsta 5-7 ani'!$C$6)</f>
        <v/>
      </c>
      <c r="U20" s="247" t="str">
        <f>IF(OR(TOTAL!U20="",TOTAL!U20=0),"",TOTAL!U20/TOTAL!$C$6*'Vîrsta 5-7 ani'!$C$6)</f>
        <v/>
      </c>
      <c r="V20" s="247" t="str">
        <f>IF(OR(TOTAL!V20="",TOTAL!V20=0),"",TOTAL!V20/TOTAL!$C$6*'Vîrsta 5-7 ani'!$C$6)</f>
        <v/>
      </c>
      <c r="W20" s="247" t="str">
        <f>IF(OR(TOTAL!W20="",TOTAL!W20=0),"",TOTAL!W20/TOTAL!$C$6*'Vîrsta 5-7 ani'!$C$6)</f>
        <v/>
      </c>
      <c r="X20" s="247" t="str">
        <f>IF(OR(TOTAL!X20="",TOTAL!X20=0),"",TOTAL!X20/TOTAL!$C$6*'Vîrsta 5-7 ani'!$C$6)</f>
        <v/>
      </c>
      <c r="Y20" s="247" t="str">
        <f>IF(OR(TOTAL!Y20="",TOTAL!Y20=0),"",TOTAL!Y20/TOTAL!$C$6*'Vîrsta 5-7 ani'!$C$6)</f>
        <v/>
      </c>
      <c r="Z20" s="11">
        <f t="shared" si="0"/>
        <v>0</v>
      </c>
      <c r="AA20" s="11">
        <f t="shared" si="2"/>
        <v>0</v>
      </c>
      <c r="AB20" s="11" t="str">
        <f t="shared" si="10"/>
        <v/>
      </c>
      <c r="AC20" s="7">
        <v>20</v>
      </c>
      <c r="AD20" s="97" t="str">
        <f t="shared" si="12"/>
        <v/>
      </c>
      <c r="AE20" s="100">
        <v>1.9E-2</v>
      </c>
      <c r="AF20" s="101" t="str">
        <f t="shared" si="13"/>
        <v/>
      </c>
      <c r="AG20" s="100">
        <v>2E-3</v>
      </c>
      <c r="AH20" s="101" t="str">
        <f t="shared" si="11"/>
        <v/>
      </c>
      <c r="AI20" s="100">
        <v>6.7000000000000004E-2</v>
      </c>
      <c r="AJ20" s="97" t="str">
        <f t="shared" si="14"/>
        <v/>
      </c>
      <c r="AK20" s="98">
        <v>0.27</v>
      </c>
      <c r="AL20" s="195"/>
      <c r="AM20" s="136"/>
      <c r="AN20" s="137"/>
      <c r="AO20" s="66"/>
    </row>
    <row r="21" spans="1:41" s="31" customFormat="1" ht="15.75" x14ac:dyDescent="0.25">
      <c r="A21" s="327"/>
      <c r="B21" s="57" t="s">
        <v>80</v>
      </c>
      <c r="C21" s="246">
        <f>IF(OR(TOTAL!C21="",TOTAL!C21=0),"",TOTAL!C21/TOTAL!$C$6*'Vîrsta 5-7 ani'!$C$6)</f>
        <v>7.798594847775175</v>
      </c>
      <c r="D21" s="246">
        <f>IF(OR(TOTAL!D21="",TOTAL!D21=0),"",TOTAL!D21/TOTAL!$C$6*'Vîrsta 5-7 ani'!$C$6)</f>
        <v>4.3672131147540991</v>
      </c>
      <c r="E21" s="246">
        <f>IF(OR(TOTAL!E21="",TOTAL!E21=0),"",TOTAL!E21/TOTAL!$C$6*'Vîrsta 5-7 ani'!$C$6)</f>
        <v>4.1592505854800939</v>
      </c>
      <c r="F21" s="246">
        <f>IF(OR(TOTAL!F21="",TOTAL!F21=0),"",TOTAL!F21/TOTAL!$C$6*'Vîrsta 5-7 ani'!$C$6)</f>
        <v>6.5508196721311478</v>
      </c>
      <c r="G21" s="246">
        <f>IF(OR(TOTAL!G21="",TOTAL!G21=0),"",TOTAL!G21/TOTAL!$C$6*'Vîrsta 5-7 ani'!$C$6)</f>
        <v>6.4988290398126463</v>
      </c>
      <c r="H21" s="246">
        <f>IF(OR(TOTAL!H21="",TOTAL!H21=0),"",TOTAL!H21/TOTAL!$C$6*'Vîrsta 5-7 ani'!$C$6)</f>
        <v>9.6702576112412189</v>
      </c>
      <c r="I21" s="246">
        <f>IF(OR(TOTAL!I21="",TOTAL!I21=0),"",TOTAL!I21/TOTAL!$C$6*'Vîrsta 5-7 ani'!$C$6)</f>
        <v>6.2388758782201403</v>
      </c>
      <c r="J21" s="246">
        <f>IF(OR(TOTAL!J21="",TOTAL!J21=0),"",TOTAL!J21/TOTAL!$C$6*'Vîrsta 5-7 ani'!$C$6)</f>
        <v>9.4622950819672127</v>
      </c>
      <c r="K21" s="246">
        <f>IF(OR(TOTAL!K21="",TOTAL!K21=0),"",TOTAL!K21/TOTAL!$C$6*'Vîrsta 5-7 ani'!$C$6)</f>
        <v>6.7587822014051522</v>
      </c>
      <c r="L21" s="246">
        <f>IF(OR(TOTAL!L21="",TOTAL!L21=0),"",TOTAL!L21/TOTAL!$C$6*'Vîrsta 5-7 ani'!$C$6)</f>
        <v>9.3583138173302096</v>
      </c>
      <c r="M21" s="246">
        <f>IF(OR(TOTAL!M21="",TOTAL!M21=0),"",TOTAL!M21/TOTAL!$C$6*'Vîrsta 5-7 ani'!$C$6)</f>
        <v>5.1990632318501175</v>
      </c>
      <c r="N21" s="246">
        <f>IF(OR(TOTAL!N21="",TOTAL!N21=0),"",TOTAL!N21/TOTAL!$C$6*'Vîrsta 5-7 ani'!$C$6)</f>
        <v>4.5751756440281026</v>
      </c>
      <c r="O21" s="246">
        <f>IF(OR(TOTAL!O21="",TOTAL!O21=0),"",TOTAL!O21/TOTAL!$C$6*'Vîrsta 5-7 ani'!$C$6)</f>
        <v>4.6791569086651048</v>
      </c>
      <c r="P21" s="246">
        <f>IF(OR(TOTAL!P21="",TOTAL!P21=0),"",TOTAL!P21/TOTAL!$C$6*'Vîrsta 5-7 ani'!$C$6)</f>
        <v>7.278688524590164</v>
      </c>
      <c r="Q21" s="246">
        <f>IF(OR(TOTAL!Q21="",TOTAL!Q21=0),"",TOTAL!Q21/TOTAL!$C$6*'Vîrsta 5-7 ani'!$C$6)</f>
        <v>6.2388758782201403</v>
      </c>
      <c r="R21" s="246">
        <f>IF(OR(TOTAL!R21="",TOTAL!R21=0),"",TOTAL!R21/TOTAL!$C$6*'Vîrsta 5-7 ani'!$C$6)</f>
        <v>9.1503512880562052</v>
      </c>
      <c r="S21" s="246">
        <f>IF(OR(TOTAL!S21="",TOTAL!S21=0),"",TOTAL!S21/TOTAL!$C$6*'Vîrsta 5-7 ani'!$C$6)</f>
        <v>9.3583138173302096</v>
      </c>
      <c r="T21" s="246">
        <f>IF(OR(TOTAL!T21="",TOTAL!T21=0),"",TOTAL!T21/TOTAL!$C$6*'Vîrsta 5-7 ani'!$C$6)</f>
        <v>5.3550351288056204</v>
      </c>
      <c r="U21" s="246">
        <f>IF(OR(TOTAL!U21="",TOTAL!U21=0),"",TOTAL!U21/TOTAL!$C$6*'Vîrsta 5-7 ani'!$C$6)</f>
        <v>4.4711943793911013</v>
      </c>
      <c r="V21" s="246">
        <f>IF(OR(TOTAL!V21="",TOTAL!V21=0),"",TOTAL!V21/TOTAL!$C$6*'Vîrsta 5-7 ani'!$C$6)</f>
        <v>7.5386416861826708</v>
      </c>
      <c r="W21" s="246" t="str">
        <f>IF(OR(TOTAL!W21="",TOTAL!W21=0),"",TOTAL!W21/TOTAL!$C$6*'Vîrsta 5-7 ani'!$C$6)</f>
        <v/>
      </c>
      <c r="X21" s="246" t="str">
        <f>IF(OR(TOTAL!X21="",TOTAL!X21=0),"",TOTAL!X21/TOTAL!$C$6*'Vîrsta 5-7 ani'!$C$6)</f>
        <v/>
      </c>
      <c r="Y21" s="246" t="str">
        <f>IF(OR(TOTAL!Y21="",TOTAL!Y21=0),"",TOTAL!Y21/TOTAL!$C$6*'Vîrsta 5-7 ani'!$C$6)</f>
        <v/>
      </c>
      <c r="Z21" s="11">
        <f t="shared" si="0"/>
        <v>134.70772833723655</v>
      </c>
      <c r="AA21" s="11">
        <f t="shared" si="2"/>
        <v>32.412831649960673</v>
      </c>
      <c r="AB21" s="11">
        <f t="shared" si="10"/>
        <v>27.226778585966965</v>
      </c>
      <c r="AC21" s="7">
        <v>16</v>
      </c>
      <c r="AD21" s="97">
        <f t="shared" si="12"/>
        <v>0.46285523596143846</v>
      </c>
      <c r="AE21" s="100">
        <v>1.7000000000000001E-2</v>
      </c>
      <c r="AF21" s="101">
        <f t="shared" si="13"/>
        <v>5.4453557171933932E-2</v>
      </c>
      <c r="AG21" s="100">
        <v>2E-3</v>
      </c>
      <c r="AH21" s="101">
        <f t="shared" si="11"/>
        <v>19.875548367755883</v>
      </c>
      <c r="AI21" s="100">
        <v>0.73</v>
      </c>
      <c r="AJ21" s="97">
        <f t="shared" si="14"/>
        <v>8.7125691475094289</v>
      </c>
      <c r="AK21" s="98">
        <v>0.32</v>
      </c>
      <c r="AL21" s="195"/>
      <c r="AM21" s="136"/>
      <c r="AN21" s="137"/>
      <c r="AO21" s="66"/>
    </row>
    <row r="22" spans="1:41" s="31" customFormat="1" ht="15.75" x14ac:dyDescent="0.25">
      <c r="A22" s="327"/>
      <c r="B22" s="57" t="s">
        <v>19</v>
      </c>
      <c r="C22" s="246">
        <f>IF(OR(TOTAL!C22="",TOTAL!C22=0),"",TOTAL!C22/TOTAL!$C$6*'Vîrsta 5-7 ani'!$C$6)</f>
        <v>7.798594847775175</v>
      </c>
      <c r="D22" s="246">
        <f>IF(OR(TOTAL!D22="",TOTAL!D22=0),"",TOTAL!D22/TOTAL!$C$6*'Vîrsta 5-7 ani'!$C$6)</f>
        <v>12.997658079625293</v>
      </c>
      <c r="E22" s="246">
        <f>IF(OR(TOTAL!E22="",TOTAL!E22=0),"",TOTAL!E22/TOTAL!$C$6*'Vîrsta 5-7 ani'!$C$6)</f>
        <v>4.1592505854800939</v>
      </c>
      <c r="F22" s="246">
        <f>IF(OR(TOTAL!F22="",TOTAL!F22=0),"",TOTAL!F22/TOTAL!$C$6*'Vîrsta 5-7 ani'!$C$6)</f>
        <v>2.1836065573770496</v>
      </c>
      <c r="G22" s="246">
        <f>IF(OR(TOTAL!G22="",TOTAL!G22=0),"",TOTAL!G22/TOTAL!$C$6*'Vîrsta 5-7 ani'!$C$6)</f>
        <v>4.4192037470725998</v>
      </c>
      <c r="H22" s="246">
        <f>IF(OR(TOTAL!H22="",TOTAL!H22=0),"",TOTAL!H22/TOTAL!$C$6*'Vîrsta 5-7 ani'!$C$6)</f>
        <v>9.6702576112412189</v>
      </c>
      <c r="I22" s="246">
        <f>IF(OR(TOTAL!I22="",TOTAL!I22=0),"",TOTAL!I22/TOTAL!$C$6*'Vîrsta 5-7 ani'!$C$6)</f>
        <v>15.59718969555035</v>
      </c>
      <c r="J22" s="246">
        <f>IF(OR(TOTAL!J22="",TOTAL!J22=0),"",TOTAL!J22/TOTAL!$C$6*'Vîrsta 5-7 ani'!$C$6)</f>
        <v>6.2388758782201403</v>
      </c>
      <c r="K22" s="246">
        <f>IF(OR(TOTAL!K22="",TOTAL!K22=0),"",TOTAL!K22/TOTAL!$C$6*'Vîrsta 5-7 ani'!$C$6)</f>
        <v>6.7587822014051522</v>
      </c>
      <c r="L22" s="246">
        <f>IF(OR(TOTAL!L22="",TOTAL!L22=0),"",TOTAL!L22/TOTAL!$C$6*'Vîrsta 5-7 ani'!$C$6)</f>
        <v>7.278688524590164</v>
      </c>
      <c r="M22" s="246">
        <f>IF(OR(TOTAL!M22="",TOTAL!M22=0),"",TOTAL!M22/TOTAL!$C$6*'Vîrsta 5-7 ani'!$C$6)</f>
        <v>5.1990632318501175</v>
      </c>
      <c r="N22" s="246">
        <f>IF(OR(TOTAL!N22="",TOTAL!N22=0),"",TOTAL!N22/TOTAL!$C$6*'Vîrsta 5-7 ani'!$C$6)</f>
        <v>4.5751756440281026</v>
      </c>
      <c r="O22" s="246">
        <f>IF(OR(TOTAL!O22="",TOTAL!O22=0),"",TOTAL!O22/TOTAL!$C$6*'Vîrsta 5-7 ani'!$C$6)</f>
        <v>14.297423887587822</v>
      </c>
      <c r="P22" s="246">
        <f>IF(OR(TOTAL!P22="",TOTAL!P22=0),"",TOTAL!P22/TOTAL!$C$6*'Vîrsta 5-7 ani'!$C$6)</f>
        <v>4.9391100702576116</v>
      </c>
      <c r="Q22" s="246">
        <f>IF(OR(TOTAL!Q22="",TOTAL!Q22=0),"",TOTAL!Q22/TOTAL!$C$6*'Vîrsta 5-7 ani'!$C$6)</f>
        <v>8.9423887587822026</v>
      </c>
      <c r="R22" s="246">
        <f>IF(OR(TOTAL!R22="",TOTAL!R22=0),"",TOTAL!R22/TOTAL!$C$6*'Vîrsta 5-7 ani'!$C$6)</f>
        <v>9.1503512880562052</v>
      </c>
      <c r="S22" s="246">
        <f>IF(OR(TOTAL!S22="",TOTAL!S22=0),"",TOTAL!S22/TOTAL!$C$6*'Vîrsta 5-7 ani'!$C$6)</f>
        <v>8.3185011709601877</v>
      </c>
      <c r="T22" s="246">
        <f>IF(OR(TOTAL!T22="",TOTAL!T22=0),"",TOTAL!T22/TOTAL!$C$6*'Vîrsta 5-7 ani'!$C$6)</f>
        <v>5.3550351288056204</v>
      </c>
      <c r="U22" s="246">
        <f>IF(OR(TOTAL!U22="",TOTAL!U22=0),"",TOTAL!U22/TOTAL!$C$6*'Vîrsta 5-7 ani'!$C$6)</f>
        <v>7.798594847775175</v>
      </c>
      <c r="V22" s="246">
        <f>IF(OR(TOTAL!V22="",TOTAL!V22=0),"",TOTAL!V22/TOTAL!$C$6*'Vîrsta 5-7 ani'!$C$6)</f>
        <v>7.5386416861826708</v>
      </c>
      <c r="W22" s="246" t="str">
        <f>IF(OR(TOTAL!W22="",TOTAL!W22=0),"",TOTAL!W22/TOTAL!$C$6*'Vîrsta 5-7 ani'!$C$6)</f>
        <v/>
      </c>
      <c r="X22" s="246" t="str">
        <f>IF(OR(TOTAL!X22="",TOTAL!X22=0),"",TOTAL!X22/TOTAL!$C$6*'Vîrsta 5-7 ani'!$C$6)</f>
        <v/>
      </c>
      <c r="Y22" s="246" t="str">
        <f>IF(OR(TOTAL!Y22="",TOTAL!Y22=0),"",TOTAL!Y22/TOTAL!$C$6*'Vîrsta 5-7 ani'!$C$6)</f>
        <v/>
      </c>
      <c r="Z22" s="11">
        <f t="shared" si="0"/>
        <v>153.21639344262294</v>
      </c>
      <c r="AA22" s="11">
        <f t="shared" si="2"/>
        <v>36.866312185424192</v>
      </c>
      <c r="AB22" s="11">
        <f t="shared" si="10"/>
        <v>29.493049748339352</v>
      </c>
      <c r="AC22" s="7">
        <v>20</v>
      </c>
      <c r="AD22" s="97">
        <f t="shared" si="12"/>
        <v>0.38340964672841155</v>
      </c>
      <c r="AE22" s="100">
        <v>1.2999999999999999E-2</v>
      </c>
      <c r="AF22" s="101">
        <f t="shared" si="13"/>
        <v>2.9493049748339353E-2</v>
      </c>
      <c r="AG22" s="100">
        <v>1E-3</v>
      </c>
      <c r="AH22" s="101">
        <f t="shared" si="11"/>
        <v>2.064513482383755</v>
      </c>
      <c r="AI22" s="100">
        <v>7.0000000000000007E-2</v>
      </c>
      <c r="AJ22" s="97">
        <f t="shared" si="14"/>
        <v>12.092150396819134</v>
      </c>
      <c r="AK22" s="98">
        <v>0.41</v>
      </c>
      <c r="AL22" s="195"/>
      <c r="AM22" s="136"/>
      <c r="AN22" s="137"/>
      <c r="AO22" s="66"/>
    </row>
    <row r="23" spans="1:41" s="31" customFormat="1" ht="15.75" x14ac:dyDescent="0.25">
      <c r="A23" s="327"/>
      <c r="B23" s="57" t="s">
        <v>20</v>
      </c>
      <c r="C23" s="246">
        <f>IF(OR(TOTAL!C23="",TOTAL!C23=0),"",TOTAL!C23/TOTAL!$C$6*'Vîrsta 5-7 ani'!$C$6)</f>
        <v>10.190163934426231</v>
      </c>
      <c r="D23" s="246" t="str">
        <f>IF(OR(TOTAL!D23="",TOTAL!D23=0),"",TOTAL!D23/TOTAL!$C$6*'Vîrsta 5-7 ani'!$C$6)</f>
        <v/>
      </c>
      <c r="E23" s="246" t="str">
        <f>IF(OR(TOTAL!E23="",TOTAL!E23=0),"",TOTAL!E23/TOTAL!$C$6*'Vîrsta 5-7 ani'!$C$6)</f>
        <v/>
      </c>
      <c r="F23" s="246" t="str">
        <f>IF(OR(TOTAL!F23="",TOTAL!F23=0),"",TOTAL!F23/TOTAL!$C$6*'Vîrsta 5-7 ani'!$C$6)</f>
        <v/>
      </c>
      <c r="G23" s="246" t="str">
        <f>IF(OR(TOTAL!G23="",TOTAL!G23=0),"",TOTAL!G23/TOTAL!$C$6*'Vîrsta 5-7 ani'!$C$6)</f>
        <v/>
      </c>
      <c r="H23" s="246" t="str">
        <f>IF(OR(TOTAL!H23="",TOTAL!H23=0),"",TOTAL!H23/TOTAL!$C$6*'Vîrsta 5-7 ani'!$C$6)</f>
        <v/>
      </c>
      <c r="I23" s="246" t="str">
        <f>IF(OR(TOTAL!I23="",TOTAL!I23=0),"",TOTAL!I23/TOTAL!$C$6*'Vîrsta 5-7 ani'!$C$6)</f>
        <v/>
      </c>
      <c r="J23" s="246" t="str">
        <f>IF(OR(TOTAL!J23="",TOTAL!J23=0),"",TOTAL!J23/TOTAL!$C$6*'Vîrsta 5-7 ani'!$C$6)</f>
        <v/>
      </c>
      <c r="K23" s="246">
        <f>IF(OR(TOTAL!K23="",TOTAL!K23=0),"",TOTAL!K23/TOTAL!$C$6*'Vîrsta 5-7 ani'!$C$6)</f>
        <v>5.7189695550351294</v>
      </c>
      <c r="L23" s="246" t="str">
        <f>IF(OR(TOTAL!L23="",TOTAL!L23=0),"",TOTAL!L23/TOTAL!$C$6*'Vîrsta 5-7 ani'!$C$6)</f>
        <v/>
      </c>
      <c r="M23" s="246" t="str">
        <f>IF(OR(TOTAL!M23="",TOTAL!M23=0),"",TOTAL!M23/TOTAL!$C$6*'Vîrsta 5-7 ani'!$C$6)</f>
        <v/>
      </c>
      <c r="N23" s="246">
        <f>IF(OR(TOTAL!N23="",TOTAL!N23=0),"",TOTAL!N23/TOTAL!$C$6*'Vîrsta 5-7 ani'!$C$6)</f>
        <v>4.6791569086651048</v>
      </c>
      <c r="O23" s="246" t="str">
        <f>IF(OR(TOTAL!O23="",TOTAL!O23=0),"",TOTAL!O23/TOTAL!$C$6*'Vîrsta 5-7 ani'!$C$6)</f>
        <v/>
      </c>
      <c r="P23" s="246" t="str">
        <f>IF(OR(TOTAL!P23="",TOTAL!P23=0),"",TOTAL!P23/TOTAL!$C$6*'Vîrsta 5-7 ani'!$C$6)</f>
        <v/>
      </c>
      <c r="Q23" s="246" t="str">
        <f>IF(OR(TOTAL!Q23="",TOTAL!Q23=0),"",TOTAL!Q23/TOTAL!$C$6*'Vîrsta 5-7 ani'!$C$6)</f>
        <v/>
      </c>
      <c r="R23" s="246" t="str">
        <f>IF(OR(TOTAL!R23="",TOTAL!R23=0),"",TOTAL!R23/TOTAL!$C$6*'Vîrsta 5-7 ani'!$C$6)</f>
        <v/>
      </c>
      <c r="S23" s="246" t="str">
        <f>IF(OR(TOTAL!S23="",TOTAL!S23=0),"",TOTAL!S23/TOTAL!$C$6*'Vîrsta 5-7 ani'!$C$6)</f>
        <v/>
      </c>
      <c r="T23" s="246" t="str">
        <f>IF(OR(TOTAL!T23="",TOTAL!T23=0),"",TOTAL!T23/TOTAL!$C$6*'Vîrsta 5-7 ani'!$C$6)</f>
        <v/>
      </c>
      <c r="U23" s="246" t="str">
        <f>IF(OR(TOTAL!U23="",TOTAL!U23=0),"",TOTAL!U23/TOTAL!$C$6*'Vîrsta 5-7 ani'!$C$6)</f>
        <v/>
      </c>
      <c r="V23" s="246" t="str">
        <f>IF(OR(TOTAL!V23="",TOTAL!V23=0),"",TOTAL!V23/TOTAL!$C$6*'Vîrsta 5-7 ani'!$C$6)</f>
        <v/>
      </c>
      <c r="W23" s="246" t="str">
        <f>IF(OR(TOTAL!W23="",TOTAL!W23=0),"",TOTAL!W23/TOTAL!$C$6*'Vîrsta 5-7 ani'!$C$6)</f>
        <v/>
      </c>
      <c r="X23" s="246" t="str">
        <f>IF(OR(TOTAL!X23="",TOTAL!X23=0),"",TOTAL!X23/TOTAL!$C$6*'Vîrsta 5-7 ani'!$C$6)</f>
        <v/>
      </c>
      <c r="Y23" s="246" t="str">
        <f>IF(OR(TOTAL!Y23="",TOTAL!Y23=0),"",TOTAL!Y23/TOTAL!$C$6*'Vîrsta 5-7 ani'!$C$6)</f>
        <v/>
      </c>
      <c r="Z23" s="11">
        <f t="shared" si="0"/>
        <v>20.588290398126468</v>
      </c>
      <c r="AA23" s="11">
        <f t="shared" si="2"/>
        <v>4.9538716068639239</v>
      </c>
      <c r="AB23" s="11">
        <f t="shared" si="10"/>
        <v>4.6071005943834491</v>
      </c>
      <c r="AC23" s="7">
        <v>7</v>
      </c>
      <c r="AD23" s="97">
        <f t="shared" si="12"/>
        <v>3.6856804755067592E-2</v>
      </c>
      <c r="AE23" s="100">
        <v>8.0000000000000002E-3</v>
      </c>
      <c r="AF23" s="101">
        <f t="shared" si="13"/>
        <v>0</v>
      </c>
      <c r="AG23" s="100"/>
      <c r="AH23" s="101">
        <f t="shared" si="11"/>
        <v>0.13821301783150347</v>
      </c>
      <c r="AI23" s="100">
        <v>0.03</v>
      </c>
      <c r="AJ23" s="97">
        <f t="shared" si="14"/>
        <v>0.55285207132601388</v>
      </c>
      <c r="AK23" s="98">
        <v>0.12</v>
      </c>
      <c r="AL23" s="195"/>
      <c r="AM23" s="136"/>
      <c r="AN23" s="137"/>
      <c r="AO23" s="66"/>
    </row>
    <row r="24" spans="1:41" s="31" customFormat="1" ht="15.75" x14ac:dyDescent="0.25">
      <c r="A24" s="327"/>
      <c r="B24" s="57" t="s">
        <v>21</v>
      </c>
      <c r="C24" s="246" t="str">
        <f>IF(OR(TOTAL!C24="",TOTAL!C24=0),"",TOTAL!C24/TOTAL!$C$6*'Vîrsta 5-7 ani'!$C$6)</f>
        <v/>
      </c>
      <c r="D24" s="246">
        <f>IF(OR(TOTAL!D24="",TOTAL!D24=0),"",TOTAL!D24/TOTAL!$C$6*'Vîrsta 5-7 ani'!$C$6)</f>
        <v>5.1990632318501175</v>
      </c>
      <c r="E24" s="246">
        <f>IF(OR(TOTAL!E24="",TOTAL!E24=0),"",TOTAL!E24/TOTAL!$C$6*'Vîrsta 5-7 ani'!$C$6)</f>
        <v>10.398126463700235</v>
      </c>
      <c r="F24" s="246">
        <f>IF(OR(TOTAL!F24="",TOTAL!F24=0),"",TOTAL!F24/TOTAL!$C$6*'Vîrsta 5-7 ani'!$C$6)</f>
        <v>8.8384074941451995</v>
      </c>
      <c r="G24" s="246" t="str">
        <f>IF(OR(TOTAL!G24="",TOTAL!G24=0),"",TOTAL!G24/TOTAL!$C$6*'Vîrsta 5-7 ani'!$C$6)</f>
        <v/>
      </c>
      <c r="H24" s="246" t="str">
        <f>IF(OR(TOTAL!H24="",TOTAL!H24=0),"",TOTAL!H24/TOTAL!$C$6*'Vîrsta 5-7 ani'!$C$6)</f>
        <v/>
      </c>
      <c r="I24" s="246">
        <f>IF(OR(TOTAL!I24="",TOTAL!I24=0),"",TOTAL!I24/TOTAL!$C$6*'Vîrsta 5-7 ani'!$C$6)</f>
        <v>8.3185011709601877</v>
      </c>
      <c r="J24" s="246">
        <f>IF(OR(TOTAL!J24="",TOTAL!J24=0),"",TOTAL!J24/TOTAL!$C$6*'Vîrsta 5-7 ani'!$C$6)</f>
        <v>17.156908665105387</v>
      </c>
      <c r="K24" s="246" t="str">
        <f>IF(OR(TOTAL!K24="",TOTAL!K24=0),"",TOTAL!K24/TOTAL!$C$6*'Vîrsta 5-7 ani'!$C$6)</f>
        <v/>
      </c>
      <c r="L24" s="246" t="str">
        <f>IF(OR(TOTAL!L24="",TOTAL!L24=0),"",TOTAL!L24/TOTAL!$C$6*'Vîrsta 5-7 ani'!$C$6)</f>
        <v/>
      </c>
      <c r="M24" s="246">
        <f>IF(OR(TOTAL!M24="",TOTAL!M24=0),"",TOTAL!M24/TOTAL!$C$6*'Vîrsta 5-7 ani'!$C$6)</f>
        <v>5.1990632318501175</v>
      </c>
      <c r="N24" s="246" t="str">
        <f>IF(OR(TOTAL!N24="",TOTAL!N24=0),"",TOTAL!N24/TOTAL!$C$6*'Vîrsta 5-7 ani'!$C$6)</f>
        <v/>
      </c>
      <c r="O24" s="246">
        <f>IF(OR(TOTAL!O24="",TOTAL!O24=0),"",TOTAL!O24/TOTAL!$C$6*'Vîrsta 5-7 ani'!$C$6)</f>
        <v>9.4622950819672127</v>
      </c>
      <c r="P24" s="246" t="str">
        <f>IF(OR(TOTAL!P24="",TOTAL!P24=0),"",TOTAL!P24/TOTAL!$C$6*'Vîrsta 5-7 ani'!$C$6)</f>
        <v/>
      </c>
      <c r="Q24" s="246">
        <f>IF(OR(TOTAL!Q24="",TOTAL!Q24=0),"",TOTAL!Q24/TOTAL!$C$6*'Vîrsta 5-7 ani'!$C$6)</f>
        <v>12.633723653395785</v>
      </c>
      <c r="R24" s="246" t="str">
        <f>IF(OR(TOTAL!R24="",TOTAL!R24=0),"",TOTAL!R24/TOTAL!$C$6*'Vîrsta 5-7 ani'!$C$6)</f>
        <v/>
      </c>
      <c r="S24" s="246" t="str">
        <f>IF(OR(TOTAL!S24="",TOTAL!S24=0),"",TOTAL!S24/TOTAL!$C$6*'Vîrsta 5-7 ani'!$C$6)</f>
        <v/>
      </c>
      <c r="T24" s="246" t="str">
        <f>IF(OR(TOTAL!T24="",TOTAL!T24=0),"",TOTAL!T24/TOTAL!$C$6*'Vîrsta 5-7 ani'!$C$6)</f>
        <v/>
      </c>
      <c r="U24" s="246">
        <f>IF(OR(TOTAL!U24="",TOTAL!U24=0),"",TOTAL!U24/TOTAL!$C$6*'Vîrsta 5-7 ani'!$C$6)</f>
        <v>17.676814988290399</v>
      </c>
      <c r="V24" s="246" t="str">
        <f>IF(OR(TOTAL!V24="",TOTAL!V24=0),"",TOTAL!V24/TOTAL!$C$6*'Vîrsta 5-7 ani'!$C$6)</f>
        <v/>
      </c>
      <c r="W24" s="246" t="str">
        <f>IF(OR(TOTAL!W24="",TOTAL!W24=0),"",TOTAL!W24/TOTAL!$C$6*'Vîrsta 5-7 ani'!$C$6)</f>
        <v/>
      </c>
      <c r="X24" s="246" t="str">
        <f>IF(OR(TOTAL!X24="",TOTAL!X24=0),"",TOTAL!X24/TOTAL!$C$6*'Vîrsta 5-7 ani'!$C$6)</f>
        <v/>
      </c>
      <c r="Y24" s="246" t="str">
        <f>IF(OR(TOTAL!Y24="",TOTAL!Y24=0),"",TOTAL!Y24/TOTAL!$C$6*'Vîrsta 5-7 ani'!$C$6)</f>
        <v/>
      </c>
      <c r="Z24" s="11">
        <f t="shared" si="0"/>
        <v>94.882903981264647</v>
      </c>
      <c r="AA24" s="11">
        <f t="shared" si="2"/>
        <v>22.830342632643081</v>
      </c>
      <c r="AB24" s="11">
        <f t="shared" si="10"/>
        <v>18.264274106114463</v>
      </c>
      <c r="AC24" s="7">
        <v>20</v>
      </c>
      <c r="AD24" s="97">
        <f t="shared" si="12"/>
        <v>0.31049265980394591</v>
      </c>
      <c r="AE24" s="100">
        <v>1.7000000000000001E-2</v>
      </c>
      <c r="AF24" s="101">
        <f t="shared" si="13"/>
        <v>0</v>
      </c>
      <c r="AG24" s="100"/>
      <c r="AH24" s="101">
        <f t="shared" si="11"/>
        <v>1.972541603460362</v>
      </c>
      <c r="AI24" s="100">
        <v>0.108</v>
      </c>
      <c r="AJ24" s="97">
        <f t="shared" si="14"/>
        <v>7.853637865629219</v>
      </c>
      <c r="AK24" s="98">
        <v>0.43</v>
      </c>
      <c r="AL24" s="195"/>
      <c r="AM24" s="136"/>
      <c r="AN24" s="137"/>
      <c r="AO24" s="66"/>
    </row>
    <row r="25" spans="1:41" s="31" customFormat="1" ht="15.75" x14ac:dyDescent="0.25">
      <c r="A25" s="327"/>
      <c r="B25" s="57" t="s">
        <v>79</v>
      </c>
      <c r="C25" s="246">
        <f>IF(OR(TOTAL!C25="",TOTAL!C25=0),"",TOTAL!C25/TOTAL!$C$6*'Vîrsta 5-7 ani'!$C$6)</f>
        <v>6.7587822014051522</v>
      </c>
      <c r="D25" s="246">
        <f>IF(OR(TOTAL!D25="",TOTAL!D25=0),"",TOTAL!D25/TOTAL!$C$6*'Vîrsta 5-7 ani'!$C$6)</f>
        <v>7.4346604215456686</v>
      </c>
      <c r="E25" s="246" t="str">
        <f>IF(OR(TOTAL!E25="",TOTAL!E25=0),"",TOTAL!E25/TOTAL!$C$6*'Vîrsta 5-7 ani'!$C$6)</f>
        <v/>
      </c>
      <c r="F25" s="246">
        <f>IF(OR(TOTAL!F25="",TOTAL!F25=0),"",TOTAL!F25/TOTAL!$C$6*'Vîrsta 5-7 ani'!$C$6)</f>
        <v>6.4988290398126463</v>
      </c>
      <c r="G25" s="246">
        <f>IF(OR(TOTAL!G25="",TOTAL!G25=0),"",TOTAL!G25/TOTAL!$C$6*'Vîrsta 5-7 ani'!$C$6)</f>
        <v>5.4590163934426226</v>
      </c>
      <c r="H25" s="246">
        <f>IF(OR(TOTAL!H25="",TOTAL!H25=0),"",TOTAL!H25/TOTAL!$C$6*'Vîrsta 5-7 ani'!$C$6)</f>
        <v>3.2234192037470728</v>
      </c>
      <c r="I25" s="246">
        <f>IF(OR(TOTAL!I25="",TOTAL!I25=0),"",TOTAL!I25/TOTAL!$C$6*'Vîrsta 5-7 ani'!$C$6)</f>
        <v>5.1990632318501175</v>
      </c>
      <c r="J25" s="246" t="str">
        <f>IF(OR(TOTAL!J25="",TOTAL!J25=0),"",TOTAL!J25/TOTAL!$C$6*'Vîrsta 5-7 ani'!$C$6)</f>
        <v/>
      </c>
      <c r="K25" s="246">
        <f>IF(OR(TOTAL!K25="",TOTAL!K25=0),"",TOTAL!K25/TOTAL!$C$6*'Vîrsta 5-7 ani'!$C$6)</f>
        <v>5.7189695550351294</v>
      </c>
      <c r="L25" s="246">
        <f>IF(OR(TOTAL!L25="",TOTAL!L25=0),"",TOTAL!L25/TOTAL!$C$6*'Vîrsta 5-7 ani'!$C$6)</f>
        <v>14.557377049180328</v>
      </c>
      <c r="M25" s="246" t="str">
        <f>IF(OR(TOTAL!M25="",TOTAL!M25=0),"",TOTAL!M25/TOTAL!$C$6*'Vîrsta 5-7 ani'!$C$6)</f>
        <v/>
      </c>
      <c r="N25" s="246">
        <f>IF(OR(TOTAL!N25="",TOTAL!N25=0),"",TOTAL!N25/TOTAL!$C$6*'Vîrsta 5-7 ani'!$C$6)</f>
        <v>4.1592505854800939</v>
      </c>
      <c r="O25" s="246" t="str">
        <f>IF(OR(TOTAL!O25="",TOTAL!O25=0),"",TOTAL!O25/TOTAL!$C$6*'Vîrsta 5-7 ani'!$C$6)</f>
        <v/>
      </c>
      <c r="P25" s="246" t="str">
        <f>IF(OR(TOTAL!P25="",TOTAL!P25=0),"",TOTAL!P25/TOTAL!$C$6*'Vîrsta 5-7 ani'!$C$6)</f>
        <v/>
      </c>
      <c r="Q25" s="246" t="str">
        <f>IF(OR(TOTAL!Q25="",TOTAL!Q25=0),"",TOTAL!Q25/TOTAL!$C$6*'Vîrsta 5-7 ani'!$C$6)</f>
        <v/>
      </c>
      <c r="R25" s="246" t="str">
        <f>IF(OR(TOTAL!R25="",TOTAL!R25=0),"",TOTAL!R25/TOTAL!$C$6*'Vîrsta 5-7 ani'!$C$6)</f>
        <v/>
      </c>
      <c r="S25" s="246" t="str">
        <f>IF(OR(TOTAL!S25="",TOTAL!S25=0),"",TOTAL!S25/TOTAL!$C$6*'Vîrsta 5-7 ani'!$C$6)</f>
        <v/>
      </c>
      <c r="T25" s="246" t="str">
        <f>IF(OR(TOTAL!T25="",TOTAL!T25=0),"",TOTAL!T25/TOTAL!$C$6*'Vîrsta 5-7 ani'!$C$6)</f>
        <v/>
      </c>
      <c r="U25" s="246" t="str">
        <f>IF(OR(TOTAL!U25="",TOTAL!U25=0),"",TOTAL!U25/TOTAL!$C$6*'Vîrsta 5-7 ani'!$C$6)</f>
        <v/>
      </c>
      <c r="V25" s="246" t="str">
        <f>IF(OR(TOTAL!V25="",TOTAL!V25=0),"",TOTAL!V25/TOTAL!$C$6*'Vîrsta 5-7 ani'!$C$6)</f>
        <v/>
      </c>
      <c r="W25" s="246" t="str">
        <f>IF(OR(TOTAL!W25="",TOTAL!W25=0),"",TOTAL!W25/TOTAL!$C$6*'Vîrsta 5-7 ani'!$C$6)</f>
        <v/>
      </c>
      <c r="X25" s="246" t="str">
        <f>IF(OR(TOTAL!X25="",TOTAL!X25=0),"",TOTAL!X25/TOTAL!$C$6*'Vîrsta 5-7 ani'!$C$6)</f>
        <v/>
      </c>
      <c r="Y25" s="246" t="str">
        <f>IF(OR(TOTAL!Y25="",TOTAL!Y25=0),"",TOTAL!Y25/TOTAL!$C$6*'Vîrsta 5-7 ani'!$C$6)</f>
        <v/>
      </c>
      <c r="Z25" s="11">
        <f t="shared" si="0"/>
        <v>59.00936768149883</v>
      </c>
      <c r="AA25" s="11">
        <f t="shared" si="2"/>
        <v>14.198596650986243</v>
      </c>
      <c r="AB25" s="11">
        <f t="shared" si="10"/>
        <v>13.488666818436931</v>
      </c>
      <c r="AC25" s="7">
        <v>5</v>
      </c>
      <c r="AD25" s="97">
        <f t="shared" si="12"/>
        <v>8.0932000910621582E-2</v>
      </c>
      <c r="AE25" s="100">
        <v>6.0000000000000001E-3</v>
      </c>
      <c r="AF25" s="101">
        <f t="shared" si="13"/>
        <v>0</v>
      </c>
      <c r="AG25" s="100"/>
      <c r="AH25" s="101">
        <f t="shared" si="11"/>
        <v>0.56652400637435119</v>
      </c>
      <c r="AI25" s="100">
        <v>4.2000000000000003E-2</v>
      </c>
      <c r="AJ25" s="97">
        <f t="shared" si="14"/>
        <v>2.4279600273186475</v>
      </c>
      <c r="AK25" s="98">
        <v>0.18</v>
      </c>
      <c r="AL25" s="195"/>
      <c r="AM25" s="136"/>
      <c r="AN25" s="137"/>
      <c r="AO25" s="66"/>
    </row>
    <row r="26" spans="1:41" s="31" customFormat="1" ht="15.75" x14ac:dyDescent="0.25">
      <c r="A26" s="327"/>
      <c r="B26" s="57" t="s">
        <v>22</v>
      </c>
      <c r="C26" s="246" t="str">
        <f>IF(OR(TOTAL!C26="",TOTAL!C26=0),"",TOTAL!C26/TOTAL!$C$6*'Vîrsta 5-7 ani'!$C$6)</f>
        <v/>
      </c>
      <c r="D26" s="246" t="str">
        <f>IF(OR(TOTAL!D26="",TOTAL!D26=0),"",TOTAL!D26/TOTAL!$C$6*'Vîrsta 5-7 ani'!$C$6)</f>
        <v/>
      </c>
      <c r="E26" s="246">
        <f>IF(OR(TOTAL!E26="",TOTAL!E26=0),"",TOTAL!E26/TOTAL!$C$6*'Vîrsta 5-7 ani'!$C$6)</f>
        <v>7.798594847775175</v>
      </c>
      <c r="F26" s="246" t="str">
        <f>IF(OR(TOTAL!F26="",TOTAL!F26=0),"",TOTAL!F26/TOTAL!$C$6*'Vîrsta 5-7 ani'!$C$6)</f>
        <v/>
      </c>
      <c r="G26" s="246" t="str">
        <f>IF(OR(TOTAL!G26="",TOTAL!G26=0),"",TOTAL!G26/TOTAL!$C$6*'Vîrsta 5-7 ani'!$C$6)</f>
        <v/>
      </c>
      <c r="H26" s="246" t="str">
        <f>IF(OR(TOTAL!H26="",TOTAL!H26=0),"",TOTAL!H26/TOTAL!$C$6*'Vîrsta 5-7 ani'!$C$6)</f>
        <v/>
      </c>
      <c r="I26" s="246" t="str">
        <f>IF(OR(TOTAL!I26="",TOTAL!I26=0),"",TOTAL!I26/TOTAL!$C$6*'Vîrsta 5-7 ani'!$C$6)</f>
        <v/>
      </c>
      <c r="J26" s="246" t="str">
        <f>IF(OR(TOTAL!J26="",TOTAL!J26=0),"",TOTAL!J26/TOTAL!$C$6*'Vîrsta 5-7 ani'!$C$6)</f>
        <v/>
      </c>
      <c r="K26" s="246">
        <f>IF(OR(TOTAL!K26="",TOTAL!K26=0),"",TOTAL!K26/TOTAL!$C$6*'Vîrsta 5-7 ani'!$C$6)</f>
        <v>11.229976580796254</v>
      </c>
      <c r="L26" s="246" t="str">
        <f>IF(OR(TOTAL!L26="",TOTAL!L26=0),"",TOTAL!L26/TOTAL!$C$6*'Vîrsta 5-7 ani'!$C$6)</f>
        <v/>
      </c>
      <c r="M26" s="246" t="str">
        <f>IF(OR(TOTAL!M26="",TOTAL!M26=0),"",TOTAL!M26/TOTAL!$C$6*'Vîrsta 5-7 ani'!$C$6)</f>
        <v/>
      </c>
      <c r="N26" s="246" t="str">
        <f>IF(OR(TOTAL!N26="",TOTAL!N26=0),"",TOTAL!N26/TOTAL!$C$6*'Vîrsta 5-7 ani'!$C$6)</f>
        <v/>
      </c>
      <c r="O26" s="246" t="str">
        <f>IF(OR(TOTAL!O26="",TOTAL!O26=0),"",TOTAL!O26/TOTAL!$C$6*'Vîrsta 5-7 ani'!$C$6)</f>
        <v/>
      </c>
      <c r="P26" s="246">
        <f>IF(OR(TOTAL!P26="",TOTAL!P26=0),"",TOTAL!P26/TOTAL!$C$6*'Vîrsta 5-7 ani'!$C$6)</f>
        <v>7.798594847775175</v>
      </c>
      <c r="Q26" s="246" t="str">
        <f>IF(OR(TOTAL!Q26="",TOTAL!Q26=0),"",TOTAL!Q26/TOTAL!$C$6*'Vîrsta 5-7 ani'!$C$6)</f>
        <v/>
      </c>
      <c r="R26" s="246" t="str">
        <f>IF(OR(TOTAL!R26="",TOTAL!R26=0),"",TOTAL!R26/TOTAL!$C$6*'Vîrsta 5-7 ani'!$C$6)</f>
        <v/>
      </c>
      <c r="S26" s="246">
        <f>IF(OR(TOTAL!S26="",TOTAL!S26=0),"",TOTAL!S26/TOTAL!$C$6*'Vîrsta 5-7 ani'!$C$6)</f>
        <v>8.0065573770491802</v>
      </c>
      <c r="T26" s="246" t="str">
        <f>IF(OR(TOTAL!T26="",TOTAL!T26=0),"",TOTAL!T26/TOTAL!$C$6*'Vîrsta 5-7 ani'!$C$6)</f>
        <v/>
      </c>
      <c r="U26" s="246" t="str">
        <f>IF(OR(TOTAL!U26="",TOTAL!U26=0),"",TOTAL!U26/TOTAL!$C$6*'Vîrsta 5-7 ani'!$C$6)</f>
        <v/>
      </c>
      <c r="V26" s="246" t="str">
        <f>IF(OR(TOTAL!V26="",TOTAL!V26=0),"",TOTAL!V26/TOTAL!$C$6*'Vîrsta 5-7 ani'!$C$6)</f>
        <v/>
      </c>
      <c r="W26" s="246" t="str">
        <f>IF(OR(TOTAL!W26="",TOTAL!W26=0),"",TOTAL!W26/TOTAL!$C$6*'Vîrsta 5-7 ani'!$C$6)</f>
        <v/>
      </c>
      <c r="X26" s="246" t="str">
        <f>IF(OR(TOTAL!X26="",TOTAL!X26=0),"",TOTAL!X26/TOTAL!$C$6*'Vîrsta 5-7 ani'!$C$6)</f>
        <v/>
      </c>
      <c r="Y26" s="246" t="str">
        <f>IF(OR(TOTAL!Y26="",TOTAL!Y26=0),"",TOTAL!Y26/TOTAL!$C$6*'Vîrsta 5-7 ani'!$C$6)</f>
        <v/>
      </c>
      <c r="Z26" s="11">
        <f t="shared" si="0"/>
        <v>34.833723653395779</v>
      </c>
      <c r="AA26" s="11">
        <f t="shared" si="2"/>
        <v>8.3815504459566359</v>
      </c>
      <c r="AB26" s="11">
        <f t="shared" si="10"/>
        <v>6.0347163210887782</v>
      </c>
      <c r="AC26" s="7">
        <v>28</v>
      </c>
      <c r="AD26" s="97">
        <f t="shared" si="12"/>
        <v>0.12069432642177556</v>
      </c>
      <c r="AE26" s="100">
        <v>0.02</v>
      </c>
      <c r="AF26" s="101">
        <f t="shared" si="13"/>
        <v>0</v>
      </c>
      <c r="AG26" s="100"/>
      <c r="AH26" s="101">
        <f t="shared" si="11"/>
        <v>0.36208297926532668</v>
      </c>
      <c r="AI26" s="100">
        <v>0.06</v>
      </c>
      <c r="AJ26" s="97">
        <f t="shared" si="14"/>
        <v>2.0518035491701849</v>
      </c>
      <c r="AK26" s="98">
        <v>0.34</v>
      </c>
      <c r="AL26" s="195"/>
      <c r="AM26" s="136"/>
      <c r="AN26" s="137"/>
      <c r="AO26" s="66"/>
    </row>
    <row r="27" spans="1:41" s="31" customFormat="1" ht="15.75" x14ac:dyDescent="0.25">
      <c r="A27" s="327"/>
      <c r="B27" s="57" t="s">
        <v>23</v>
      </c>
      <c r="C27" s="246" t="str">
        <f>IF(OR(TOTAL!C27="",TOTAL!C27=0),"",TOTAL!C27/TOTAL!$C$6*'Vîrsta 5-7 ani'!$C$6)</f>
        <v/>
      </c>
      <c r="D27" s="246" t="str">
        <f>IF(OR(TOTAL!D27="",TOTAL!D27=0),"",TOTAL!D27/TOTAL!$C$6*'Vîrsta 5-7 ani'!$C$6)</f>
        <v/>
      </c>
      <c r="E27" s="246" t="str">
        <f>IF(OR(TOTAL!E27="",TOTAL!E27=0),"",TOTAL!E27/TOTAL!$C$6*'Vîrsta 5-7 ani'!$C$6)</f>
        <v/>
      </c>
      <c r="F27" s="246" t="str">
        <f>IF(OR(TOTAL!F27="",TOTAL!F27=0),"",TOTAL!F27/TOTAL!$C$6*'Vîrsta 5-7 ani'!$C$6)</f>
        <v/>
      </c>
      <c r="G27" s="246" t="str">
        <f>IF(OR(TOTAL!G27="",TOTAL!G27=0),"",TOTAL!G27/TOTAL!$C$6*'Vîrsta 5-7 ani'!$C$6)</f>
        <v/>
      </c>
      <c r="H27" s="246">
        <f>IF(OR(TOTAL!H27="",TOTAL!H27=0),"",TOTAL!H27/TOTAL!$C$6*'Vîrsta 5-7 ani'!$C$6)</f>
        <v>10.398126463700235</v>
      </c>
      <c r="I27" s="246" t="str">
        <f>IF(OR(TOTAL!I27="",TOTAL!I27=0),"",TOTAL!I27/TOTAL!$C$6*'Vîrsta 5-7 ani'!$C$6)</f>
        <v/>
      </c>
      <c r="J27" s="246">
        <f>IF(OR(TOTAL!J27="",TOTAL!J27=0),"",TOTAL!J27/TOTAL!$C$6*'Vîrsta 5-7 ani'!$C$6)</f>
        <v>16.533021077283372</v>
      </c>
      <c r="K27" s="246" t="str">
        <f>IF(OR(TOTAL!K27="",TOTAL!K27=0),"",TOTAL!K27/TOTAL!$C$6*'Vîrsta 5-7 ani'!$C$6)</f>
        <v/>
      </c>
      <c r="L27" s="246" t="str">
        <f>IF(OR(TOTAL!L27="",TOTAL!L27=0),"",TOTAL!L27/TOTAL!$C$6*'Vîrsta 5-7 ani'!$C$6)</f>
        <v/>
      </c>
      <c r="M27" s="246" t="str">
        <f>IF(OR(TOTAL!M27="",TOTAL!M27=0),"",TOTAL!M27/TOTAL!$C$6*'Vîrsta 5-7 ani'!$C$6)</f>
        <v/>
      </c>
      <c r="N27" s="246" t="str">
        <f>IF(OR(TOTAL!N27="",TOTAL!N27=0),"",TOTAL!N27/TOTAL!$C$6*'Vîrsta 5-7 ani'!$C$6)</f>
        <v/>
      </c>
      <c r="O27" s="246" t="str">
        <f>IF(OR(TOTAL!O27="",TOTAL!O27=0),"",TOTAL!O27/TOTAL!$C$6*'Vîrsta 5-7 ani'!$C$6)</f>
        <v/>
      </c>
      <c r="P27" s="246" t="str">
        <f>IF(OR(TOTAL!P27="",TOTAL!P27=0),"",TOTAL!P27/TOTAL!$C$6*'Vîrsta 5-7 ani'!$C$6)</f>
        <v/>
      </c>
      <c r="Q27" s="246">
        <f>IF(OR(TOTAL!Q27="",TOTAL!Q27=0),"",TOTAL!Q27/TOTAL!$C$6*'Vîrsta 5-7 ani'!$C$6)</f>
        <v>16.01311475409836</v>
      </c>
      <c r="R27" s="246" t="str">
        <f>IF(OR(TOTAL!R27="",TOTAL!R27=0),"",TOTAL!R27/TOTAL!$C$6*'Vîrsta 5-7 ani'!$C$6)</f>
        <v/>
      </c>
      <c r="S27" s="246" t="str">
        <f>IF(OR(TOTAL!S27="",TOTAL!S27=0),"",TOTAL!S27/TOTAL!$C$6*'Vîrsta 5-7 ani'!$C$6)</f>
        <v/>
      </c>
      <c r="T27" s="246" t="str">
        <f>IF(OR(TOTAL!T27="",TOTAL!T27=0),"",TOTAL!T27/TOTAL!$C$6*'Vîrsta 5-7 ani'!$C$6)</f>
        <v/>
      </c>
      <c r="U27" s="246" t="str">
        <f>IF(OR(TOTAL!U27="",TOTAL!U27=0),"",TOTAL!U27/TOTAL!$C$6*'Vîrsta 5-7 ani'!$C$6)</f>
        <v/>
      </c>
      <c r="V27" s="246" t="str">
        <f>IF(OR(TOTAL!V27="",TOTAL!V27=0),"",TOTAL!V27/TOTAL!$C$6*'Vîrsta 5-7 ani'!$C$6)</f>
        <v/>
      </c>
      <c r="W27" s="246" t="str">
        <f>IF(OR(TOTAL!W27="",TOTAL!W27=0),"",TOTAL!W27/TOTAL!$C$6*'Vîrsta 5-7 ani'!$C$6)</f>
        <v/>
      </c>
      <c r="X27" s="246" t="str">
        <f>IF(OR(TOTAL!X27="",TOTAL!X27=0),"",TOTAL!X27/TOTAL!$C$6*'Vîrsta 5-7 ani'!$C$6)</f>
        <v/>
      </c>
      <c r="Y27" s="246" t="str">
        <f>IF(OR(TOTAL!Y27="",TOTAL!Y27=0),"",TOTAL!Y27/TOTAL!$C$6*'Vîrsta 5-7 ani'!$C$6)</f>
        <v/>
      </c>
      <c r="Z27" s="11">
        <f t="shared" si="0"/>
        <v>42.94426229508197</v>
      </c>
      <c r="AA27" s="11">
        <f t="shared" si="2"/>
        <v>10.333075624418182</v>
      </c>
      <c r="AB27" s="11">
        <f t="shared" si="10"/>
        <v>8.2664604995345456</v>
      </c>
      <c r="AC27" s="7">
        <v>20</v>
      </c>
      <c r="AD27" s="97">
        <f t="shared" si="12"/>
        <v>0.16532920999069092</v>
      </c>
      <c r="AE27" s="100">
        <v>0.02</v>
      </c>
      <c r="AF27" s="101">
        <f t="shared" si="13"/>
        <v>8.2664604995345455E-3</v>
      </c>
      <c r="AG27" s="100">
        <v>1E-3</v>
      </c>
      <c r="AH27" s="101">
        <f t="shared" si="11"/>
        <v>4.1332302497672728</v>
      </c>
      <c r="AI27" s="100">
        <v>0.5</v>
      </c>
      <c r="AJ27" s="97">
        <f t="shared" si="14"/>
        <v>2.0666151248836364</v>
      </c>
      <c r="AK27" s="98">
        <v>0.25</v>
      </c>
      <c r="AL27" s="195"/>
      <c r="AM27" s="136"/>
      <c r="AN27" s="137"/>
      <c r="AO27" s="66"/>
    </row>
    <row r="28" spans="1:41" s="31" customFormat="1" ht="15.75" x14ac:dyDescent="0.25">
      <c r="A28" s="327"/>
      <c r="B28" s="57" t="s">
        <v>24</v>
      </c>
      <c r="C28" s="246">
        <f>IF(OR(TOTAL!C28="",TOTAL!C28=0),"",TOTAL!C28/TOTAL!$C$6*'Vîrsta 5-7 ani'!$C$6)</f>
        <v>6.4988290398126463</v>
      </c>
      <c r="D28" s="246">
        <f>IF(OR(TOTAL!D28="",TOTAL!D28=0),"",TOTAL!D28/TOTAL!$C$6*'Vîrsta 5-7 ani'!$C$6)</f>
        <v>2.0796252927400469</v>
      </c>
      <c r="E28" s="246" t="str">
        <f>IF(OR(TOTAL!E28="",TOTAL!E28=0),"",TOTAL!E28/TOTAL!$C$6*'Vîrsta 5-7 ani'!$C$6)</f>
        <v/>
      </c>
      <c r="F28" s="246">
        <f>IF(OR(TOTAL!F28="",TOTAL!F28=0),"",TOTAL!F28/TOTAL!$C$6*'Vîrsta 5-7 ani'!$C$6)</f>
        <v>6.4988290398126463</v>
      </c>
      <c r="G28" s="246">
        <f>IF(OR(TOTAL!G28="",TOTAL!G28=0),"",TOTAL!G28/TOTAL!$C$6*'Vîrsta 5-7 ani'!$C$6)</f>
        <v>6.4988290398126463</v>
      </c>
      <c r="H28" s="246">
        <f>IF(OR(TOTAL!H28="",TOTAL!H28=0),"",TOTAL!H28/TOTAL!$C$6*'Vîrsta 5-7 ani'!$C$6)</f>
        <v>8.5264637002341921</v>
      </c>
      <c r="I28" s="246">
        <f>IF(OR(TOTAL!I28="",TOTAL!I28=0),"",TOTAL!I28/TOTAL!$C$6*'Vîrsta 5-7 ani'!$C$6)</f>
        <v>3.639344262295082</v>
      </c>
      <c r="J28" s="246" t="str">
        <f>IF(OR(TOTAL!J28="",TOTAL!J28=0),"",TOTAL!J28/TOTAL!$C$6*'Vîrsta 5-7 ani'!$C$6)</f>
        <v/>
      </c>
      <c r="K28" s="246">
        <f>IF(OR(TOTAL!K28="",TOTAL!K28=0),"",TOTAL!K28/TOTAL!$C$6*'Vîrsta 5-7 ani'!$C$6)</f>
        <v>1.0398126463700235</v>
      </c>
      <c r="L28" s="246">
        <f>IF(OR(TOTAL!L28="",TOTAL!L28=0),"",TOTAL!L28/TOTAL!$C$6*'Vîrsta 5-7 ani'!$C$6)</f>
        <v>8.3185011709601877</v>
      </c>
      <c r="M28" s="246">
        <f>IF(OR(TOTAL!M28="",TOTAL!M28=0),"",TOTAL!M28/TOTAL!$C$6*'Vîrsta 5-7 ani'!$C$6)</f>
        <v>10.398126463700235</v>
      </c>
      <c r="N28" s="246">
        <f>IF(OR(TOTAL!N28="",TOTAL!N28=0),"",TOTAL!N28/TOTAL!$C$6*'Vîrsta 5-7 ani'!$C$6)</f>
        <v>5.147072599531616</v>
      </c>
      <c r="O28" s="246" t="str">
        <f>IF(OR(TOTAL!O28="",TOTAL!O28=0),"",TOTAL!O28/TOTAL!$C$6*'Vîrsta 5-7 ani'!$C$6)</f>
        <v/>
      </c>
      <c r="P28" s="246">
        <f>IF(OR(TOTAL!P28="",TOTAL!P28=0),"",TOTAL!P28/TOTAL!$C$6*'Vîrsta 5-7 ani'!$C$6)</f>
        <v>12.477751756440281</v>
      </c>
      <c r="Q28" s="246">
        <f>IF(OR(TOTAL!Q28="",TOTAL!Q28=0),"",TOTAL!Q28/TOTAL!$C$6*'Vîrsta 5-7 ani'!$C$6)</f>
        <v>6.4468384074941456</v>
      </c>
      <c r="R28" s="246">
        <f>IF(OR(TOTAL!R28="",TOTAL!R28=0),"",TOTAL!R28/TOTAL!$C$6*'Vîrsta 5-7 ani'!$C$6)</f>
        <v>3.5353629976580794</v>
      </c>
      <c r="S28" s="246" t="str">
        <f>IF(OR(TOTAL!S28="",TOTAL!S28=0),"",TOTAL!S28/TOTAL!$C$6*'Vîrsta 5-7 ani'!$C$6)</f>
        <v/>
      </c>
      <c r="T28" s="246">
        <f>IF(OR(TOTAL!T28="",TOTAL!T28=0),"",TOTAL!T28/TOTAL!$C$6*'Vîrsta 5-7 ani'!$C$6)</f>
        <v>2.0796252927400469</v>
      </c>
      <c r="U28" s="246">
        <f>IF(OR(TOTAL!U28="",TOTAL!U28=0),"",TOTAL!U28/TOTAL!$C$6*'Vîrsta 5-7 ani'!$C$6)</f>
        <v>2.0796252927400469</v>
      </c>
      <c r="V28" s="246">
        <f>IF(OR(TOTAL!V28="",TOTAL!V28=0),"",TOTAL!V28/TOTAL!$C$6*'Vîrsta 5-7 ani'!$C$6)</f>
        <v>3.2234192037470728</v>
      </c>
      <c r="W28" s="246" t="str">
        <f>IF(OR(TOTAL!W28="",TOTAL!W28=0),"",TOTAL!W28/TOTAL!$C$6*'Vîrsta 5-7 ani'!$C$6)</f>
        <v/>
      </c>
      <c r="X28" s="246" t="str">
        <f>IF(OR(TOTAL!X28="",TOTAL!X28=0),"",TOTAL!X28/TOTAL!$C$6*'Vîrsta 5-7 ani'!$C$6)</f>
        <v/>
      </c>
      <c r="Y28" s="246" t="str">
        <f>IF(OR(TOTAL!Y28="",TOTAL!Y28=0),"",TOTAL!Y28/TOTAL!$C$6*'Vîrsta 5-7 ani'!$C$6)</f>
        <v/>
      </c>
      <c r="Z28" s="11">
        <f t="shared" si="0"/>
        <v>88.488056206088999</v>
      </c>
      <c r="AA28" s="11">
        <f t="shared" si="2"/>
        <v>21.291640088086861</v>
      </c>
      <c r="AB28" s="11">
        <f t="shared" si="10"/>
        <v>15.968730066065145</v>
      </c>
      <c r="AC28" s="7">
        <v>25</v>
      </c>
      <c r="AD28" s="97">
        <f t="shared" si="12"/>
        <v>0.15968730066065145</v>
      </c>
      <c r="AE28" s="100">
        <v>0.01</v>
      </c>
      <c r="AF28" s="101">
        <f t="shared" si="13"/>
        <v>0</v>
      </c>
      <c r="AG28" s="100"/>
      <c r="AH28" s="101">
        <f t="shared" si="11"/>
        <v>0.95812380396390873</v>
      </c>
      <c r="AI28" s="100">
        <v>0.06</v>
      </c>
      <c r="AJ28" s="97">
        <f t="shared" si="14"/>
        <v>4.7906190198195437</v>
      </c>
      <c r="AK28" s="98">
        <v>0.3</v>
      </c>
      <c r="AL28" s="195"/>
      <c r="AM28" s="136"/>
      <c r="AN28" s="137"/>
      <c r="AO28" s="66"/>
    </row>
    <row r="29" spans="1:41" s="31" customFormat="1" ht="15.75" x14ac:dyDescent="0.25">
      <c r="A29" s="327"/>
      <c r="B29" s="57" t="s">
        <v>85</v>
      </c>
      <c r="C29" s="246" t="str">
        <f>IF(OR(TOTAL!C29="",TOTAL!C29=0),"",TOTAL!C29/TOTAL!$C$6*'Vîrsta 5-7 ani'!$C$6)</f>
        <v/>
      </c>
      <c r="D29" s="246" t="str">
        <f>IF(OR(TOTAL!D29="",TOTAL!D29=0),"",TOTAL!D29/TOTAL!$C$6*'Vîrsta 5-7 ani'!$C$6)</f>
        <v/>
      </c>
      <c r="E29" s="246" t="str">
        <f>IF(OR(TOTAL!E29="",TOTAL!E29=0),"",TOTAL!E29/TOTAL!$C$6*'Vîrsta 5-7 ani'!$C$6)</f>
        <v/>
      </c>
      <c r="F29" s="246" t="str">
        <f>IF(OR(TOTAL!F29="",TOTAL!F29=0),"",TOTAL!F29/TOTAL!$C$6*'Vîrsta 5-7 ani'!$C$6)</f>
        <v/>
      </c>
      <c r="G29" s="246" t="str">
        <f>IF(OR(TOTAL!G29="",TOTAL!G29=0),"",TOTAL!G29/TOTAL!$C$6*'Vîrsta 5-7 ani'!$C$6)</f>
        <v/>
      </c>
      <c r="H29" s="246" t="str">
        <f>IF(OR(TOTAL!H29="",TOTAL!H29=0),"",TOTAL!H29/TOTAL!$C$6*'Vîrsta 5-7 ani'!$C$6)</f>
        <v/>
      </c>
      <c r="I29" s="246" t="str">
        <f>IF(OR(TOTAL!I29="",TOTAL!I29=0),"",TOTAL!I29/TOTAL!$C$6*'Vîrsta 5-7 ani'!$C$6)</f>
        <v/>
      </c>
      <c r="J29" s="246" t="str">
        <f>IF(OR(TOTAL!J29="",TOTAL!J29=0),"",TOTAL!J29/TOTAL!$C$6*'Vîrsta 5-7 ani'!$C$6)</f>
        <v/>
      </c>
      <c r="K29" s="246" t="str">
        <f>IF(OR(TOTAL!K29="",TOTAL!K29=0),"",TOTAL!K29/TOTAL!$C$6*'Vîrsta 5-7 ani'!$C$6)</f>
        <v/>
      </c>
      <c r="L29" s="246" t="str">
        <f>IF(OR(TOTAL!L29="",TOTAL!L29=0),"",TOTAL!L29/TOTAL!$C$6*'Vîrsta 5-7 ani'!$C$6)</f>
        <v/>
      </c>
      <c r="M29" s="246" t="str">
        <f>IF(OR(TOTAL!M29="",TOTAL!M29=0),"",TOTAL!M29/TOTAL!$C$6*'Vîrsta 5-7 ani'!$C$6)</f>
        <v/>
      </c>
      <c r="N29" s="246" t="str">
        <f>IF(OR(TOTAL!N29="",TOTAL!N29=0),"",TOTAL!N29/TOTAL!$C$6*'Vîrsta 5-7 ani'!$C$6)</f>
        <v/>
      </c>
      <c r="O29" s="246" t="str">
        <f>IF(OR(TOTAL!O29="",TOTAL!O29=0),"",TOTAL!O29/TOTAL!$C$6*'Vîrsta 5-7 ani'!$C$6)</f>
        <v/>
      </c>
      <c r="P29" s="246" t="str">
        <f>IF(OR(TOTAL!P29="",TOTAL!P29=0),"",TOTAL!P29/TOTAL!$C$6*'Vîrsta 5-7 ani'!$C$6)</f>
        <v/>
      </c>
      <c r="Q29" s="246" t="str">
        <f>IF(OR(TOTAL!Q29="",TOTAL!Q29=0),"",TOTAL!Q29/TOTAL!$C$6*'Vîrsta 5-7 ani'!$C$6)</f>
        <v/>
      </c>
      <c r="R29" s="246" t="str">
        <f>IF(OR(TOTAL!R29="",TOTAL!R29=0),"",TOTAL!R29/TOTAL!$C$6*'Vîrsta 5-7 ani'!$C$6)</f>
        <v/>
      </c>
      <c r="S29" s="246" t="str">
        <f>IF(OR(TOTAL!S29="",TOTAL!S29=0),"",TOTAL!S29/TOTAL!$C$6*'Vîrsta 5-7 ani'!$C$6)</f>
        <v/>
      </c>
      <c r="T29" s="246" t="str">
        <f>IF(OR(TOTAL!T29="",TOTAL!T29=0),"",TOTAL!T29/TOTAL!$C$6*'Vîrsta 5-7 ani'!$C$6)</f>
        <v/>
      </c>
      <c r="U29" s="246" t="str">
        <f>IF(OR(TOTAL!U29="",TOTAL!U29=0),"",TOTAL!U29/TOTAL!$C$6*'Vîrsta 5-7 ani'!$C$6)</f>
        <v/>
      </c>
      <c r="V29" s="246" t="str">
        <f>IF(OR(TOTAL!V29="",TOTAL!V29=0),"",TOTAL!V29/TOTAL!$C$6*'Vîrsta 5-7 ani'!$C$6)</f>
        <v/>
      </c>
      <c r="W29" s="246" t="str">
        <f>IF(OR(TOTAL!W29="",TOTAL!W29=0),"",TOTAL!W29/TOTAL!$C$6*'Vîrsta 5-7 ani'!$C$6)</f>
        <v/>
      </c>
      <c r="X29" s="246" t="str">
        <f>IF(OR(TOTAL!X29="",TOTAL!X29=0),"",TOTAL!X29/TOTAL!$C$6*'Vîrsta 5-7 ani'!$C$6)</f>
        <v/>
      </c>
      <c r="Y29" s="246" t="str">
        <f>IF(OR(TOTAL!Y29="",TOTAL!Y29=0),"",TOTAL!Y29/TOTAL!$C$6*'Vîrsta 5-7 ani'!$C$6)</f>
        <v/>
      </c>
      <c r="Z29" s="11">
        <f t="shared" si="0"/>
        <v>0</v>
      </c>
      <c r="AA29" s="11">
        <f t="shared" si="2"/>
        <v>0</v>
      </c>
      <c r="AB29" s="11" t="str">
        <f t="shared" si="10"/>
        <v/>
      </c>
      <c r="AC29" s="7">
        <v>10</v>
      </c>
      <c r="AD29" s="97" t="str">
        <f t="shared" si="12"/>
        <v/>
      </c>
      <c r="AE29" s="100">
        <v>6.0000000000000001E-3</v>
      </c>
      <c r="AF29" s="101" t="str">
        <f t="shared" si="13"/>
        <v/>
      </c>
      <c r="AG29" s="100">
        <v>1E-3</v>
      </c>
      <c r="AH29" s="101" t="str">
        <f t="shared" si="11"/>
        <v/>
      </c>
      <c r="AI29" s="100">
        <v>0.05</v>
      </c>
      <c r="AJ29" s="97" t="str">
        <f t="shared" si="14"/>
        <v/>
      </c>
      <c r="AK29" s="98">
        <v>0.24</v>
      </c>
      <c r="AL29" s="195"/>
      <c r="AM29" s="136"/>
      <c r="AN29" s="137"/>
      <c r="AO29" s="66"/>
    </row>
    <row r="30" spans="1:41" s="31" customFormat="1" ht="15.75" x14ac:dyDescent="0.25">
      <c r="A30" s="327"/>
      <c r="B30" s="60" t="s">
        <v>83</v>
      </c>
      <c r="C30" s="246" t="str">
        <f>IF(OR(TOTAL!C30="",TOTAL!C30=0),"",TOTAL!C30/TOTAL!$C$6*'Vîrsta 5-7 ani'!$C$6)</f>
        <v/>
      </c>
      <c r="D30" s="246" t="str">
        <f>IF(OR(TOTAL!D30="",TOTAL!D30=0),"",TOTAL!D30/TOTAL!$C$6*'Vîrsta 5-7 ani'!$C$6)</f>
        <v/>
      </c>
      <c r="E30" s="246" t="str">
        <f>IF(OR(TOTAL!E30="",TOTAL!E30=0),"",TOTAL!E30/TOTAL!$C$6*'Vîrsta 5-7 ani'!$C$6)</f>
        <v/>
      </c>
      <c r="F30" s="246" t="str">
        <f>IF(OR(TOTAL!F30="",TOTAL!F30=0),"",TOTAL!F30/TOTAL!$C$6*'Vîrsta 5-7 ani'!$C$6)</f>
        <v/>
      </c>
      <c r="G30" s="246" t="str">
        <f>IF(OR(TOTAL!G30="",TOTAL!G30=0),"",TOTAL!G30/TOTAL!$C$6*'Vîrsta 5-7 ani'!$C$6)</f>
        <v/>
      </c>
      <c r="H30" s="246" t="str">
        <f>IF(OR(TOTAL!H30="",TOTAL!H30=0),"",TOTAL!H30/TOTAL!$C$6*'Vîrsta 5-7 ani'!$C$6)</f>
        <v/>
      </c>
      <c r="I30" s="246" t="str">
        <f>IF(OR(TOTAL!I30="",TOTAL!I30=0),"",TOTAL!I30/TOTAL!$C$6*'Vîrsta 5-7 ani'!$C$6)</f>
        <v/>
      </c>
      <c r="J30" s="246" t="str">
        <f>IF(OR(TOTAL!J30="",TOTAL!J30=0),"",TOTAL!J30/TOTAL!$C$6*'Vîrsta 5-7 ani'!$C$6)</f>
        <v/>
      </c>
      <c r="K30" s="246" t="str">
        <f>IF(OR(TOTAL!K30="",TOTAL!K30=0),"",TOTAL!K30/TOTAL!$C$6*'Vîrsta 5-7 ani'!$C$6)</f>
        <v/>
      </c>
      <c r="L30" s="246" t="str">
        <f>IF(OR(TOTAL!L30="",TOTAL!L30=0),"",TOTAL!L30/TOTAL!$C$6*'Vîrsta 5-7 ani'!$C$6)</f>
        <v/>
      </c>
      <c r="M30" s="246" t="str">
        <f>IF(OR(TOTAL!M30="",TOTAL!M30=0),"",TOTAL!M30/TOTAL!$C$6*'Vîrsta 5-7 ani'!$C$6)</f>
        <v/>
      </c>
      <c r="N30" s="246" t="str">
        <f>IF(OR(TOTAL!N30="",TOTAL!N30=0),"",TOTAL!N30/TOTAL!$C$6*'Vîrsta 5-7 ani'!$C$6)</f>
        <v/>
      </c>
      <c r="O30" s="246" t="str">
        <f>IF(OR(TOTAL!O30="",TOTAL!O30=0),"",TOTAL!O30/TOTAL!$C$6*'Vîrsta 5-7 ani'!$C$6)</f>
        <v/>
      </c>
      <c r="P30" s="246" t="str">
        <f>IF(OR(TOTAL!P30="",TOTAL!P30=0),"",TOTAL!P30/TOTAL!$C$6*'Vîrsta 5-7 ani'!$C$6)</f>
        <v/>
      </c>
      <c r="Q30" s="246" t="str">
        <f>IF(OR(TOTAL!Q30="",TOTAL!Q30=0),"",TOTAL!Q30/TOTAL!$C$6*'Vîrsta 5-7 ani'!$C$6)</f>
        <v/>
      </c>
      <c r="R30" s="246" t="str">
        <f>IF(OR(TOTAL!R30="",TOTAL!R30=0),"",TOTAL!R30/TOTAL!$C$6*'Vîrsta 5-7 ani'!$C$6)</f>
        <v/>
      </c>
      <c r="S30" s="246" t="str">
        <f>IF(OR(TOTAL!S30="",TOTAL!S30=0),"",TOTAL!S30/TOTAL!$C$6*'Vîrsta 5-7 ani'!$C$6)</f>
        <v/>
      </c>
      <c r="T30" s="246" t="str">
        <f>IF(OR(TOTAL!T30="",TOTAL!T30=0),"",TOTAL!T30/TOTAL!$C$6*'Vîrsta 5-7 ani'!$C$6)</f>
        <v/>
      </c>
      <c r="U30" s="246" t="str">
        <f>IF(OR(TOTAL!U30="",TOTAL!U30=0),"",TOTAL!U30/TOTAL!$C$6*'Vîrsta 5-7 ani'!$C$6)</f>
        <v/>
      </c>
      <c r="V30" s="246" t="str">
        <f>IF(OR(TOTAL!V30="",TOTAL!V30=0),"",TOTAL!V30/TOTAL!$C$6*'Vîrsta 5-7 ani'!$C$6)</f>
        <v/>
      </c>
      <c r="W30" s="246" t="str">
        <f>IF(OR(TOTAL!W30="",TOTAL!W30=0),"",TOTAL!W30/TOTAL!$C$6*'Vîrsta 5-7 ani'!$C$6)</f>
        <v/>
      </c>
      <c r="X30" s="246" t="str">
        <f>IF(OR(TOTAL!X30="",TOTAL!X30=0),"",TOTAL!X30/TOTAL!$C$6*'Vîrsta 5-7 ani'!$C$6)</f>
        <v/>
      </c>
      <c r="Y30" s="246" t="str">
        <f>IF(OR(TOTAL!Y30="",TOTAL!Y30=0),"",TOTAL!Y30/TOTAL!$C$6*'Vîrsta 5-7 ani'!$C$6)</f>
        <v/>
      </c>
      <c r="Z30" s="11">
        <f t="shared" si="0"/>
        <v>0</v>
      </c>
      <c r="AA30" s="11">
        <f t="shared" si="2"/>
        <v>0</v>
      </c>
      <c r="AB30" s="11" t="str">
        <f t="shared" si="10"/>
        <v/>
      </c>
      <c r="AC30" s="7">
        <v>20</v>
      </c>
      <c r="AD30" s="97" t="str">
        <f t="shared" si="12"/>
        <v/>
      </c>
      <c r="AE30" s="98">
        <v>1.2E-2</v>
      </c>
      <c r="AF30" s="97" t="str">
        <f t="shared" si="13"/>
        <v/>
      </c>
      <c r="AG30" s="98">
        <v>3.0000000000000001E-3</v>
      </c>
      <c r="AH30" s="97" t="str">
        <f t="shared" si="11"/>
        <v/>
      </c>
      <c r="AI30" s="98">
        <v>3.3000000000000002E-2</v>
      </c>
      <c r="AJ30" s="97" t="str">
        <f t="shared" si="14"/>
        <v/>
      </c>
      <c r="AK30" s="98">
        <v>0.17</v>
      </c>
      <c r="AL30" s="195"/>
      <c r="AM30" s="136"/>
      <c r="AN30" s="137"/>
      <c r="AO30" s="66"/>
    </row>
    <row r="31" spans="1:41" s="31" customFormat="1" ht="15.75" x14ac:dyDescent="0.25">
      <c r="A31" s="327"/>
      <c r="B31" s="60" t="s">
        <v>87</v>
      </c>
      <c r="C31" s="246">
        <f>IF(OR(TOTAL!C31="",TOTAL!C31=0),"",TOTAL!C31/TOTAL!$C$6*'Vîrsta 5-7 ani'!$C$6)</f>
        <v>5.1990632318501175</v>
      </c>
      <c r="D31" s="246">
        <f>IF(OR(TOTAL!D31="",TOTAL!D31=0),"",TOTAL!D31/TOTAL!$C$6*'Vîrsta 5-7 ani'!$C$6)</f>
        <v>5.1990632318501175</v>
      </c>
      <c r="E31" s="246" t="str">
        <f>IF(OR(TOTAL!E31="",TOTAL!E31=0),"",TOTAL!E31/TOTAL!$C$6*'Vîrsta 5-7 ani'!$C$6)</f>
        <v/>
      </c>
      <c r="F31" s="246" t="str">
        <f>IF(OR(TOTAL!F31="",TOTAL!F31=0),"",TOTAL!F31/TOTAL!$C$6*'Vîrsta 5-7 ani'!$C$6)</f>
        <v/>
      </c>
      <c r="G31" s="246" t="str">
        <f>IF(OR(TOTAL!G31="",TOTAL!G31=0),"",TOTAL!G31/TOTAL!$C$6*'Vîrsta 5-7 ani'!$C$6)</f>
        <v/>
      </c>
      <c r="H31" s="246">
        <f>IF(OR(TOTAL!H31="",TOTAL!H31=0),"",TOTAL!H31/TOTAL!$C$6*'Vîrsta 5-7 ani'!$C$6)</f>
        <v>5.1990632318501175</v>
      </c>
      <c r="I31" s="246">
        <f>IF(OR(TOTAL!I31="",TOTAL!I31=0),"",TOTAL!I31/TOTAL!$C$6*'Vîrsta 5-7 ani'!$C$6)</f>
        <v>5.1990632318501175</v>
      </c>
      <c r="J31" s="246">
        <f>IF(OR(TOTAL!J31="",TOTAL!J31=0),"",TOTAL!J31/TOTAL!$C$6*'Vîrsta 5-7 ani'!$C$6)</f>
        <v>5.1990632318501175</v>
      </c>
      <c r="K31" s="246" t="str">
        <f>IF(OR(TOTAL!K31="",TOTAL!K31=0),"",TOTAL!K31/TOTAL!$C$6*'Vîrsta 5-7 ani'!$C$6)</f>
        <v/>
      </c>
      <c r="L31" s="246" t="str">
        <f>IF(OR(TOTAL!L31="",TOTAL!L31=0),"",TOTAL!L31/TOTAL!$C$6*'Vîrsta 5-7 ani'!$C$6)</f>
        <v/>
      </c>
      <c r="M31" s="246" t="str">
        <f>IF(OR(TOTAL!M31="",TOTAL!M31=0),"",TOTAL!M31/TOTAL!$C$6*'Vîrsta 5-7 ani'!$C$6)</f>
        <v/>
      </c>
      <c r="N31" s="246" t="str">
        <f>IF(OR(TOTAL!N31="",TOTAL!N31=0),"",TOTAL!N31/TOTAL!$C$6*'Vîrsta 5-7 ani'!$C$6)</f>
        <v/>
      </c>
      <c r="O31" s="246" t="str">
        <f>IF(OR(TOTAL!O31="",TOTAL!O31=0),"",TOTAL!O31/TOTAL!$C$6*'Vîrsta 5-7 ani'!$C$6)</f>
        <v/>
      </c>
      <c r="P31" s="246" t="str">
        <f>IF(OR(TOTAL!P31="",TOTAL!P31=0),"",TOTAL!P31/TOTAL!$C$6*'Vîrsta 5-7 ani'!$C$6)</f>
        <v/>
      </c>
      <c r="Q31" s="246" t="str">
        <f>IF(OR(TOTAL!Q31="",TOTAL!Q31=0),"",TOTAL!Q31/TOTAL!$C$6*'Vîrsta 5-7 ani'!$C$6)</f>
        <v/>
      </c>
      <c r="R31" s="246" t="str">
        <f>IF(OR(TOTAL!R31="",TOTAL!R31=0),"",TOTAL!R31/TOTAL!$C$6*'Vîrsta 5-7 ani'!$C$6)</f>
        <v/>
      </c>
      <c r="S31" s="246" t="str">
        <f>IF(OR(TOTAL!S31="",TOTAL!S31=0),"",TOTAL!S31/TOTAL!$C$6*'Vîrsta 5-7 ani'!$C$6)</f>
        <v/>
      </c>
      <c r="T31" s="246" t="str">
        <f>IF(OR(TOTAL!T31="",TOTAL!T31=0),"",TOTAL!T31/TOTAL!$C$6*'Vîrsta 5-7 ani'!$C$6)</f>
        <v/>
      </c>
      <c r="U31" s="246" t="str">
        <f>IF(OR(TOTAL!U31="",TOTAL!U31=0),"",TOTAL!U31/TOTAL!$C$6*'Vîrsta 5-7 ani'!$C$6)</f>
        <v/>
      </c>
      <c r="V31" s="246" t="str">
        <f>IF(OR(TOTAL!V31="",TOTAL!V31=0),"",TOTAL!V31/TOTAL!$C$6*'Vîrsta 5-7 ani'!$C$6)</f>
        <v/>
      </c>
      <c r="W31" s="246" t="str">
        <f>IF(OR(TOTAL!W31="",TOTAL!W31=0),"",TOTAL!W31/TOTAL!$C$6*'Vîrsta 5-7 ani'!$C$6)</f>
        <v/>
      </c>
      <c r="X31" s="246" t="str">
        <f>IF(OR(TOTAL!X31="",TOTAL!X31=0),"",TOTAL!X31/TOTAL!$C$6*'Vîrsta 5-7 ani'!$C$6)</f>
        <v/>
      </c>
      <c r="Y31" s="246" t="str">
        <f>IF(OR(TOTAL!Y31="",TOTAL!Y31=0),"",TOTAL!Y31/TOTAL!$C$6*'Vîrsta 5-7 ani'!$C$6)</f>
        <v/>
      </c>
      <c r="Z31" s="11">
        <f t="shared" si="0"/>
        <v>25.995316159250589</v>
      </c>
      <c r="AA31" s="11">
        <f t="shared" si="2"/>
        <v>6.2548883925049541</v>
      </c>
      <c r="AB31" s="11">
        <f t="shared" si="10"/>
        <v>4.6286174104536659</v>
      </c>
      <c r="AC31" s="7">
        <v>26</v>
      </c>
      <c r="AD31" s="97">
        <f t="shared" si="12"/>
        <v>0.13422990490315631</v>
      </c>
      <c r="AE31" s="98">
        <v>2.9000000000000001E-2</v>
      </c>
      <c r="AF31" s="97">
        <f t="shared" si="13"/>
        <v>1.8514469641814663E-2</v>
      </c>
      <c r="AG31" s="98">
        <v>4.0000000000000001E-3</v>
      </c>
      <c r="AH31" s="97">
        <f t="shared" si="11"/>
        <v>0.16663022677633196</v>
      </c>
      <c r="AI31" s="98">
        <v>3.5999999999999997E-2</v>
      </c>
      <c r="AJ31" s="97">
        <f t="shared" si="14"/>
        <v>1.0645820044043433</v>
      </c>
      <c r="AK31" s="98">
        <v>0.23</v>
      </c>
      <c r="AL31" s="195"/>
      <c r="AM31" s="136"/>
      <c r="AN31" s="137"/>
      <c r="AO31" s="66"/>
    </row>
    <row r="32" spans="1:41" s="31" customFormat="1" ht="15.75" x14ac:dyDescent="0.25">
      <c r="A32" s="327"/>
      <c r="B32" s="61" t="s">
        <v>62</v>
      </c>
      <c r="C32" s="248" t="str">
        <f>IF(OR(TOTAL!C32="",TOTAL!C32=0),"",TOTAL!C32/TOTAL!$C$6*'Vîrsta 5-7 ani'!$C$6)</f>
        <v/>
      </c>
      <c r="D32" s="248" t="str">
        <f>IF(OR(TOTAL!D32="",TOTAL!D32=0),"",TOTAL!D32/TOTAL!$C$6*'Vîrsta 5-7 ani'!$C$6)</f>
        <v/>
      </c>
      <c r="E32" s="248" t="str">
        <f>IF(OR(TOTAL!E32="",TOTAL!E32=0),"",TOTAL!E32/TOTAL!$C$6*'Vîrsta 5-7 ani'!$C$6)</f>
        <v/>
      </c>
      <c r="F32" s="248" t="str">
        <f>IF(OR(TOTAL!F32="",TOTAL!F32=0),"",TOTAL!F32/TOTAL!$C$6*'Vîrsta 5-7 ani'!$C$6)</f>
        <v/>
      </c>
      <c r="G32" s="248" t="str">
        <f>IF(OR(TOTAL!G32="",TOTAL!G32=0),"",TOTAL!G32/TOTAL!$C$6*'Vîrsta 5-7 ani'!$C$6)</f>
        <v/>
      </c>
      <c r="H32" s="248" t="str">
        <f>IF(OR(TOTAL!H32="",TOTAL!H32=0),"",TOTAL!H32/TOTAL!$C$6*'Vîrsta 5-7 ani'!$C$6)</f>
        <v/>
      </c>
      <c r="I32" s="248" t="str">
        <f>IF(OR(TOTAL!I32="",TOTAL!I32=0),"",TOTAL!I32/TOTAL!$C$6*'Vîrsta 5-7 ani'!$C$6)</f>
        <v/>
      </c>
      <c r="J32" s="248" t="str">
        <f>IF(OR(TOTAL!J32="",TOTAL!J32=0),"",TOTAL!J32/TOTAL!$C$6*'Vîrsta 5-7 ani'!$C$6)</f>
        <v/>
      </c>
      <c r="K32" s="248" t="str">
        <f>IF(OR(TOTAL!K32="",TOTAL!K32=0),"",TOTAL!K32/TOTAL!$C$6*'Vîrsta 5-7 ani'!$C$6)</f>
        <v/>
      </c>
      <c r="L32" s="248" t="str">
        <f>IF(OR(TOTAL!L32="",TOTAL!L32=0),"",TOTAL!L32/TOTAL!$C$6*'Vîrsta 5-7 ani'!$C$6)</f>
        <v/>
      </c>
      <c r="M32" s="248" t="str">
        <f>IF(OR(TOTAL!M32="",TOTAL!M32=0),"",TOTAL!M32/TOTAL!$C$6*'Vîrsta 5-7 ani'!$C$6)</f>
        <v/>
      </c>
      <c r="N32" s="248" t="str">
        <f>IF(OR(TOTAL!N32="",TOTAL!N32=0),"",TOTAL!N32/TOTAL!$C$6*'Vîrsta 5-7 ani'!$C$6)</f>
        <v/>
      </c>
      <c r="O32" s="248" t="str">
        <f>IF(OR(TOTAL!O32="",TOTAL!O32=0),"",TOTAL!O32/TOTAL!$C$6*'Vîrsta 5-7 ani'!$C$6)</f>
        <v/>
      </c>
      <c r="P32" s="248" t="str">
        <f>IF(OR(TOTAL!P32="",TOTAL!P32=0),"",TOTAL!P32/TOTAL!$C$6*'Vîrsta 5-7 ani'!$C$6)</f>
        <v/>
      </c>
      <c r="Q32" s="248" t="str">
        <f>IF(OR(TOTAL!Q32="",TOTAL!Q32=0),"",TOTAL!Q32/TOTAL!$C$6*'Vîrsta 5-7 ani'!$C$6)</f>
        <v/>
      </c>
      <c r="R32" s="248" t="str">
        <f>IF(OR(TOTAL!R32="",TOTAL!R32=0),"",TOTAL!R32/TOTAL!$C$6*'Vîrsta 5-7 ani'!$C$6)</f>
        <v/>
      </c>
      <c r="S32" s="248" t="str">
        <f>IF(OR(TOTAL!S32="",TOTAL!S32=0),"",TOTAL!S32/TOTAL!$C$6*'Vîrsta 5-7 ani'!$C$6)</f>
        <v/>
      </c>
      <c r="T32" s="248" t="str">
        <f>IF(OR(TOTAL!T32="",TOTAL!T32=0),"",TOTAL!T32/TOTAL!$C$6*'Vîrsta 5-7 ani'!$C$6)</f>
        <v/>
      </c>
      <c r="U32" s="248" t="str">
        <f>IF(OR(TOTAL!U32="",TOTAL!U32=0),"",TOTAL!U32/TOTAL!$C$6*'Vîrsta 5-7 ani'!$C$6)</f>
        <v/>
      </c>
      <c r="V32" s="248" t="str">
        <f>IF(OR(TOTAL!V32="",TOTAL!V32=0),"",TOTAL!V32/TOTAL!$C$6*'Vîrsta 5-7 ani'!$C$6)</f>
        <v/>
      </c>
      <c r="W32" s="248" t="str">
        <f>IF(OR(TOTAL!W32="",TOTAL!W32=0),"",TOTAL!W32/TOTAL!$C$6*'Vîrsta 5-7 ani'!$C$6)</f>
        <v/>
      </c>
      <c r="X32" s="248" t="str">
        <f>IF(OR(TOTAL!X32="",TOTAL!X32=0),"",TOTAL!X32/TOTAL!$C$6*'Vîrsta 5-7 ani'!$C$6)</f>
        <v/>
      </c>
      <c r="Y32" s="248" t="str">
        <f>IF(OR(TOTAL!Y32="",TOTAL!Y32=0),"",TOTAL!Y32/TOTAL!$C$6*'Vîrsta 5-7 ani'!$C$6)</f>
        <v/>
      </c>
      <c r="Z32" s="11">
        <f t="shared" si="0"/>
        <v>0</v>
      </c>
      <c r="AA32" s="11">
        <f t="shared" si="2"/>
        <v>0</v>
      </c>
      <c r="AB32" s="11" t="str">
        <f t="shared" si="10"/>
        <v/>
      </c>
      <c r="AC32" s="7">
        <v>11</v>
      </c>
      <c r="AD32" s="97" t="str">
        <f t="shared" si="12"/>
        <v/>
      </c>
      <c r="AE32" s="98">
        <v>0.03</v>
      </c>
      <c r="AF32" s="97" t="str">
        <f t="shared" si="13"/>
        <v/>
      </c>
      <c r="AG32" s="98">
        <v>1.2E-2</v>
      </c>
      <c r="AH32" s="97" t="str">
        <f t="shared" si="11"/>
        <v/>
      </c>
      <c r="AI32" s="98">
        <v>0.182</v>
      </c>
      <c r="AJ32" s="97" t="str">
        <f t="shared" si="14"/>
        <v/>
      </c>
      <c r="AK32" s="98">
        <v>0.97</v>
      </c>
      <c r="AL32" s="195"/>
      <c r="AM32" s="136"/>
      <c r="AN32" s="137"/>
      <c r="AO32" s="66"/>
    </row>
    <row r="33" spans="1:41" s="31" customFormat="1" ht="15.75" x14ac:dyDescent="0.25">
      <c r="A33" s="327"/>
      <c r="B33" s="61" t="s">
        <v>56</v>
      </c>
      <c r="C33" s="248" t="str">
        <f>IF(OR(TOTAL!C33="",TOTAL!C33=0),"",TOTAL!C33/TOTAL!$C$6*'Vîrsta 5-7 ani'!$C$6)</f>
        <v/>
      </c>
      <c r="D33" s="248" t="str">
        <f>IF(OR(TOTAL!D33="",TOTAL!D33=0),"",TOTAL!D33/TOTAL!$C$6*'Vîrsta 5-7 ani'!$C$6)</f>
        <v/>
      </c>
      <c r="E33" s="248" t="str">
        <f>IF(OR(TOTAL!E33="",TOTAL!E33=0),"",TOTAL!E33/TOTAL!$C$6*'Vîrsta 5-7 ani'!$C$6)</f>
        <v/>
      </c>
      <c r="F33" s="248" t="str">
        <f>IF(OR(TOTAL!F33="",TOTAL!F33=0),"",TOTAL!F33/TOTAL!$C$6*'Vîrsta 5-7 ani'!$C$6)</f>
        <v/>
      </c>
      <c r="G33" s="248" t="str">
        <f>IF(OR(TOTAL!G33="",TOTAL!G33=0),"",TOTAL!G33/TOTAL!$C$6*'Vîrsta 5-7 ani'!$C$6)</f>
        <v/>
      </c>
      <c r="H33" s="248" t="str">
        <f>IF(OR(TOTAL!H33="",TOTAL!H33=0),"",TOTAL!H33/TOTAL!$C$6*'Vîrsta 5-7 ani'!$C$6)</f>
        <v/>
      </c>
      <c r="I33" s="248" t="str">
        <f>IF(OR(TOTAL!I33="",TOTAL!I33=0),"",TOTAL!I33/TOTAL!$C$6*'Vîrsta 5-7 ani'!$C$6)</f>
        <v/>
      </c>
      <c r="J33" s="248" t="str">
        <f>IF(OR(TOTAL!J33="",TOTAL!J33=0),"",TOTAL!J33/TOTAL!$C$6*'Vîrsta 5-7 ani'!$C$6)</f>
        <v/>
      </c>
      <c r="K33" s="248" t="str">
        <f>IF(OR(TOTAL!K33="",TOTAL!K33=0),"",TOTAL!K33/TOTAL!$C$6*'Vîrsta 5-7 ani'!$C$6)</f>
        <v/>
      </c>
      <c r="L33" s="248" t="str">
        <f>IF(OR(TOTAL!L33="",TOTAL!L33=0),"",TOTAL!L33/TOTAL!$C$6*'Vîrsta 5-7 ani'!$C$6)</f>
        <v/>
      </c>
      <c r="M33" s="248" t="str">
        <f>IF(OR(TOTAL!M33="",TOTAL!M33=0),"",TOTAL!M33/TOTAL!$C$6*'Vîrsta 5-7 ani'!$C$6)</f>
        <v/>
      </c>
      <c r="N33" s="248" t="str">
        <f>IF(OR(TOTAL!N33="",TOTAL!N33=0),"",TOTAL!N33/TOTAL!$C$6*'Vîrsta 5-7 ani'!$C$6)</f>
        <v/>
      </c>
      <c r="O33" s="248" t="str">
        <f>IF(OR(TOTAL!O33="",TOTAL!O33=0),"",TOTAL!O33/TOTAL!$C$6*'Vîrsta 5-7 ani'!$C$6)</f>
        <v/>
      </c>
      <c r="P33" s="248" t="str">
        <f>IF(OR(TOTAL!P33="",TOTAL!P33=0),"",TOTAL!P33/TOTAL!$C$6*'Vîrsta 5-7 ani'!$C$6)</f>
        <v/>
      </c>
      <c r="Q33" s="248" t="str">
        <f>IF(OR(TOTAL!Q33="",TOTAL!Q33=0),"",TOTAL!Q33/TOTAL!$C$6*'Vîrsta 5-7 ani'!$C$6)</f>
        <v/>
      </c>
      <c r="R33" s="248" t="str">
        <f>IF(OR(TOTAL!R33="",TOTAL!R33=0),"",TOTAL!R33/TOTAL!$C$6*'Vîrsta 5-7 ani'!$C$6)</f>
        <v/>
      </c>
      <c r="S33" s="248" t="str">
        <f>IF(OR(TOTAL!S33="",TOTAL!S33=0),"",TOTAL!S33/TOTAL!$C$6*'Vîrsta 5-7 ani'!$C$6)</f>
        <v/>
      </c>
      <c r="T33" s="248" t="str">
        <f>IF(OR(TOTAL!T33="",TOTAL!T33=0),"",TOTAL!T33/TOTAL!$C$6*'Vîrsta 5-7 ani'!$C$6)</f>
        <v/>
      </c>
      <c r="U33" s="248" t="str">
        <f>IF(OR(TOTAL!U33="",TOTAL!U33=0),"",TOTAL!U33/TOTAL!$C$6*'Vîrsta 5-7 ani'!$C$6)</f>
        <v/>
      </c>
      <c r="V33" s="248" t="str">
        <f>IF(OR(TOTAL!V33="",TOTAL!V33=0),"",TOTAL!V33/TOTAL!$C$6*'Vîrsta 5-7 ani'!$C$6)</f>
        <v/>
      </c>
      <c r="W33" s="248" t="str">
        <f>IF(OR(TOTAL!W33="",TOTAL!W33=0),"",TOTAL!W33/TOTAL!$C$6*'Vîrsta 5-7 ani'!$C$6)</f>
        <v/>
      </c>
      <c r="X33" s="248" t="str">
        <f>IF(OR(TOTAL!X33="",TOTAL!X33=0),"",TOTAL!X33/TOTAL!$C$6*'Vîrsta 5-7 ani'!$C$6)</f>
        <v/>
      </c>
      <c r="Y33" s="248" t="str">
        <f>IF(OR(TOTAL!Y33="",TOTAL!Y33=0),"",TOTAL!Y33/TOTAL!$C$6*'Vîrsta 5-7 ani'!$C$6)</f>
        <v/>
      </c>
      <c r="Z33" s="11">
        <f t="shared" si="0"/>
        <v>0</v>
      </c>
      <c r="AA33" s="11">
        <f t="shared" si="2"/>
        <v>0</v>
      </c>
      <c r="AB33" s="11" t="str">
        <f t="shared" si="10"/>
        <v/>
      </c>
      <c r="AC33" s="7">
        <v>20</v>
      </c>
      <c r="AD33" s="97" t="str">
        <f t="shared" si="12"/>
        <v/>
      </c>
      <c r="AE33" s="98">
        <v>1.0999999999999999E-2</v>
      </c>
      <c r="AF33" s="97" t="str">
        <f t="shared" si="13"/>
        <v/>
      </c>
      <c r="AG33" s="98">
        <v>2E-3</v>
      </c>
      <c r="AH33" s="97" t="str">
        <f t="shared" si="11"/>
        <v/>
      </c>
      <c r="AI33" s="98">
        <v>3.4000000000000002E-2</v>
      </c>
      <c r="AJ33" s="97" t="str">
        <f t="shared" si="14"/>
        <v/>
      </c>
      <c r="AK33" s="98">
        <v>0.2</v>
      </c>
      <c r="AL33" s="195"/>
      <c r="AM33" s="136"/>
      <c r="AN33" s="137"/>
      <c r="AO33" s="66"/>
    </row>
    <row r="34" spans="1:41" s="31" customFormat="1" ht="15.75" x14ac:dyDescent="0.25">
      <c r="A34" s="327"/>
      <c r="B34" s="61" t="s">
        <v>47</v>
      </c>
      <c r="C34" s="248" t="str">
        <f>IF(OR(TOTAL!C34="",TOTAL!C34=0),"",TOTAL!C34/TOTAL!$C$6*'Vîrsta 5-7 ani'!$C$6)</f>
        <v/>
      </c>
      <c r="D34" s="248" t="str">
        <f>IF(OR(TOTAL!D34="",TOTAL!D34=0),"",TOTAL!D34/TOTAL!$C$6*'Vîrsta 5-7 ani'!$C$6)</f>
        <v/>
      </c>
      <c r="E34" s="248" t="str">
        <f>IF(OR(TOTAL!E34="",TOTAL!E34=0),"",TOTAL!E34/TOTAL!$C$6*'Vîrsta 5-7 ani'!$C$6)</f>
        <v/>
      </c>
      <c r="F34" s="248" t="str">
        <f>IF(OR(TOTAL!F34="",TOTAL!F34=0),"",TOTAL!F34/TOTAL!$C$6*'Vîrsta 5-7 ani'!$C$6)</f>
        <v/>
      </c>
      <c r="G34" s="248" t="str">
        <f>IF(OR(TOTAL!G34="",TOTAL!G34=0),"",TOTAL!G34/TOTAL!$C$6*'Vîrsta 5-7 ani'!$C$6)</f>
        <v/>
      </c>
      <c r="H34" s="248" t="str">
        <f>IF(OR(TOTAL!H34="",TOTAL!H34=0),"",TOTAL!H34/TOTAL!$C$6*'Vîrsta 5-7 ani'!$C$6)</f>
        <v/>
      </c>
      <c r="I34" s="248" t="str">
        <f>IF(OR(TOTAL!I34="",TOTAL!I34=0),"",TOTAL!I34/TOTAL!$C$6*'Vîrsta 5-7 ani'!$C$6)</f>
        <v/>
      </c>
      <c r="J34" s="248" t="str">
        <f>IF(OR(TOTAL!J34="",TOTAL!J34=0),"",TOTAL!J34/TOTAL!$C$6*'Vîrsta 5-7 ani'!$C$6)</f>
        <v/>
      </c>
      <c r="K34" s="248" t="str">
        <f>IF(OR(TOTAL!K34="",TOTAL!K34=0),"",TOTAL!K34/TOTAL!$C$6*'Vîrsta 5-7 ani'!$C$6)</f>
        <v/>
      </c>
      <c r="L34" s="248" t="str">
        <f>IF(OR(TOTAL!L34="",TOTAL!L34=0),"",TOTAL!L34/TOTAL!$C$6*'Vîrsta 5-7 ani'!$C$6)</f>
        <v/>
      </c>
      <c r="M34" s="248" t="str">
        <f>IF(OR(TOTAL!M34="",TOTAL!M34=0),"",TOTAL!M34/TOTAL!$C$6*'Vîrsta 5-7 ani'!$C$6)</f>
        <v/>
      </c>
      <c r="N34" s="248" t="str">
        <f>IF(OR(TOTAL!N34="",TOTAL!N34=0),"",TOTAL!N34/TOTAL!$C$6*'Vîrsta 5-7 ani'!$C$6)</f>
        <v/>
      </c>
      <c r="O34" s="248" t="str">
        <f>IF(OR(TOTAL!O34="",TOTAL!O34=0),"",TOTAL!O34/TOTAL!$C$6*'Vîrsta 5-7 ani'!$C$6)</f>
        <v/>
      </c>
      <c r="P34" s="248" t="str">
        <f>IF(OR(TOTAL!P34="",TOTAL!P34=0),"",TOTAL!P34/TOTAL!$C$6*'Vîrsta 5-7 ani'!$C$6)</f>
        <v/>
      </c>
      <c r="Q34" s="248" t="str">
        <f>IF(OR(TOTAL!Q34="",TOTAL!Q34=0),"",TOTAL!Q34/TOTAL!$C$6*'Vîrsta 5-7 ani'!$C$6)</f>
        <v/>
      </c>
      <c r="R34" s="248" t="str">
        <f>IF(OR(TOTAL!R34="",TOTAL!R34=0),"",TOTAL!R34/TOTAL!$C$6*'Vîrsta 5-7 ani'!$C$6)</f>
        <v/>
      </c>
      <c r="S34" s="248" t="str">
        <f>IF(OR(TOTAL!S34="",TOTAL!S34=0),"",TOTAL!S34/TOTAL!$C$6*'Vîrsta 5-7 ani'!$C$6)</f>
        <v/>
      </c>
      <c r="T34" s="248" t="str">
        <f>IF(OR(TOTAL!T34="",TOTAL!T34=0),"",TOTAL!T34/TOTAL!$C$6*'Vîrsta 5-7 ani'!$C$6)</f>
        <v/>
      </c>
      <c r="U34" s="248" t="str">
        <f>IF(OR(TOTAL!U34="",TOTAL!U34=0),"",TOTAL!U34/TOTAL!$C$6*'Vîrsta 5-7 ani'!$C$6)</f>
        <v/>
      </c>
      <c r="V34" s="248" t="str">
        <f>IF(OR(TOTAL!V34="",TOTAL!V34=0),"",TOTAL!V34/TOTAL!$C$6*'Vîrsta 5-7 ani'!$C$6)</f>
        <v/>
      </c>
      <c r="W34" s="248" t="str">
        <f>IF(OR(TOTAL!W34="",TOTAL!W34=0),"",TOTAL!W34/TOTAL!$C$6*'Vîrsta 5-7 ani'!$C$6)</f>
        <v/>
      </c>
      <c r="X34" s="248" t="str">
        <f>IF(OR(TOTAL!X34="",TOTAL!X34=0),"",TOTAL!X34/TOTAL!$C$6*'Vîrsta 5-7 ani'!$C$6)</f>
        <v/>
      </c>
      <c r="Y34" s="248" t="str">
        <f>IF(OR(TOTAL!Y34="",TOTAL!Y34=0),"",TOTAL!Y34/TOTAL!$C$6*'Vîrsta 5-7 ani'!$C$6)</f>
        <v/>
      </c>
      <c r="Z34" s="11">
        <f t="shared" si="0"/>
        <v>0</v>
      </c>
      <c r="AA34" s="11">
        <f t="shared" si="2"/>
        <v>0</v>
      </c>
      <c r="AB34" s="11" t="str">
        <f t="shared" si="10"/>
        <v/>
      </c>
      <c r="AC34" s="7"/>
      <c r="AD34" s="97" t="str">
        <f t="shared" si="12"/>
        <v/>
      </c>
      <c r="AE34" s="98">
        <v>0.01</v>
      </c>
      <c r="AF34" s="97" t="str">
        <f t="shared" si="13"/>
        <v/>
      </c>
      <c r="AG34" s="98">
        <v>2E-3</v>
      </c>
      <c r="AH34" s="97" t="str">
        <f t="shared" si="11"/>
        <v/>
      </c>
      <c r="AI34" s="98">
        <v>0.03</v>
      </c>
      <c r="AJ34" s="97" t="str">
        <f t="shared" si="14"/>
        <v/>
      </c>
      <c r="AK34" s="98">
        <v>0.12</v>
      </c>
      <c r="AL34" s="195"/>
      <c r="AM34" s="136"/>
      <c r="AN34" s="137"/>
      <c r="AO34" s="66"/>
    </row>
    <row r="35" spans="1:41" s="31" customFormat="1" ht="15.75" x14ac:dyDescent="0.25">
      <c r="A35" s="327"/>
      <c r="B35" s="61" t="s">
        <v>84</v>
      </c>
      <c r="C35" s="248" t="str">
        <f>IF(OR(TOTAL!C35="",TOTAL!C35=0),"",TOTAL!C35/TOTAL!$C$6*'Vîrsta 5-7 ani'!$C$6)</f>
        <v/>
      </c>
      <c r="D35" s="248" t="str">
        <f>IF(OR(TOTAL!D35="",TOTAL!D35=0),"",TOTAL!D35/TOTAL!$C$6*'Vîrsta 5-7 ani'!$C$6)</f>
        <v/>
      </c>
      <c r="E35" s="248" t="str">
        <f>IF(OR(TOTAL!E35="",TOTAL!E35=0),"",TOTAL!E35/TOTAL!$C$6*'Vîrsta 5-7 ani'!$C$6)</f>
        <v/>
      </c>
      <c r="F35" s="248" t="str">
        <f>IF(OR(TOTAL!F35="",TOTAL!F35=0),"",TOTAL!F35/TOTAL!$C$6*'Vîrsta 5-7 ani'!$C$6)</f>
        <v/>
      </c>
      <c r="G35" s="248" t="str">
        <f>IF(OR(TOTAL!G35="",TOTAL!G35=0),"",TOTAL!G35/TOTAL!$C$6*'Vîrsta 5-7 ani'!$C$6)</f>
        <v/>
      </c>
      <c r="H35" s="248" t="str">
        <f>IF(OR(TOTAL!H35="",TOTAL!H35=0),"",TOTAL!H35/TOTAL!$C$6*'Vîrsta 5-7 ani'!$C$6)</f>
        <v/>
      </c>
      <c r="I35" s="248" t="str">
        <f>IF(OR(TOTAL!I35="",TOTAL!I35=0),"",TOTAL!I35/TOTAL!$C$6*'Vîrsta 5-7 ani'!$C$6)</f>
        <v/>
      </c>
      <c r="J35" s="248" t="str">
        <f>IF(OR(TOTAL!J35="",TOTAL!J35=0),"",TOTAL!J35/TOTAL!$C$6*'Vîrsta 5-7 ani'!$C$6)</f>
        <v/>
      </c>
      <c r="K35" s="248" t="str">
        <f>IF(OR(TOTAL!K35="",TOTAL!K35=0),"",TOTAL!K35/TOTAL!$C$6*'Vîrsta 5-7 ani'!$C$6)</f>
        <v/>
      </c>
      <c r="L35" s="248" t="str">
        <f>IF(OR(TOTAL!L35="",TOTAL!L35=0),"",TOTAL!L35/TOTAL!$C$6*'Vîrsta 5-7 ani'!$C$6)</f>
        <v/>
      </c>
      <c r="M35" s="248" t="str">
        <f>IF(OR(TOTAL!M35="",TOTAL!M35=0),"",TOTAL!M35/TOTAL!$C$6*'Vîrsta 5-7 ani'!$C$6)</f>
        <v/>
      </c>
      <c r="N35" s="248" t="str">
        <f>IF(OR(TOTAL!N35="",TOTAL!N35=0),"",TOTAL!N35/TOTAL!$C$6*'Vîrsta 5-7 ani'!$C$6)</f>
        <v/>
      </c>
      <c r="O35" s="248" t="str">
        <f>IF(OR(TOTAL!O35="",TOTAL!O35=0),"",TOTAL!O35/TOTAL!$C$6*'Vîrsta 5-7 ani'!$C$6)</f>
        <v/>
      </c>
      <c r="P35" s="248" t="str">
        <f>IF(OR(TOTAL!P35="",TOTAL!P35=0),"",TOTAL!P35/TOTAL!$C$6*'Vîrsta 5-7 ani'!$C$6)</f>
        <v/>
      </c>
      <c r="Q35" s="248" t="str">
        <f>IF(OR(TOTAL!Q35="",TOTAL!Q35=0),"",TOTAL!Q35/TOTAL!$C$6*'Vîrsta 5-7 ani'!$C$6)</f>
        <v/>
      </c>
      <c r="R35" s="248" t="str">
        <f>IF(OR(TOTAL!R35="",TOTAL!R35=0),"",TOTAL!R35/TOTAL!$C$6*'Vîrsta 5-7 ani'!$C$6)</f>
        <v/>
      </c>
      <c r="S35" s="248" t="str">
        <f>IF(OR(TOTAL!S35="",TOTAL!S35=0),"",TOTAL!S35/TOTAL!$C$6*'Vîrsta 5-7 ani'!$C$6)</f>
        <v/>
      </c>
      <c r="T35" s="248" t="str">
        <f>IF(OR(TOTAL!T35="",TOTAL!T35=0),"",TOTAL!T35/TOTAL!$C$6*'Vîrsta 5-7 ani'!$C$6)</f>
        <v/>
      </c>
      <c r="U35" s="248" t="str">
        <f>IF(OR(TOTAL!U35="",TOTAL!U35=0),"",TOTAL!U35/TOTAL!$C$6*'Vîrsta 5-7 ani'!$C$6)</f>
        <v/>
      </c>
      <c r="V35" s="248" t="str">
        <f>IF(OR(TOTAL!V35="",TOTAL!V35=0),"",TOTAL!V35/TOTAL!$C$6*'Vîrsta 5-7 ani'!$C$6)</f>
        <v/>
      </c>
      <c r="W35" s="248" t="str">
        <f>IF(OR(TOTAL!W35="",TOTAL!W35=0),"",TOTAL!W35/TOTAL!$C$6*'Vîrsta 5-7 ani'!$C$6)</f>
        <v/>
      </c>
      <c r="X35" s="248" t="str">
        <f>IF(OR(TOTAL!X35="",TOTAL!X35=0),"",TOTAL!X35/TOTAL!$C$6*'Vîrsta 5-7 ani'!$C$6)</f>
        <v/>
      </c>
      <c r="Y35" s="248" t="str">
        <f>IF(OR(TOTAL!Y35="",TOTAL!Y35=0),"",TOTAL!Y35/TOTAL!$C$6*'Vîrsta 5-7 ani'!$C$6)</f>
        <v/>
      </c>
      <c r="Z35" s="11">
        <f t="shared" si="0"/>
        <v>0</v>
      </c>
      <c r="AA35" s="11">
        <f t="shared" si="2"/>
        <v>0</v>
      </c>
      <c r="AB35" s="11" t="str">
        <f t="shared" si="10"/>
        <v/>
      </c>
      <c r="AC35" s="7">
        <v>9</v>
      </c>
      <c r="AD35" s="97" t="str">
        <f t="shared" si="12"/>
        <v/>
      </c>
      <c r="AE35" s="98">
        <v>0.02</v>
      </c>
      <c r="AF35" s="97" t="str">
        <f t="shared" si="13"/>
        <v/>
      </c>
      <c r="AG35" s="98">
        <v>2E-3</v>
      </c>
      <c r="AH35" s="97" t="str">
        <f t="shared" si="11"/>
        <v/>
      </c>
      <c r="AI35" s="98">
        <v>5.7000000000000002E-2</v>
      </c>
      <c r="AJ35" s="97" t="str">
        <f t="shared" si="14"/>
        <v/>
      </c>
      <c r="AK35" s="98">
        <v>0.33</v>
      </c>
      <c r="AL35" s="195"/>
      <c r="AM35" s="136"/>
      <c r="AN35" s="137"/>
      <c r="AO35" s="66"/>
    </row>
    <row r="36" spans="1:41" s="31" customFormat="1" ht="15.75" x14ac:dyDescent="0.25">
      <c r="A36" s="327"/>
      <c r="B36" s="61" t="s">
        <v>48</v>
      </c>
      <c r="C36" s="248">
        <f>IF(OR(TOTAL!C36="",TOTAL!C36=0),"",TOTAL!C36/TOTAL!$C$6*'Vîrsta 5-7 ani'!$C$6)</f>
        <v>3.5353629976580794</v>
      </c>
      <c r="D36" s="248">
        <f>IF(OR(TOTAL!D36="",TOTAL!D36=0),"",TOTAL!D36/TOTAL!$C$6*'Vîrsta 5-7 ani'!$C$6)</f>
        <v>4.2424355971896954</v>
      </c>
      <c r="E36" s="248">
        <f>IF(OR(TOTAL!E36="",TOTAL!E36=0),"",TOTAL!E36/TOTAL!$C$6*'Vîrsta 5-7 ani'!$C$6)</f>
        <v>3.5353629976580794</v>
      </c>
      <c r="F36" s="248">
        <f>IF(OR(TOTAL!F36="",TOTAL!F36=0),"",TOTAL!F36/TOTAL!$C$6*'Vîrsta 5-7 ani'!$C$6)</f>
        <v>2.1212177985948477</v>
      </c>
      <c r="G36" s="248">
        <f>IF(OR(TOTAL!G36="",TOTAL!G36=0),"",TOTAL!G36/TOTAL!$C$6*'Vîrsta 5-7 ani'!$C$6)</f>
        <v>1.0606088992974239</v>
      </c>
      <c r="H36" s="248">
        <f>IF(OR(TOTAL!H36="",TOTAL!H36=0),"",TOTAL!H36/TOTAL!$C$6*'Vîrsta 5-7 ani'!$C$6)</f>
        <v>5.3030444964871188</v>
      </c>
      <c r="I36" s="248">
        <f>IF(OR(TOTAL!I36="",TOTAL!I36=0),"",TOTAL!I36/TOTAL!$C$6*'Vîrsta 5-7 ani'!$C$6)</f>
        <v>4.2424355971896954</v>
      </c>
      <c r="J36" s="248">
        <f>IF(OR(TOTAL!J36="",TOTAL!J36=0),"",TOTAL!J36/TOTAL!$C$6*'Vîrsta 5-7 ani'!$C$6)</f>
        <v>5.3030444964871188</v>
      </c>
      <c r="K36" s="248">
        <f>IF(OR(TOTAL!K36="",TOTAL!K36=0),"",TOTAL!K36/TOTAL!$C$6*'Vîrsta 5-7 ani'!$C$6)</f>
        <v>1.0606088992974239</v>
      </c>
      <c r="L36" s="248">
        <f>IF(OR(TOTAL!L36="",TOTAL!L36=0),"",TOTAL!L36/TOTAL!$C$6*'Vîrsta 5-7 ani'!$C$6)</f>
        <v>3.181826697892272</v>
      </c>
      <c r="M36" s="248">
        <f>IF(OR(TOTAL!M36="",TOTAL!M36=0),"",TOTAL!M36/TOTAL!$C$6*'Vîrsta 5-7 ani'!$C$6)</f>
        <v>4.2424355971896954</v>
      </c>
      <c r="N36" s="248">
        <f>IF(OR(TOTAL!N36="",TOTAL!N36=0),"",TOTAL!N36/TOTAL!$C$6*'Vîrsta 5-7 ani'!$C$6)</f>
        <v>3.181826697892272</v>
      </c>
      <c r="O36" s="248">
        <f>IF(OR(TOTAL!O36="",TOTAL!O36=0),"",TOTAL!O36/TOTAL!$C$6*'Vîrsta 5-7 ani'!$C$6)</f>
        <v>2.1212177985948477</v>
      </c>
      <c r="P36" s="248">
        <f>IF(OR(TOTAL!P36="",TOTAL!P36=0),"",TOTAL!P36/TOTAL!$C$6*'Vîrsta 5-7 ani'!$C$6)</f>
        <v>2.1212177985948477</v>
      </c>
      <c r="Q36" s="248">
        <f>IF(OR(TOTAL!Q36="",TOTAL!Q36=0),"",TOTAL!Q36/TOTAL!$C$6*'Vîrsta 5-7 ani'!$C$6)</f>
        <v>5.6565807962529284</v>
      </c>
      <c r="R36" s="248">
        <f>IF(OR(TOTAL!R36="",TOTAL!R36=0),"",TOTAL!R36/TOTAL!$C$6*'Vîrsta 5-7 ani'!$C$6)</f>
        <v>6.363653395784544</v>
      </c>
      <c r="S36" s="248">
        <f>IF(OR(TOTAL!S36="",TOTAL!S36=0),"",TOTAL!S36/TOTAL!$C$6*'Vîrsta 5-7 ani'!$C$6)</f>
        <v>5.6565807962529284</v>
      </c>
      <c r="T36" s="248">
        <f>IF(OR(TOTAL!T36="",TOTAL!T36=0),"",TOTAL!T36/TOTAL!$C$6*'Vîrsta 5-7 ani'!$C$6)</f>
        <v>3.5353629976580794</v>
      </c>
      <c r="U36" s="248">
        <f>IF(OR(TOTAL!U36="",TOTAL!U36=0),"",TOTAL!U36/TOTAL!$C$6*'Vîrsta 5-7 ani'!$C$6)</f>
        <v>4.2424355971896954</v>
      </c>
      <c r="V36" s="248">
        <f>IF(OR(TOTAL!V36="",TOTAL!V36=0),"",TOTAL!V36/TOTAL!$C$6*'Vîrsta 5-7 ani'!$C$6)</f>
        <v>4.2424355971896954</v>
      </c>
      <c r="W36" s="248" t="str">
        <f>IF(OR(TOTAL!W36="",TOTAL!W36=0),"",TOTAL!W36/TOTAL!$C$6*'Vîrsta 5-7 ani'!$C$6)</f>
        <v/>
      </c>
      <c r="X36" s="248" t="str">
        <f>IF(OR(TOTAL!X36="",TOTAL!X36=0),"",TOTAL!X36/TOTAL!$C$6*'Vîrsta 5-7 ani'!$C$6)</f>
        <v/>
      </c>
      <c r="Y36" s="248" t="str">
        <f>IF(OR(TOTAL!Y36="",TOTAL!Y36=0),"",TOTAL!Y36/TOTAL!$C$6*'Vîrsta 5-7 ani'!$C$6)</f>
        <v/>
      </c>
      <c r="Z36" s="11">
        <f t="shared" si="0"/>
        <v>74.949695550351308</v>
      </c>
      <c r="AA36" s="11">
        <f t="shared" si="2"/>
        <v>18.034094213270286</v>
      </c>
      <c r="AB36" s="11">
        <f t="shared" si="10"/>
        <v>18.034094213270286</v>
      </c>
      <c r="AC36" s="7"/>
      <c r="AD36" s="97">
        <f t="shared" si="12"/>
        <v>0.18034094213270288</v>
      </c>
      <c r="AE36" s="98">
        <v>0.01</v>
      </c>
      <c r="AF36" s="97">
        <f t="shared" si="13"/>
        <v>7.2136376853081149E-2</v>
      </c>
      <c r="AG36" s="98">
        <v>4.0000000000000001E-3</v>
      </c>
      <c r="AH36" s="97">
        <f t="shared" si="11"/>
        <v>0.54102282639810861</v>
      </c>
      <c r="AI36" s="98">
        <v>0.03</v>
      </c>
      <c r="AJ36" s="97">
        <f t="shared" si="14"/>
        <v>3.4264779005213546</v>
      </c>
      <c r="AK36" s="98">
        <v>0.19</v>
      </c>
      <c r="AL36" s="195"/>
      <c r="AM36" s="136"/>
      <c r="AN36" s="137"/>
      <c r="AO36" s="66"/>
    </row>
    <row r="37" spans="1:41" s="31" customFormat="1" ht="15.75" x14ac:dyDescent="0.25">
      <c r="A37" s="327"/>
      <c r="B37" s="62" t="s">
        <v>54</v>
      </c>
      <c r="C37" s="249" t="str">
        <f>IF(OR(TOTAL!C37="",TOTAL!C37=0),"",TOTAL!C37/TOTAL!$C$6*'Vîrsta 5-7 ani'!$C$6)</f>
        <v/>
      </c>
      <c r="D37" s="249" t="str">
        <f>IF(OR(TOTAL!D37="",TOTAL!D37=0),"",TOTAL!D37/TOTAL!$C$6*'Vîrsta 5-7 ani'!$C$6)</f>
        <v/>
      </c>
      <c r="E37" s="249" t="str">
        <f>IF(OR(TOTAL!E37="",TOTAL!E37=0),"",TOTAL!E37/TOTAL!$C$6*'Vîrsta 5-7 ani'!$C$6)</f>
        <v/>
      </c>
      <c r="F37" s="249" t="str">
        <f>IF(OR(TOTAL!F37="",TOTAL!F37=0),"",TOTAL!F37/TOTAL!$C$6*'Vîrsta 5-7 ani'!$C$6)</f>
        <v/>
      </c>
      <c r="G37" s="249" t="str">
        <f>IF(OR(TOTAL!G37="",TOTAL!G37=0),"",TOTAL!G37/TOTAL!$C$6*'Vîrsta 5-7 ani'!$C$6)</f>
        <v/>
      </c>
      <c r="H37" s="249" t="str">
        <f>IF(OR(TOTAL!H37="",TOTAL!H37=0),"",TOTAL!H37/TOTAL!$C$6*'Vîrsta 5-7 ani'!$C$6)</f>
        <v/>
      </c>
      <c r="I37" s="249" t="str">
        <f>IF(OR(TOTAL!I37="",TOTAL!I37=0),"",TOTAL!I37/TOTAL!$C$6*'Vîrsta 5-7 ani'!$C$6)</f>
        <v/>
      </c>
      <c r="J37" s="249" t="str">
        <f>IF(OR(TOTAL!J37="",TOTAL!J37=0),"",TOTAL!J37/TOTAL!$C$6*'Vîrsta 5-7 ani'!$C$6)</f>
        <v/>
      </c>
      <c r="K37" s="249" t="str">
        <f>IF(OR(TOTAL!K37="",TOTAL!K37=0),"",TOTAL!K37/TOTAL!$C$6*'Vîrsta 5-7 ani'!$C$6)</f>
        <v/>
      </c>
      <c r="L37" s="249" t="str">
        <f>IF(OR(TOTAL!L37="",TOTAL!L37=0),"",TOTAL!L37/TOTAL!$C$6*'Vîrsta 5-7 ani'!$C$6)</f>
        <v/>
      </c>
      <c r="M37" s="249" t="str">
        <f>IF(OR(TOTAL!M37="",TOTAL!M37=0),"",TOTAL!M37/TOTAL!$C$6*'Vîrsta 5-7 ani'!$C$6)</f>
        <v/>
      </c>
      <c r="N37" s="249" t="str">
        <f>IF(OR(TOTAL!N37="",TOTAL!N37=0),"",TOTAL!N37/TOTAL!$C$6*'Vîrsta 5-7 ani'!$C$6)</f>
        <v/>
      </c>
      <c r="O37" s="249" t="str">
        <f>IF(OR(TOTAL!O37="",TOTAL!O37=0),"",TOTAL!O37/TOTAL!$C$6*'Vîrsta 5-7 ani'!$C$6)</f>
        <v/>
      </c>
      <c r="P37" s="249" t="str">
        <f>IF(OR(TOTAL!P37="",TOTAL!P37=0),"",TOTAL!P37/TOTAL!$C$6*'Vîrsta 5-7 ani'!$C$6)</f>
        <v/>
      </c>
      <c r="Q37" s="249" t="str">
        <f>IF(OR(TOTAL!Q37="",TOTAL!Q37=0),"",TOTAL!Q37/TOTAL!$C$6*'Vîrsta 5-7 ani'!$C$6)</f>
        <v/>
      </c>
      <c r="R37" s="249" t="str">
        <f>IF(OR(TOTAL!R37="",TOTAL!R37=0),"",TOTAL!R37/TOTAL!$C$6*'Vîrsta 5-7 ani'!$C$6)</f>
        <v/>
      </c>
      <c r="S37" s="249" t="str">
        <f>IF(OR(TOTAL!S37="",TOTAL!S37=0),"",TOTAL!S37/TOTAL!$C$6*'Vîrsta 5-7 ani'!$C$6)</f>
        <v/>
      </c>
      <c r="T37" s="249" t="str">
        <f>IF(OR(TOTAL!T37="",TOTAL!T37=0),"",TOTAL!T37/TOTAL!$C$6*'Vîrsta 5-7 ani'!$C$6)</f>
        <v/>
      </c>
      <c r="U37" s="249" t="str">
        <f>IF(OR(TOTAL!U37="",TOTAL!U37=0),"",TOTAL!U37/TOTAL!$C$6*'Vîrsta 5-7 ani'!$C$6)</f>
        <v/>
      </c>
      <c r="V37" s="249" t="str">
        <f>IF(OR(TOTAL!V37="",TOTAL!V37=0),"",TOTAL!V37/TOTAL!$C$6*'Vîrsta 5-7 ani'!$C$6)</f>
        <v/>
      </c>
      <c r="W37" s="249" t="str">
        <f>IF(OR(TOTAL!W37="",TOTAL!W37=0),"",TOTAL!W37/TOTAL!$C$6*'Vîrsta 5-7 ani'!$C$6)</f>
        <v/>
      </c>
      <c r="X37" s="249" t="str">
        <f>IF(OR(TOTAL!X37="",TOTAL!X37=0),"",TOTAL!X37/TOTAL!$C$6*'Vîrsta 5-7 ani'!$C$6)</f>
        <v/>
      </c>
      <c r="Y37" s="249" t="str">
        <f>IF(OR(TOTAL!Y37="",TOTAL!Y37=0),"",TOTAL!Y37/TOTAL!$C$6*'Vîrsta 5-7 ani'!$C$6)</f>
        <v/>
      </c>
      <c r="Z37" s="11">
        <f t="shared" si="0"/>
        <v>0</v>
      </c>
      <c r="AA37" s="11">
        <f t="shared" si="2"/>
        <v>0</v>
      </c>
      <c r="AB37" s="11" t="str">
        <f t="shared" si="10"/>
        <v/>
      </c>
      <c r="AC37" s="7">
        <v>25</v>
      </c>
      <c r="AD37" s="97" t="str">
        <f t="shared" si="12"/>
        <v/>
      </c>
      <c r="AE37" s="98">
        <v>2.1999999999999999E-2</v>
      </c>
      <c r="AF37" s="97" t="str">
        <f t="shared" si="13"/>
        <v/>
      </c>
      <c r="AG37" s="98">
        <v>1E-3</v>
      </c>
      <c r="AH37" s="97" t="str">
        <f t="shared" si="11"/>
        <v/>
      </c>
      <c r="AI37" s="98">
        <v>6.5000000000000002E-2</v>
      </c>
      <c r="AJ37" s="97" t="str">
        <f t="shared" si="14"/>
        <v/>
      </c>
      <c r="AK37" s="98">
        <v>0.28999999999999998</v>
      </c>
      <c r="AL37" s="195"/>
      <c r="AM37" s="136"/>
      <c r="AN37" s="137"/>
      <c r="AO37" s="66"/>
    </row>
    <row r="38" spans="1:41" s="31" customFormat="1" ht="15.75" x14ac:dyDescent="0.25">
      <c r="A38" s="327"/>
      <c r="B38" s="62" t="s">
        <v>55</v>
      </c>
      <c r="C38" s="249">
        <f>IF(OR(TOTAL!C38="",TOTAL!C38=0),"",TOTAL!C38/TOTAL!$C$6*'Vîrsta 5-7 ani'!$C$6)</f>
        <v>4.3152224824355976</v>
      </c>
      <c r="D38" s="249" t="str">
        <f>IF(OR(TOTAL!D38="",TOTAL!D38=0),"",TOTAL!D38/TOTAL!$C$6*'Vîrsta 5-7 ani'!$C$6)</f>
        <v/>
      </c>
      <c r="E38" s="249" t="str">
        <f>IF(OR(TOTAL!E38="",TOTAL!E38=0),"",TOTAL!E38/TOTAL!$C$6*'Vîrsta 5-7 ani'!$C$6)</f>
        <v/>
      </c>
      <c r="F38" s="249" t="str">
        <f>IF(OR(TOTAL!F38="",TOTAL!F38=0),"",TOTAL!F38/TOTAL!$C$6*'Vîrsta 5-7 ani'!$C$6)</f>
        <v/>
      </c>
      <c r="G38" s="249" t="str">
        <f>IF(OR(TOTAL!G38="",TOTAL!G38=0),"",TOTAL!G38/TOTAL!$C$6*'Vîrsta 5-7 ani'!$C$6)</f>
        <v/>
      </c>
      <c r="H38" s="249" t="str">
        <f>IF(OR(TOTAL!H38="",TOTAL!H38=0),"",TOTAL!H38/TOTAL!$C$6*'Vîrsta 5-7 ani'!$C$6)</f>
        <v/>
      </c>
      <c r="I38" s="249" t="str">
        <f>IF(OR(TOTAL!I38="",TOTAL!I38=0),"",TOTAL!I38/TOTAL!$C$6*'Vîrsta 5-7 ani'!$C$6)</f>
        <v/>
      </c>
      <c r="J38" s="249" t="str">
        <f>IF(OR(TOTAL!J38="",TOTAL!J38=0),"",TOTAL!J38/TOTAL!$C$6*'Vîrsta 5-7 ani'!$C$6)</f>
        <v/>
      </c>
      <c r="K38" s="249" t="str">
        <f>IF(OR(TOTAL!K38="",TOTAL!K38=0),"",TOTAL!K38/TOTAL!$C$6*'Vîrsta 5-7 ani'!$C$6)</f>
        <v/>
      </c>
      <c r="L38" s="249" t="str">
        <f>IF(OR(TOTAL!L38="",TOTAL!L38=0),"",TOTAL!L38/TOTAL!$C$6*'Vîrsta 5-7 ani'!$C$6)</f>
        <v/>
      </c>
      <c r="M38" s="249" t="str">
        <f>IF(OR(TOTAL!M38="",TOTAL!M38=0),"",TOTAL!M38/TOTAL!$C$6*'Vîrsta 5-7 ani'!$C$6)</f>
        <v/>
      </c>
      <c r="N38" s="249" t="str">
        <f>IF(OR(TOTAL!N38="",TOTAL!N38=0),"",TOTAL!N38/TOTAL!$C$6*'Vîrsta 5-7 ani'!$C$6)</f>
        <v/>
      </c>
      <c r="O38" s="249" t="str">
        <f>IF(OR(TOTAL!O38="",TOTAL!O38=0),"",TOTAL!O38/TOTAL!$C$6*'Vîrsta 5-7 ani'!$C$6)</f>
        <v/>
      </c>
      <c r="P38" s="249" t="str">
        <f>IF(OR(TOTAL!P38="",TOTAL!P38=0),"",TOTAL!P38/TOTAL!$C$6*'Vîrsta 5-7 ani'!$C$6)</f>
        <v/>
      </c>
      <c r="Q38" s="249" t="str">
        <f>IF(OR(TOTAL!Q38="",TOTAL!Q38=0),"",TOTAL!Q38/TOTAL!$C$6*'Vîrsta 5-7 ani'!$C$6)</f>
        <v/>
      </c>
      <c r="R38" s="249" t="str">
        <f>IF(OR(TOTAL!R38="",TOTAL!R38=0),"",TOTAL!R38/TOTAL!$C$6*'Vîrsta 5-7 ani'!$C$6)</f>
        <v/>
      </c>
      <c r="S38" s="249" t="str">
        <f>IF(OR(TOTAL!S38="",TOTAL!S38=0),"",TOTAL!S38/TOTAL!$C$6*'Vîrsta 5-7 ani'!$C$6)</f>
        <v/>
      </c>
      <c r="T38" s="249" t="str">
        <f>IF(OR(TOTAL!T38="",TOTAL!T38=0),"",TOTAL!T38/TOTAL!$C$6*'Vîrsta 5-7 ani'!$C$6)</f>
        <v/>
      </c>
      <c r="U38" s="249" t="str">
        <f>IF(OR(TOTAL!U38="",TOTAL!U38=0),"",TOTAL!U38/TOTAL!$C$6*'Vîrsta 5-7 ani'!$C$6)</f>
        <v/>
      </c>
      <c r="V38" s="249" t="str">
        <f>IF(OR(TOTAL!V38="",TOTAL!V38=0),"",TOTAL!V38/TOTAL!$C$6*'Vîrsta 5-7 ani'!$C$6)</f>
        <v/>
      </c>
      <c r="W38" s="249" t="str">
        <f>IF(OR(TOTAL!W38="",TOTAL!W38=0),"",TOTAL!W38/TOTAL!$C$6*'Vîrsta 5-7 ani'!$C$6)</f>
        <v/>
      </c>
      <c r="X38" s="249" t="str">
        <f>IF(OR(TOTAL!X38="",TOTAL!X38=0),"",TOTAL!X38/TOTAL!$C$6*'Vîrsta 5-7 ani'!$C$6)</f>
        <v/>
      </c>
      <c r="Y38" s="249" t="str">
        <f>IF(OR(TOTAL!Y38="",TOTAL!Y38=0),"",TOTAL!Y38/TOTAL!$C$6*'Vîrsta 5-7 ani'!$C$6)</f>
        <v/>
      </c>
      <c r="Z38" s="11">
        <f t="shared" ref="Z38:Z62" si="15">SUM(C38:Y38)</f>
        <v>4.3152224824355976</v>
      </c>
      <c r="AA38" s="11">
        <f t="shared" si="2"/>
        <v>1.0383114731558223</v>
      </c>
      <c r="AB38" s="11">
        <f t="shared" si="10"/>
        <v>0.72681803120907562</v>
      </c>
      <c r="AC38" s="7">
        <v>30</v>
      </c>
      <c r="AD38" s="97">
        <f t="shared" si="12"/>
        <v>5.0877262184635293E-3</v>
      </c>
      <c r="AE38" s="98">
        <v>7.0000000000000001E-3</v>
      </c>
      <c r="AF38" s="97">
        <f t="shared" si="13"/>
        <v>1.4536360624181513E-3</v>
      </c>
      <c r="AG38" s="98">
        <v>2E-3</v>
      </c>
      <c r="AH38" s="97">
        <f t="shared" si="11"/>
        <v>2.1804540936272269E-2</v>
      </c>
      <c r="AI38" s="98">
        <v>0.03</v>
      </c>
      <c r="AJ38" s="97">
        <f t="shared" si="14"/>
        <v>0.1162908849934521</v>
      </c>
      <c r="AK38" s="98">
        <v>0.16</v>
      </c>
      <c r="AL38" s="195"/>
      <c r="AM38" s="136"/>
      <c r="AN38" s="137"/>
      <c r="AO38" s="66"/>
    </row>
    <row r="39" spans="1:41" s="31" customFormat="1" ht="15.75" x14ac:dyDescent="0.25">
      <c r="A39" s="327"/>
      <c r="B39" s="61" t="s">
        <v>63</v>
      </c>
      <c r="C39" s="248">
        <f>IF(OR(TOTAL!C39="",TOTAL!C39=0),"",TOTAL!C39/TOTAL!$C$6*'Vîrsta 5-7 ani'!$C$6)</f>
        <v>2.0796252927400469</v>
      </c>
      <c r="D39" s="248" t="str">
        <f>IF(OR(TOTAL!D39="",TOTAL!D39=0),"",TOTAL!D39/TOTAL!$C$6*'Vîrsta 5-7 ani'!$C$6)</f>
        <v/>
      </c>
      <c r="E39" s="248" t="str">
        <f>IF(OR(TOTAL!E39="",TOTAL!E39=0),"",TOTAL!E39/TOTAL!$C$6*'Vîrsta 5-7 ani'!$C$6)</f>
        <v/>
      </c>
      <c r="F39" s="248" t="str">
        <f>IF(OR(TOTAL!F39="",TOTAL!F39=0),"",TOTAL!F39/TOTAL!$C$6*'Vîrsta 5-7 ani'!$C$6)</f>
        <v/>
      </c>
      <c r="G39" s="248" t="str">
        <f>IF(OR(TOTAL!G39="",TOTAL!G39=0),"",TOTAL!G39/TOTAL!$C$6*'Vîrsta 5-7 ani'!$C$6)</f>
        <v/>
      </c>
      <c r="H39" s="248" t="str">
        <f>IF(OR(TOTAL!H39="",TOTAL!H39=0),"",TOTAL!H39/TOTAL!$C$6*'Vîrsta 5-7 ani'!$C$6)</f>
        <v/>
      </c>
      <c r="I39" s="248" t="str">
        <f>IF(OR(TOTAL!I39="",TOTAL!I39=0),"",TOTAL!I39/TOTAL!$C$6*'Vîrsta 5-7 ani'!$C$6)</f>
        <v/>
      </c>
      <c r="J39" s="248" t="str">
        <f>IF(OR(TOTAL!J39="",TOTAL!J39=0),"",TOTAL!J39/TOTAL!$C$6*'Vîrsta 5-7 ani'!$C$6)</f>
        <v/>
      </c>
      <c r="K39" s="248" t="str">
        <f>IF(OR(TOTAL!K39="",TOTAL!K39=0),"",TOTAL!K39/TOTAL!$C$6*'Vîrsta 5-7 ani'!$C$6)</f>
        <v/>
      </c>
      <c r="L39" s="248" t="str">
        <f>IF(OR(TOTAL!L39="",TOTAL!L39=0),"",TOTAL!L39/TOTAL!$C$6*'Vîrsta 5-7 ani'!$C$6)</f>
        <v/>
      </c>
      <c r="M39" s="248" t="str">
        <f>IF(OR(TOTAL!M39="",TOTAL!M39=0),"",TOTAL!M39/TOTAL!$C$6*'Vîrsta 5-7 ani'!$C$6)</f>
        <v/>
      </c>
      <c r="N39" s="248" t="str">
        <f>IF(OR(TOTAL!N39="",TOTAL!N39=0),"",TOTAL!N39/TOTAL!$C$6*'Vîrsta 5-7 ani'!$C$6)</f>
        <v/>
      </c>
      <c r="O39" s="248" t="str">
        <f>IF(OR(TOTAL!O39="",TOTAL!O39=0),"",TOTAL!O39/TOTAL!$C$6*'Vîrsta 5-7 ani'!$C$6)</f>
        <v/>
      </c>
      <c r="P39" s="248" t="str">
        <f>IF(OR(TOTAL!P39="",TOTAL!P39=0),"",TOTAL!P39/TOTAL!$C$6*'Vîrsta 5-7 ani'!$C$6)</f>
        <v/>
      </c>
      <c r="Q39" s="248" t="str">
        <f>IF(OR(TOTAL!Q39="",TOTAL!Q39=0),"",TOTAL!Q39/TOTAL!$C$6*'Vîrsta 5-7 ani'!$C$6)</f>
        <v/>
      </c>
      <c r="R39" s="248" t="str">
        <f>IF(OR(TOTAL!R39="",TOTAL!R39=0),"",TOTAL!R39/TOTAL!$C$6*'Vîrsta 5-7 ani'!$C$6)</f>
        <v/>
      </c>
      <c r="S39" s="248" t="str">
        <f>IF(OR(TOTAL!S39="",TOTAL!S39=0),"",TOTAL!S39/TOTAL!$C$6*'Vîrsta 5-7 ani'!$C$6)</f>
        <v/>
      </c>
      <c r="T39" s="248" t="str">
        <f>IF(OR(TOTAL!T39="",TOTAL!T39=0),"",TOTAL!T39/TOTAL!$C$6*'Vîrsta 5-7 ani'!$C$6)</f>
        <v/>
      </c>
      <c r="U39" s="248" t="str">
        <f>IF(OR(TOTAL!U39="",TOTAL!U39=0),"",TOTAL!U39/TOTAL!$C$6*'Vîrsta 5-7 ani'!$C$6)</f>
        <v/>
      </c>
      <c r="V39" s="248" t="str">
        <f>IF(OR(TOTAL!V39="",TOTAL!V39=0),"",TOTAL!V39/TOTAL!$C$6*'Vîrsta 5-7 ani'!$C$6)</f>
        <v/>
      </c>
      <c r="W39" s="248" t="str">
        <f>IF(OR(TOTAL!W39="",TOTAL!W39=0),"",TOTAL!W39/TOTAL!$C$6*'Vîrsta 5-7 ani'!$C$6)</f>
        <v/>
      </c>
      <c r="X39" s="248" t="str">
        <f>IF(OR(TOTAL!X39="",TOTAL!X39=0),"",TOTAL!X39/TOTAL!$C$6*'Vîrsta 5-7 ani'!$C$6)</f>
        <v/>
      </c>
      <c r="Y39" s="248" t="str">
        <f>IF(OR(TOTAL!Y39="",TOTAL!Y39=0),"",TOTAL!Y39/TOTAL!$C$6*'Vîrsta 5-7 ani'!$C$6)</f>
        <v/>
      </c>
      <c r="Z39" s="11">
        <f t="shared" si="15"/>
        <v>2.0796252927400469</v>
      </c>
      <c r="AA39" s="11">
        <f t="shared" si="2"/>
        <v>0.50039107140039629</v>
      </c>
      <c r="AB39" s="11">
        <f t="shared" si="10"/>
        <v>0.40031285712031706</v>
      </c>
      <c r="AC39" s="7">
        <v>20</v>
      </c>
      <c r="AD39" s="97">
        <f t="shared" si="12"/>
        <v>2.8021899998422195E-3</v>
      </c>
      <c r="AE39" s="98">
        <v>7.0000000000000001E-3</v>
      </c>
      <c r="AF39" s="97">
        <f t="shared" si="13"/>
        <v>8.006257142406341E-4</v>
      </c>
      <c r="AG39" s="98">
        <v>2E-3</v>
      </c>
      <c r="AH39" s="97">
        <f t="shared" si="11"/>
        <v>1.361063714209078E-2</v>
      </c>
      <c r="AI39" s="98">
        <v>3.4000000000000002E-2</v>
      </c>
      <c r="AJ39" s="97">
        <f t="shared" si="14"/>
        <v>5.604379999684439E-2</v>
      </c>
      <c r="AK39" s="98">
        <v>0.14000000000000001</v>
      </c>
      <c r="AL39" s="195"/>
      <c r="AM39" s="136"/>
      <c r="AN39" s="137"/>
      <c r="AO39" s="66"/>
    </row>
    <row r="40" spans="1:41" s="31" customFormat="1" ht="15.75" x14ac:dyDescent="0.25">
      <c r="A40" s="327"/>
      <c r="B40" s="61" t="s">
        <v>82</v>
      </c>
      <c r="C40" s="248">
        <f>IF(OR(TOTAL!C40="",TOTAL!C40=0),"",TOTAL!C40/TOTAL!$C$6*'Vîrsta 5-7 ani'!$C$6)</f>
        <v>0.51990632318501173</v>
      </c>
      <c r="D40" s="248">
        <f>IF(OR(TOTAL!D40="",TOTAL!D40=0),"",TOTAL!D40/TOTAL!$C$6*'Vîrsta 5-7 ani'!$C$6)</f>
        <v>0.25995316159250587</v>
      </c>
      <c r="E40" s="248">
        <f>IF(OR(TOTAL!E40="",TOTAL!E40=0),"",TOTAL!E40/TOTAL!$C$6*'Vîrsta 5-7 ani'!$C$6)</f>
        <v>0.25995316159250587</v>
      </c>
      <c r="F40" s="248">
        <f>IF(OR(TOTAL!F40="",TOTAL!F40=0),"",TOTAL!F40/TOTAL!$C$6*'Vîrsta 5-7 ani'!$C$6)</f>
        <v>0.25995316159250587</v>
      </c>
      <c r="G40" s="248">
        <f>IF(OR(TOTAL!G40="",TOTAL!G40=0),"",TOTAL!G40/TOTAL!$C$6*'Vîrsta 5-7 ani'!$C$6)</f>
        <v>0.25995316159250587</v>
      </c>
      <c r="H40" s="248">
        <f>IF(OR(TOTAL!H40="",TOTAL!H40=0),"",TOTAL!H40/TOTAL!$C$6*'Vîrsta 5-7 ani'!$C$6)</f>
        <v>0.25995316159250587</v>
      </c>
      <c r="I40" s="248">
        <f>IF(OR(TOTAL!I40="",TOTAL!I40=0),"",TOTAL!I40/TOTAL!$C$6*'Vîrsta 5-7 ani'!$C$6)</f>
        <v>0.25995316159250587</v>
      </c>
      <c r="J40" s="248">
        <f>IF(OR(TOTAL!J40="",TOTAL!J40=0),"",TOTAL!J40/TOTAL!$C$6*'Vîrsta 5-7 ani'!$C$6)</f>
        <v>0.25995316159250587</v>
      </c>
      <c r="K40" s="248" t="str">
        <f>IF(OR(TOTAL!K40="",TOTAL!K40=0),"",TOTAL!K40/TOTAL!$C$6*'Vîrsta 5-7 ani'!$C$6)</f>
        <v/>
      </c>
      <c r="L40" s="248">
        <f>IF(OR(TOTAL!L40="",TOTAL!L40=0),"",TOTAL!L40/TOTAL!$C$6*'Vîrsta 5-7 ani'!$C$6)</f>
        <v>0.25995316159250587</v>
      </c>
      <c r="M40" s="248">
        <f>IF(OR(TOTAL!M40="",TOTAL!M40=0),"",TOTAL!M40/TOTAL!$C$6*'Vîrsta 5-7 ani'!$C$6)</f>
        <v>0.51990632318501173</v>
      </c>
      <c r="N40" s="248">
        <f>IF(OR(TOTAL!N40="",TOTAL!N40=0),"",TOTAL!N40/TOTAL!$C$6*'Vîrsta 5-7 ani'!$C$6)</f>
        <v>0.25995316159250587</v>
      </c>
      <c r="O40" s="248">
        <f>IF(OR(TOTAL!O40="",TOTAL!O40=0),"",TOTAL!O40/TOTAL!$C$6*'Vîrsta 5-7 ani'!$C$6)</f>
        <v>0.25995316159250587</v>
      </c>
      <c r="P40" s="248">
        <f>IF(OR(TOTAL!P40="",TOTAL!P40=0),"",TOTAL!P40/TOTAL!$C$6*'Vîrsta 5-7 ani'!$C$6)</f>
        <v>0.25995316159250587</v>
      </c>
      <c r="Q40" s="248">
        <f>IF(OR(TOTAL!Q40="",TOTAL!Q40=0),"",TOTAL!Q40/TOTAL!$C$6*'Vîrsta 5-7 ani'!$C$6)</f>
        <v>0.62388758782201403</v>
      </c>
      <c r="R40" s="248">
        <f>IF(OR(TOTAL!R40="",TOTAL!R40=0),"",TOTAL!R40/TOTAL!$C$6*'Vîrsta 5-7 ani'!$C$6)</f>
        <v>0.33793911007025762</v>
      </c>
      <c r="S40" s="248">
        <f>IF(OR(TOTAL!S40="",TOTAL!S40=0),"",TOTAL!S40/TOTAL!$C$6*'Vîrsta 5-7 ani'!$C$6)</f>
        <v>0.31194379391100702</v>
      </c>
      <c r="T40" s="248">
        <f>IF(OR(TOTAL!T40="",TOTAL!T40=0),"",TOTAL!T40/TOTAL!$C$6*'Vîrsta 5-7 ani'!$C$6)</f>
        <v>0.25995316159250587</v>
      </c>
      <c r="U40" s="248">
        <f>IF(OR(TOTAL!U40="",TOTAL!U40=0),"",TOTAL!U40/TOTAL!$C$6*'Vîrsta 5-7 ani'!$C$6)</f>
        <v>0.25995316159250587</v>
      </c>
      <c r="V40" s="248">
        <f>IF(OR(TOTAL!V40="",TOTAL!V40=0),"",TOTAL!V40/TOTAL!$C$6*'Vîrsta 5-7 ani'!$C$6)</f>
        <v>0.51990632318501173</v>
      </c>
      <c r="W40" s="248" t="str">
        <f>IF(OR(TOTAL!W40="",TOTAL!W40=0),"",TOTAL!W40/TOTAL!$C$6*'Vîrsta 5-7 ani'!$C$6)</f>
        <v/>
      </c>
      <c r="X40" s="248" t="str">
        <f>IF(OR(TOTAL!X40="",TOTAL!X40=0),"",TOTAL!X40/TOTAL!$C$6*'Vîrsta 5-7 ani'!$C$6)</f>
        <v/>
      </c>
      <c r="Y40" s="248" t="str">
        <f>IF(OR(TOTAL!Y40="",TOTAL!Y40=0),"",TOTAL!Y40/TOTAL!$C$6*'Vîrsta 5-7 ani'!$C$6)</f>
        <v/>
      </c>
      <c r="Z40" s="11">
        <f t="shared" si="15"/>
        <v>6.2128805620608905</v>
      </c>
      <c r="AA40" s="11">
        <f t="shared" si="2"/>
        <v>1.4949183258086838</v>
      </c>
      <c r="AB40" s="11">
        <f t="shared" si="10"/>
        <v>1.1062395610984259</v>
      </c>
      <c r="AC40" s="7">
        <v>26</v>
      </c>
      <c r="AD40" s="97">
        <f t="shared" si="12"/>
        <v>1.4381114294279537E-2</v>
      </c>
      <c r="AE40" s="98">
        <v>1.2999999999999999E-2</v>
      </c>
      <c r="AF40" s="97">
        <f t="shared" si="13"/>
        <v>3.318718683295278E-3</v>
      </c>
      <c r="AG40" s="98">
        <v>3.0000000000000001E-3</v>
      </c>
      <c r="AH40" s="97">
        <f t="shared" si="11"/>
        <v>8.5180446204578791E-2</v>
      </c>
      <c r="AI40" s="98">
        <v>7.6999999999999999E-2</v>
      </c>
      <c r="AJ40" s="97">
        <f t="shared" si="14"/>
        <v>0.30974707710755928</v>
      </c>
      <c r="AK40" s="98">
        <v>0.28000000000000003</v>
      </c>
      <c r="AL40" s="195"/>
      <c r="AM40" s="136"/>
      <c r="AN40" s="137"/>
      <c r="AO40" s="66"/>
    </row>
    <row r="41" spans="1:41" s="31" customFormat="1" ht="15.75" x14ac:dyDescent="0.25">
      <c r="A41" s="327"/>
      <c r="B41" s="61" t="s">
        <v>81</v>
      </c>
      <c r="C41" s="248">
        <f>IF(OR(TOTAL!C41="",TOTAL!C41=0),"",TOTAL!C41/TOTAL!$C$6*'Vîrsta 5-7 ani'!$C$6)</f>
        <v>0.51990632318501173</v>
      </c>
      <c r="D41" s="248">
        <f>IF(OR(TOTAL!D41="",TOTAL!D41=0),"",TOTAL!D41/TOTAL!$C$6*'Vîrsta 5-7 ani'!$C$6)</f>
        <v>0.25995316159250587</v>
      </c>
      <c r="E41" s="248">
        <f>IF(OR(TOTAL!E41="",TOTAL!E41=0),"",TOTAL!E41/TOTAL!$C$6*'Vîrsta 5-7 ani'!$C$6)</f>
        <v>0.25995316159250587</v>
      </c>
      <c r="F41" s="248">
        <f>IF(OR(TOTAL!F41="",TOTAL!F41=0),"",TOTAL!F41/TOTAL!$C$6*'Vîrsta 5-7 ani'!$C$6)</f>
        <v>0.25995316159250587</v>
      </c>
      <c r="G41" s="248">
        <f>IF(OR(TOTAL!G41="",TOTAL!G41=0),"",TOTAL!G41/TOTAL!$C$6*'Vîrsta 5-7 ani'!$C$6)</f>
        <v>0.25995316159250587</v>
      </c>
      <c r="H41" s="248">
        <f>IF(OR(TOTAL!H41="",TOTAL!H41=0),"",TOTAL!H41/TOTAL!$C$6*'Vîrsta 5-7 ani'!$C$6)</f>
        <v>0.25995316159250587</v>
      </c>
      <c r="I41" s="248">
        <f>IF(OR(TOTAL!I41="",TOTAL!I41=0),"",TOTAL!I41/TOTAL!$C$6*'Vîrsta 5-7 ani'!$C$6)</f>
        <v>0.25995316159250587</v>
      </c>
      <c r="J41" s="248">
        <f>IF(OR(TOTAL!J41="",TOTAL!J41=0),"",TOTAL!J41/TOTAL!$C$6*'Vîrsta 5-7 ani'!$C$6)</f>
        <v>0.25995316159250587</v>
      </c>
      <c r="K41" s="248" t="str">
        <f>IF(OR(TOTAL!K41="",TOTAL!K41=0),"",TOTAL!K41/TOTAL!$C$6*'Vîrsta 5-7 ani'!$C$6)</f>
        <v/>
      </c>
      <c r="L41" s="248">
        <f>IF(OR(TOTAL!L41="",TOTAL!L41=0),"",TOTAL!L41/TOTAL!$C$6*'Vîrsta 5-7 ani'!$C$6)</f>
        <v>0.25995316159250587</v>
      </c>
      <c r="M41" s="248">
        <f>IF(OR(TOTAL!M41="",TOTAL!M41=0),"",TOTAL!M41/TOTAL!$C$6*'Vîrsta 5-7 ani'!$C$6)</f>
        <v>0.51990632318501173</v>
      </c>
      <c r="N41" s="248">
        <f>IF(OR(TOTAL!N41="",TOTAL!N41=0),"",TOTAL!N41/TOTAL!$C$6*'Vîrsta 5-7 ani'!$C$6)</f>
        <v>0.25995316159250587</v>
      </c>
      <c r="O41" s="248">
        <f>IF(OR(TOTAL!O41="",TOTAL!O41=0),"",TOTAL!O41/TOTAL!$C$6*'Vîrsta 5-7 ani'!$C$6)</f>
        <v>0.25995316159250587</v>
      </c>
      <c r="P41" s="248">
        <f>IF(OR(TOTAL!P41="",TOTAL!P41=0),"",TOTAL!P41/TOTAL!$C$6*'Vîrsta 5-7 ani'!$C$6)</f>
        <v>0.25995316159250587</v>
      </c>
      <c r="Q41" s="248">
        <f>IF(OR(TOTAL!Q41="",TOTAL!Q41=0),"",TOTAL!Q41/TOTAL!$C$6*'Vîrsta 5-7 ani'!$C$6)</f>
        <v>0.62388758782201403</v>
      </c>
      <c r="R41" s="248">
        <f>IF(OR(TOTAL!R41="",TOTAL!R41=0),"",TOTAL!R41/TOTAL!$C$6*'Vîrsta 5-7 ani'!$C$6)</f>
        <v>0.33793911007025762</v>
      </c>
      <c r="S41" s="248">
        <f>IF(OR(TOTAL!S41="",TOTAL!S41=0),"",TOTAL!S41/TOTAL!$C$6*'Vîrsta 5-7 ani'!$C$6)</f>
        <v>0.31194379391100702</v>
      </c>
      <c r="T41" s="248">
        <f>IF(OR(TOTAL!T41="",TOTAL!T41=0),"",TOTAL!T41/TOTAL!$C$6*'Vîrsta 5-7 ani'!$C$6)</f>
        <v>0.25995316159250587</v>
      </c>
      <c r="U41" s="248">
        <f>IF(OR(TOTAL!U41="",TOTAL!U41=0),"",TOTAL!U41/TOTAL!$C$6*'Vîrsta 5-7 ani'!$C$6)</f>
        <v>0.25995316159250587</v>
      </c>
      <c r="V41" s="248">
        <f>IF(OR(TOTAL!V41="",TOTAL!V41=0),"",TOTAL!V41/TOTAL!$C$6*'Vîrsta 5-7 ani'!$C$6)</f>
        <v>0.51990632318501173</v>
      </c>
      <c r="W41" s="248" t="str">
        <f>IF(OR(TOTAL!W41="",TOTAL!W41=0),"",TOTAL!W41/TOTAL!$C$6*'Vîrsta 5-7 ani'!$C$6)</f>
        <v/>
      </c>
      <c r="X41" s="248" t="str">
        <f>IF(OR(TOTAL!X41="",TOTAL!X41=0),"",TOTAL!X41/TOTAL!$C$6*'Vîrsta 5-7 ani'!$C$6)</f>
        <v/>
      </c>
      <c r="Y41" s="248" t="str">
        <f>IF(OR(TOTAL!Y41="",TOTAL!Y41=0),"",TOTAL!Y41/TOTAL!$C$6*'Vîrsta 5-7 ani'!$C$6)</f>
        <v/>
      </c>
      <c r="Z41" s="11">
        <f t="shared" si="15"/>
        <v>6.2128805620608905</v>
      </c>
      <c r="AA41" s="11">
        <f t="shared" si="2"/>
        <v>1.4949183258086838</v>
      </c>
      <c r="AB41" s="11">
        <f t="shared" si="10"/>
        <v>1.195934660646947</v>
      </c>
      <c r="AC41" s="7">
        <v>20</v>
      </c>
      <c r="AD41" s="97">
        <f t="shared" si="12"/>
        <v>5.2621125068465661E-2</v>
      </c>
      <c r="AE41" s="98">
        <v>4.3999999999999997E-2</v>
      </c>
      <c r="AF41" s="97">
        <f t="shared" si="13"/>
        <v>4.7837386425877877E-3</v>
      </c>
      <c r="AG41" s="98">
        <v>4.0000000000000001E-3</v>
      </c>
      <c r="AH41" s="97">
        <f t="shared" si="11"/>
        <v>0.10763411945822522</v>
      </c>
      <c r="AI41" s="98">
        <v>0.09</v>
      </c>
      <c r="AJ41" s="97">
        <f t="shared" si="14"/>
        <v>0.49033321086524823</v>
      </c>
      <c r="AK41" s="98">
        <v>0.41</v>
      </c>
      <c r="AL41" s="195"/>
      <c r="AM41" s="136"/>
      <c r="AN41" s="137"/>
      <c r="AO41" s="66"/>
    </row>
    <row r="42" spans="1:41" s="31" customFormat="1" ht="15.75" x14ac:dyDescent="0.25">
      <c r="A42" s="327"/>
      <c r="B42" s="61" t="s">
        <v>64</v>
      </c>
      <c r="C42" s="248" t="str">
        <f>IF(OR(TOTAL!C42="",TOTAL!C42=0),"",TOTAL!C42/TOTAL!$C$6*'Vîrsta 5-7 ani'!$C$6)</f>
        <v/>
      </c>
      <c r="D42" s="248" t="str">
        <f>IF(OR(TOTAL!D42="",TOTAL!D42=0),"",TOTAL!D42/TOTAL!$C$6*'Vîrsta 5-7 ani'!$C$6)</f>
        <v/>
      </c>
      <c r="E42" s="248" t="str">
        <f>IF(OR(TOTAL!E42="",TOTAL!E42=0),"",TOTAL!E42/TOTAL!$C$6*'Vîrsta 5-7 ani'!$C$6)</f>
        <v/>
      </c>
      <c r="F42" s="248" t="str">
        <f>IF(OR(TOTAL!F42="",TOTAL!F42=0),"",TOTAL!F42/TOTAL!$C$6*'Vîrsta 5-7 ani'!$C$6)</f>
        <v/>
      </c>
      <c r="G42" s="248" t="str">
        <f>IF(OR(TOTAL!G42="",TOTAL!G42=0),"",TOTAL!G42/TOTAL!$C$6*'Vîrsta 5-7 ani'!$C$6)</f>
        <v/>
      </c>
      <c r="H42" s="248" t="str">
        <f>IF(OR(TOTAL!H42="",TOTAL!H42=0),"",TOTAL!H42/TOTAL!$C$6*'Vîrsta 5-7 ani'!$C$6)</f>
        <v/>
      </c>
      <c r="I42" s="248" t="str">
        <f>IF(OR(TOTAL!I42="",TOTAL!I42=0),"",TOTAL!I42/TOTAL!$C$6*'Vîrsta 5-7 ani'!$C$6)</f>
        <v/>
      </c>
      <c r="J42" s="248" t="str">
        <f>IF(OR(TOTAL!J42="",TOTAL!J42=0),"",TOTAL!J42/TOTAL!$C$6*'Vîrsta 5-7 ani'!$C$6)</f>
        <v/>
      </c>
      <c r="K42" s="248" t="str">
        <f>IF(OR(TOTAL!K42="",TOTAL!K42=0),"",TOTAL!K42/TOTAL!$C$6*'Vîrsta 5-7 ani'!$C$6)</f>
        <v/>
      </c>
      <c r="L42" s="248" t="str">
        <f>IF(OR(TOTAL!L42="",TOTAL!L42=0),"",TOTAL!L42/TOTAL!$C$6*'Vîrsta 5-7 ani'!$C$6)</f>
        <v/>
      </c>
      <c r="M42" s="248" t="str">
        <f>IF(OR(TOTAL!M42="",TOTAL!M42=0),"",TOTAL!M42/TOTAL!$C$6*'Vîrsta 5-7 ani'!$C$6)</f>
        <v/>
      </c>
      <c r="N42" s="248" t="str">
        <f>IF(OR(TOTAL!N42="",TOTAL!N42=0),"",TOTAL!N42/TOTAL!$C$6*'Vîrsta 5-7 ani'!$C$6)</f>
        <v/>
      </c>
      <c r="O42" s="248" t="str">
        <f>IF(OR(TOTAL!O42="",TOTAL!O42=0),"",TOTAL!O42/TOTAL!$C$6*'Vîrsta 5-7 ani'!$C$6)</f>
        <v/>
      </c>
      <c r="P42" s="248" t="str">
        <f>IF(OR(TOTAL!P42="",TOTAL!P42=0),"",TOTAL!P42/TOTAL!$C$6*'Vîrsta 5-7 ani'!$C$6)</f>
        <v/>
      </c>
      <c r="Q42" s="248" t="str">
        <f>IF(OR(TOTAL!Q42="",TOTAL!Q42=0),"",TOTAL!Q42/TOTAL!$C$6*'Vîrsta 5-7 ani'!$C$6)</f>
        <v/>
      </c>
      <c r="R42" s="248" t="str">
        <f>IF(OR(TOTAL!R42="",TOTAL!R42=0),"",TOTAL!R42/TOTAL!$C$6*'Vîrsta 5-7 ani'!$C$6)</f>
        <v/>
      </c>
      <c r="S42" s="248" t="str">
        <f>IF(OR(TOTAL!S42="",TOTAL!S42=0),"",TOTAL!S42/TOTAL!$C$6*'Vîrsta 5-7 ani'!$C$6)</f>
        <v/>
      </c>
      <c r="T42" s="248" t="str">
        <f>IF(OR(TOTAL!T42="",TOTAL!T42=0),"",TOTAL!T42/TOTAL!$C$6*'Vîrsta 5-7 ani'!$C$6)</f>
        <v/>
      </c>
      <c r="U42" s="248" t="str">
        <f>IF(OR(TOTAL!U42="",TOTAL!U42=0),"",TOTAL!U42/TOTAL!$C$6*'Vîrsta 5-7 ani'!$C$6)</f>
        <v/>
      </c>
      <c r="V42" s="248" t="str">
        <f>IF(OR(TOTAL!V42="",TOTAL!V42=0),"",TOTAL!V42/TOTAL!$C$6*'Vîrsta 5-7 ani'!$C$6)</f>
        <v/>
      </c>
      <c r="W42" s="248" t="str">
        <f>IF(OR(TOTAL!W42="",TOTAL!W42=0),"",TOTAL!W42/TOTAL!$C$6*'Vîrsta 5-7 ani'!$C$6)</f>
        <v/>
      </c>
      <c r="X42" s="248" t="str">
        <f>IF(OR(TOTAL!X42="",TOTAL!X42=0),"",TOTAL!X42/TOTAL!$C$6*'Vîrsta 5-7 ani'!$C$6)</f>
        <v/>
      </c>
      <c r="Y42" s="248" t="str">
        <f>IF(OR(TOTAL!Y42="",TOTAL!Y42=0),"",TOTAL!Y42/TOTAL!$C$6*'Vîrsta 5-7 ani'!$C$6)</f>
        <v/>
      </c>
      <c r="Z42" s="11">
        <f t="shared" si="15"/>
        <v>0</v>
      </c>
      <c r="AA42" s="11">
        <f t="shared" si="2"/>
        <v>0</v>
      </c>
      <c r="AB42" s="11" t="str">
        <f t="shared" si="10"/>
        <v/>
      </c>
      <c r="AC42" s="7">
        <v>20</v>
      </c>
      <c r="AD42" s="97" t="str">
        <f t="shared" si="12"/>
        <v/>
      </c>
      <c r="AE42" s="98">
        <v>2.1999999999999999E-2</v>
      </c>
      <c r="AF42" s="97" t="str">
        <f t="shared" si="13"/>
        <v/>
      </c>
      <c r="AG42" s="98">
        <v>3.0000000000000001E-3</v>
      </c>
      <c r="AH42" s="97" t="str">
        <f t="shared" si="11"/>
        <v/>
      </c>
      <c r="AI42" s="98">
        <v>5.7000000000000002E-2</v>
      </c>
      <c r="AJ42" s="97" t="str">
        <f t="shared" si="14"/>
        <v/>
      </c>
      <c r="AK42" s="98">
        <v>0.24</v>
      </c>
      <c r="AL42" s="195"/>
      <c r="AM42" s="136"/>
      <c r="AN42" s="137"/>
      <c r="AO42" s="66"/>
    </row>
    <row r="43" spans="1:41" s="31" customFormat="1" ht="15.75" x14ac:dyDescent="0.25">
      <c r="A43" s="327"/>
      <c r="B43" s="61" t="s">
        <v>65</v>
      </c>
      <c r="C43" s="248" t="str">
        <f>IF(OR(TOTAL!C43="",TOTAL!C43=0),"",TOTAL!C43/TOTAL!$C$6*'Vîrsta 5-7 ani'!$C$6)</f>
        <v/>
      </c>
      <c r="D43" s="248" t="str">
        <f>IF(OR(TOTAL!D43="",TOTAL!D43=0),"",TOTAL!D43/TOTAL!$C$6*'Vîrsta 5-7 ani'!$C$6)</f>
        <v/>
      </c>
      <c r="E43" s="248" t="str">
        <f>IF(OR(TOTAL!E43="",TOTAL!E43=0),"",TOTAL!E43/TOTAL!$C$6*'Vîrsta 5-7 ani'!$C$6)</f>
        <v/>
      </c>
      <c r="F43" s="248" t="str">
        <f>IF(OR(TOTAL!F43="",TOTAL!F43=0),"",TOTAL!F43/TOTAL!$C$6*'Vîrsta 5-7 ani'!$C$6)</f>
        <v/>
      </c>
      <c r="G43" s="248" t="str">
        <f>IF(OR(TOTAL!G43="",TOTAL!G43=0),"",TOTAL!G43/TOTAL!$C$6*'Vîrsta 5-7 ani'!$C$6)</f>
        <v/>
      </c>
      <c r="H43" s="248" t="str">
        <f>IF(OR(TOTAL!H43="",TOTAL!H43=0),"",TOTAL!H43/TOTAL!$C$6*'Vîrsta 5-7 ani'!$C$6)</f>
        <v/>
      </c>
      <c r="I43" s="248" t="str">
        <f>IF(OR(TOTAL!I43="",TOTAL!I43=0),"",TOTAL!I43/TOTAL!$C$6*'Vîrsta 5-7 ani'!$C$6)</f>
        <v/>
      </c>
      <c r="J43" s="248" t="str">
        <f>IF(OR(TOTAL!J43="",TOTAL!J43=0),"",TOTAL!J43/TOTAL!$C$6*'Vîrsta 5-7 ani'!$C$6)</f>
        <v/>
      </c>
      <c r="K43" s="248" t="str">
        <f>IF(OR(TOTAL!K43="",TOTAL!K43=0),"",TOTAL!K43/TOTAL!$C$6*'Vîrsta 5-7 ani'!$C$6)</f>
        <v/>
      </c>
      <c r="L43" s="248" t="str">
        <f>IF(OR(TOTAL!L43="",TOTAL!L43=0),"",TOTAL!L43/TOTAL!$C$6*'Vîrsta 5-7 ani'!$C$6)</f>
        <v/>
      </c>
      <c r="M43" s="248" t="str">
        <f>IF(OR(TOTAL!M43="",TOTAL!M43=0),"",TOTAL!M43/TOTAL!$C$6*'Vîrsta 5-7 ani'!$C$6)</f>
        <v/>
      </c>
      <c r="N43" s="248" t="str">
        <f>IF(OR(TOTAL!N43="",TOTAL!N43=0),"",TOTAL!N43/TOTAL!$C$6*'Vîrsta 5-7 ani'!$C$6)</f>
        <v/>
      </c>
      <c r="O43" s="248" t="str">
        <f>IF(OR(TOTAL!O43="",TOTAL!O43=0),"",TOTAL!O43/TOTAL!$C$6*'Vîrsta 5-7 ani'!$C$6)</f>
        <v/>
      </c>
      <c r="P43" s="248" t="str">
        <f>IF(OR(TOTAL!P43="",TOTAL!P43=0),"",TOTAL!P43/TOTAL!$C$6*'Vîrsta 5-7 ani'!$C$6)</f>
        <v/>
      </c>
      <c r="Q43" s="248" t="str">
        <f>IF(OR(TOTAL!Q43="",TOTAL!Q43=0),"",TOTAL!Q43/TOTAL!$C$6*'Vîrsta 5-7 ani'!$C$6)</f>
        <v/>
      </c>
      <c r="R43" s="248" t="str">
        <f>IF(OR(TOTAL!R43="",TOTAL!R43=0),"",TOTAL!R43/TOTAL!$C$6*'Vîrsta 5-7 ani'!$C$6)</f>
        <v/>
      </c>
      <c r="S43" s="248" t="str">
        <f>IF(OR(TOTAL!S43="",TOTAL!S43=0),"",TOTAL!S43/TOTAL!$C$6*'Vîrsta 5-7 ani'!$C$6)</f>
        <v/>
      </c>
      <c r="T43" s="248" t="str">
        <f>IF(OR(TOTAL!T43="",TOTAL!T43=0),"",TOTAL!T43/TOTAL!$C$6*'Vîrsta 5-7 ani'!$C$6)</f>
        <v/>
      </c>
      <c r="U43" s="248" t="str">
        <f>IF(OR(TOTAL!U43="",TOTAL!U43=0),"",TOTAL!U43/TOTAL!$C$6*'Vîrsta 5-7 ani'!$C$6)</f>
        <v/>
      </c>
      <c r="V43" s="248" t="str">
        <f>IF(OR(TOTAL!V43="",TOTAL!V43=0),"",TOTAL!V43/TOTAL!$C$6*'Vîrsta 5-7 ani'!$C$6)</f>
        <v/>
      </c>
      <c r="W43" s="248" t="str">
        <f>IF(OR(TOTAL!W43="",TOTAL!W43=0),"",TOTAL!W43/TOTAL!$C$6*'Vîrsta 5-7 ani'!$C$6)</f>
        <v/>
      </c>
      <c r="X43" s="248" t="str">
        <f>IF(OR(TOTAL!X43="",TOTAL!X43=0),"",TOTAL!X43/TOTAL!$C$6*'Vîrsta 5-7 ani'!$C$6)</f>
        <v/>
      </c>
      <c r="Y43" s="248" t="str">
        <f>IF(OR(TOTAL!Y43="",TOTAL!Y43=0),"",TOTAL!Y43/TOTAL!$C$6*'Vîrsta 5-7 ani'!$C$6)</f>
        <v/>
      </c>
      <c r="Z43" s="11">
        <f t="shared" si="15"/>
        <v>0</v>
      </c>
      <c r="AA43" s="11">
        <f t="shared" si="2"/>
        <v>0</v>
      </c>
      <c r="AB43" s="11" t="str">
        <f t="shared" si="10"/>
        <v/>
      </c>
      <c r="AC43" s="7">
        <v>20</v>
      </c>
      <c r="AD43" s="97" t="str">
        <f t="shared" si="12"/>
        <v/>
      </c>
      <c r="AE43" s="98">
        <v>6.8000000000000005E-2</v>
      </c>
      <c r="AF43" s="97" t="str">
        <f t="shared" si="13"/>
        <v/>
      </c>
      <c r="AG43" s="98">
        <v>1E-3</v>
      </c>
      <c r="AH43" s="97" t="str">
        <f t="shared" si="11"/>
        <v/>
      </c>
      <c r="AI43" s="98">
        <v>0.26300000000000001</v>
      </c>
      <c r="AJ43" s="97" t="str">
        <f t="shared" si="14"/>
        <v/>
      </c>
      <c r="AK43" s="98">
        <v>1.37</v>
      </c>
      <c r="AL43" s="195"/>
      <c r="AM43" s="136"/>
      <c r="AN43" s="137"/>
      <c r="AO43" s="66"/>
    </row>
    <row r="44" spans="1:41" s="31" customFormat="1" ht="15.75" x14ac:dyDescent="0.25">
      <c r="A44" s="327"/>
      <c r="B44" s="58" t="s">
        <v>57</v>
      </c>
      <c r="C44" s="247" t="str">
        <f>IF(OR(TOTAL!C44="",TOTAL!C44=0),"",TOTAL!C44/TOTAL!$C$6*'Vîrsta 5-7 ani'!$C$6)</f>
        <v/>
      </c>
      <c r="D44" s="247" t="str">
        <f>IF(OR(TOTAL!D44="",TOTAL!D44=0),"",TOTAL!D44/TOTAL!$C$6*'Vîrsta 5-7 ani'!$C$6)</f>
        <v/>
      </c>
      <c r="E44" s="247" t="str">
        <f>IF(OR(TOTAL!E44="",TOTAL!E44=0),"",TOTAL!E44/TOTAL!$C$6*'Vîrsta 5-7 ani'!$C$6)</f>
        <v/>
      </c>
      <c r="F44" s="247" t="str">
        <f>IF(OR(TOTAL!F44="",TOTAL!F44=0),"",TOTAL!F44/TOTAL!$C$6*'Vîrsta 5-7 ani'!$C$6)</f>
        <v/>
      </c>
      <c r="G44" s="247" t="str">
        <f>IF(OR(TOTAL!G44="",TOTAL!G44=0),"",TOTAL!G44/TOTAL!$C$6*'Vîrsta 5-7 ani'!$C$6)</f>
        <v/>
      </c>
      <c r="H44" s="247" t="str">
        <f>IF(OR(TOTAL!H44="",TOTAL!H44=0),"",TOTAL!H44/TOTAL!$C$6*'Vîrsta 5-7 ani'!$C$6)</f>
        <v/>
      </c>
      <c r="I44" s="247" t="str">
        <f>IF(OR(TOTAL!I44="",TOTAL!I44=0),"",TOTAL!I44/TOTAL!$C$6*'Vîrsta 5-7 ani'!$C$6)</f>
        <v/>
      </c>
      <c r="J44" s="247" t="str">
        <f>IF(OR(TOTAL!J44="",TOTAL!J44=0),"",TOTAL!J44/TOTAL!$C$6*'Vîrsta 5-7 ani'!$C$6)</f>
        <v/>
      </c>
      <c r="K44" s="247" t="str">
        <f>IF(OR(TOTAL!K44="",TOTAL!K44=0),"",TOTAL!K44/TOTAL!$C$6*'Vîrsta 5-7 ani'!$C$6)</f>
        <v/>
      </c>
      <c r="L44" s="247" t="str">
        <f>IF(OR(TOTAL!L44="",TOTAL!L44=0),"",TOTAL!L44/TOTAL!$C$6*'Vîrsta 5-7 ani'!$C$6)</f>
        <v/>
      </c>
      <c r="M44" s="247" t="str">
        <f>IF(OR(TOTAL!M44="",TOTAL!M44=0),"",TOTAL!M44/TOTAL!$C$6*'Vîrsta 5-7 ani'!$C$6)</f>
        <v/>
      </c>
      <c r="N44" s="247" t="str">
        <f>IF(OR(TOTAL!N44="",TOTAL!N44=0),"",TOTAL!N44/TOTAL!$C$6*'Vîrsta 5-7 ani'!$C$6)</f>
        <v/>
      </c>
      <c r="O44" s="247" t="str">
        <f>IF(OR(TOTAL!O44="",TOTAL!O44=0),"",TOTAL!O44/TOTAL!$C$6*'Vîrsta 5-7 ani'!$C$6)</f>
        <v/>
      </c>
      <c r="P44" s="247" t="str">
        <f>IF(OR(TOTAL!P44="",TOTAL!P44=0),"",TOTAL!P44/TOTAL!$C$6*'Vîrsta 5-7 ani'!$C$6)</f>
        <v/>
      </c>
      <c r="Q44" s="247" t="str">
        <f>IF(OR(TOTAL!Q44="",TOTAL!Q44=0),"",TOTAL!Q44/TOTAL!$C$6*'Vîrsta 5-7 ani'!$C$6)</f>
        <v/>
      </c>
      <c r="R44" s="247" t="str">
        <f>IF(OR(TOTAL!R44="",TOTAL!R44=0),"",TOTAL!R44/TOTAL!$C$6*'Vîrsta 5-7 ani'!$C$6)</f>
        <v/>
      </c>
      <c r="S44" s="247" t="str">
        <f>IF(OR(TOTAL!S44="",TOTAL!S44=0),"",TOTAL!S44/TOTAL!$C$6*'Vîrsta 5-7 ani'!$C$6)</f>
        <v/>
      </c>
      <c r="T44" s="247" t="str">
        <f>IF(OR(TOTAL!T44="",TOTAL!T44=0),"",TOTAL!T44/TOTAL!$C$6*'Vîrsta 5-7 ani'!$C$6)</f>
        <v/>
      </c>
      <c r="U44" s="247" t="str">
        <f>IF(OR(TOTAL!U44="",TOTAL!U44=0),"",TOTAL!U44/TOTAL!$C$6*'Vîrsta 5-7 ani'!$C$6)</f>
        <v/>
      </c>
      <c r="V44" s="247" t="str">
        <f>IF(OR(TOTAL!V44="",TOTAL!V44=0),"",TOTAL!V44/TOTAL!$C$6*'Vîrsta 5-7 ani'!$C$6)</f>
        <v/>
      </c>
      <c r="W44" s="247" t="str">
        <f>IF(OR(TOTAL!W44="",TOTAL!W44=0),"",TOTAL!W44/TOTAL!$C$6*'Vîrsta 5-7 ani'!$C$6)</f>
        <v/>
      </c>
      <c r="X44" s="247" t="str">
        <f>IF(OR(TOTAL!X44="",TOTAL!X44=0),"",TOTAL!X44/TOTAL!$C$6*'Vîrsta 5-7 ani'!$C$6)</f>
        <v/>
      </c>
      <c r="Y44" s="247" t="str">
        <f>IF(OR(TOTAL!Y44="",TOTAL!Y44=0),"",TOTAL!Y44/TOTAL!$C$6*'Vîrsta 5-7 ani'!$C$6)</f>
        <v/>
      </c>
      <c r="Z44" s="11">
        <f t="shared" si="15"/>
        <v>0</v>
      </c>
      <c r="AA44" s="11">
        <f t="shared" si="2"/>
        <v>0</v>
      </c>
      <c r="AB44" s="11" t="str">
        <f t="shared" si="10"/>
        <v/>
      </c>
      <c r="AC44" s="7">
        <v>40</v>
      </c>
      <c r="AD44" s="97" t="str">
        <f t="shared" si="12"/>
        <v/>
      </c>
      <c r="AE44" s="98">
        <v>6.0000000000000001E-3</v>
      </c>
      <c r="AF44" s="97" t="str">
        <f t="shared" si="13"/>
        <v/>
      </c>
      <c r="AG44" s="98">
        <v>2E-3</v>
      </c>
      <c r="AH44" s="97" t="str">
        <f t="shared" si="11"/>
        <v/>
      </c>
      <c r="AI44" s="98">
        <v>7.5999999999999998E-2</v>
      </c>
      <c r="AJ44" s="97" t="str">
        <f t="shared" si="14"/>
        <v/>
      </c>
      <c r="AK44" s="98">
        <v>0.3</v>
      </c>
      <c r="AL44" s="196"/>
      <c r="AM44" s="138"/>
      <c r="AN44" s="139"/>
      <c r="AO44" s="66"/>
    </row>
    <row r="45" spans="1:41" s="21" customFormat="1" ht="15.75" x14ac:dyDescent="0.25">
      <c r="A45" s="316">
        <v>3</v>
      </c>
      <c r="B45" s="63" t="s">
        <v>2</v>
      </c>
      <c r="C45" s="161">
        <f>IF(OR(TOTAL!C45="",TOTAL!C45=0),"",IF('Vîrsta 1-2 ani'!$C$6&lt;=0,(('Vîrsta 3-4 ani'!C45/'Vîrsta 3-4 ani'!$C$6)+0.056)*'Vîrsta 5-7 ani'!$C$6,(('Vîrsta 1-2 ani'!C45/'Vîrsta 1-2 ani'!$C$6)+0.08)*'Vîrsta 5-7 ani'!$C$6))</f>
        <v>47.99775175644028</v>
      </c>
      <c r="D45" s="161">
        <f>IF(OR(TOTAL!D45="",TOTAL!D45=0),"",IF('Vîrsta 1-2 ani'!$C$6&lt;=0,(('Vîrsta 3-4 ani'!D45/'Vîrsta 3-4 ani'!$C$6)+0.056)*'Vîrsta 5-7 ani'!$C$6,(('Vîrsta 1-2 ani'!D45/'Vîrsta 1-2 ani'!$C$6)+0.08)*'Vîrsta 5-7 ani'!$C$6))</f>
        <v>47.321873536299769</v>
      </c>
      <c r="E45" s="161">
        <f>IF(OR(TOTAL!E45="",TOTAL!E45=0),"",IF('Vîrsta 1-2 ani'!$C$6&lt;=0,(('Vîrsta 3-4 ani'!E45/'Vîrsta 3-4 ani'!$C$6)+0.056)*'Vîrsta 5-7 ani'!$C$6,(('Vîrsta 1-2 ani'!E45/'Vîrsta 1-2 ani'!$C$6)+0.08)*'Vîrsta 5-7 ani'!$C$6))</f>
        <v>44.514379391100697</v>
      </c>
      <c r="F45" s="161">
        <f>IF(OR(TOTAL!F45="",TOTAL!F45=0),"",IF('Vîrsta 1-2 ani'!$C$6&lt;=0,(('Vîrsta 3-4 ani'!F45/'Vîrsta 3-4 ani'!$C$6)+0.056)*'Vîrsta 5-7 ani'!$C$6,(('Vîrsta 1-2 ani'!F45/'Vîrsta 1-2 ani'!$C$6)+0.08)*'Vîrsta 5-7 ani'!$C$6))</f>
        <v>47.581826697892275</v>
      </c>
      <c r="G45" s="161">
        <f>IF(OR(TOTAL!G45="",TOTAL!G45=0),"",IF('Vîrsta 1-2 ani'!$C$6&lt;=0,(('Vîrsta 3-4 ani'!G45/'Vîrsta 3-4 ani'!$C$6)+0.056)*'Vîrsta 5-7 ani'!$C$6,(('Vîrsta 1-2 ani'!G45/'Vîrsta 1-2 ani'!$C$6)+0.08)*'Vîrsta 5-7 ani'!$C$6))</f>
        <v>48.517658079625292</v>
      </c>
      <c r="H45" s="161">
        <f>IF(OR(TOTAL!H45="",TOTAL!H45=0),"",IF('Vîrsta 1-2 ani'!$C$6&lt;=0,(('Vîrsta 3-4 ani'!H45/'Vîrsta 3-4 ani'!$C$6)+0.056)*'Vîrsta 5-7 ani'!$C$6,(('Vîrsta 1-2 ani'!H45/'Vîrsta 1-2 ani'!$C$6)+0.08)*'Vîrsta 5-7 ani'!$C$6))</f>
        <v>48.777611241217798</v>
      </c>
      <c r="I45" s="161">
        <f>IF(OR(TOTAL!I45="",TOTAL!I45=0),"",IF('Vîrsta 1-2 ani'!$C$6&lt;=0,(('Vîrsta 3-4 ani'!I45/'Vîrsta 3-4 ani'!$C$6)+0.056)*'Vîrsta 5-7 ani'!$C$6,(('Vîrsta 1-2 ani'!I45/'Vîrsta 1-2 ani'!$C$6)+0.08)*'Vîrsta 5-7 ani'!$C$6))</f>
        <v>45.65817330210772</v>
      </c>
      <c r="J45" s="161">
        <f>IF(OR(TOTAL!J45="",TOTAL!J45=0),"",IF('Vîrsta 1-2 ani'!$C$6&lt;=0,(('Vîrsta 3-4 ani'!J45/'Vîrsta 3-4 ani'!$C$6)+0.056)*'Vîrsta 5-7 ani'!$C$6,(('Vîrsta 1-2 ani'!J45/'Vîrsta 1-2 ani'!$C$6)+0.08)*'Vîrsta 5-7 ani'!$C$6))</f>
        <v>47.217892271662755</v>
      </c>
      <c r="K45" s="161">
        <f>IF(OR(TOTAL!K45="",TOTAL!K45=0),"",IF('Vîrsta 1-2 ani'!$C$6&lt;=0,(('Vîrsta 3-4 ani'!K45/'Vîrsta 3-4 ani'!$C$6)+0.056)*'Vîrsta 5-7 ani'!$C$6,(('Vîrsta 1-2 ani'!K45/'Vîrsta 1-2 ani'!$C$6)+0.08)*'Vîrsta 5-7 ani'!$C$6))</f>
        <v>48.517658079625292</v>
      </c>
      <c r="L45" s="161">
        <f>IF(OR(TOTAL!L45="",TOTAL!L45=0),"",IF('Vîrsta 1-2 ani'!$C$6&lt;=0,(('Vîrsta 3-4 ani'!L45/'Vîrsta 3-4 ani'!$C$6)+0.056)*'Vîrsta 5-7 ani'!$C$6,(('Vîrsta 1-2 ani'!L45/'Vîrsta 1-2 ani'!$C$6)+0.08)*'Vîrsta 5-7 ani'!$C$6))</f>
        <v>45.034285714285716</v>
      </c>
      <c r="M45" s="161">
        <f>IF(OR(TOTAL!M45="",TOTAL!M45=0),"",IF('Vîrsta 1-2 ani'!$C$6&lt;=0,(('Vîrsta 3-4 ani'!M45/'Vîrsta 3-4 ani'!$C$6)+0.056)*'Vîrsta 5-7 ani'!$C$6,(('Vîrsta 1-2 ani'!M45/'Vîrsta 1-2 ani'!$C$6)+0.08)*'Vîrsta 5-7 ani'!$C$6))</f>
        <v>44.878313817330216</v>
      </c>
      <c r="N45" s="161">
        <f>IF(OR(TOTAL!N45="",TOTAL!N45=0),"",IF('Vîrsta 1-2 ani'!$C$6&lt;=0,(('Vîrsta 3-4 ani'!N45/'Vîrsta 3-4 ani'!$C$6)+0.056)*'Vîrsta 5-7 ani'!$C$6,(('Vîrsta 1-2 ani'!N45/'Vîrsta 1-2 ani'!$C$6)+0.08)*'Vîrsta 5-7 ani'!$C$6))</f>
        <v>50.23334894613582</v>
      </c>
      <c r="O45" s="161">
        <f>IF(OR(TOTAL!O45="",TOTAL!O45=0),"",IF('Vîrsta 1-2 ani'!$C$6&lt;=0,(('Vîrsta 3-4 ani'!O45/'Vîrsta 3-4 ani'!$C$6)+0.056)*'Vîrsta 5-7 ani'!$C$6,(('Vîrsta 1-2 ani'!O45/'Vîrsta 1-2 ani'!$C$6)+0.08)*'Vîrsta 5-7 ani'!$C$6))</f>
        <v>51.377142857142857</v>
      </c>
      <c r="P45" s="161">
        <f>IF(OR(TOTAL!P45="",TOTAL!P45=0),"",IF('Vîrsta 1-2 ani'!$C$6&lt;=0,(('Vîrsta 3-4 ani'!P45/'Vîrsta 3-4 ani'!$C$6)+0.056)*'Vîrsta 5-7 ani'!$C$6,(('Vîrsta 1-2 ani'!P45/'Vîrsta 1-2 ani'!$C$6)+0.08)*'Vîrsta 5-7 ani'!$C$6))</f>
        <v>51.897049180327869</v>
      </c>
      <c r="Q45" s="161">
        <f>IF(OR(TOTAL!Q45="",TOTAL!Q45=0),"",IF('Vîrsta 1-2 ani'!$C$6&lt;=0,(('Vîrsta 3-4 ani'!Q45/'Vîrsta 3-4 ani'!$C$6)+0.056)*'Vîrsta 5-7 ani'!$C$6,(('Vîrsta 1-2 ani'!Q45/'Vîrsta 1-2 ani'!$C$6)+0.08)*'Vîrsta 5-7 ani'!$C$6))</f>
        <v>51.897049180327869</v>
      </c>
      <c r="R45" s="161">
        <f>IF(OR(TOTAL!R45="",TOTAL!R45=0),"",IF('Vîrsta 1-2 ani'!$C$6&lt;=0,(('Vîrsta 3-4 ani'!R45/'Vîrsta 3-4 ani'!$C$6)+0.056)*'Vîrsta 5-7 ani'!$C$6,(('Vîrsta 1-2 ani'!R45/'Vîrsta 1-2 ani'!$C$6)+0.08)*'Vîrsta 5-7 ani'!$C$6))</f>
        <v>49.089555035128804</v>
      </c>
      <c r="S45" s="161">
        <f>IF(OR(TOTAL!S45="",TOTAL!S45=0),"",IF('Vîrsta 1-2 ani'!$C$6&lt;=0,(('Vîrsta 3-4 ani'!S45/'Vîrsta 3-4 ani'!$C$6)+0.056)*'Vîrsta 5-7 ani'!$C$6,(('Vîrsta 1-2 ani'!S45/'Vîrsta 1-2 ani'!$C$6)+0.08)*'Vîrsta 5-7 ani'!$C$6))</f>
        <v>45.398220140515221</v>
      </c>
      <c r="T45" s="161">
        <f>IF(OR(TOTAL!T45="",TOTAL!T45=0),"",IF('Vîrsta 1-2 ani'!$C$6&lt;=0,(('Vîrsta 3-4 ani'!T45/'Vîrsta 3-4 ani'!$C$6)+0.056)*'Vîrsta 5-7 ani'!$C$6,(('Vîrsta 1-2 ani'!T45/'Vîrsta 1-2 ani'!$C$6)+0.08)*'Vîrsta 5-7 ani'!$C$6))</f>
        <v>46.697985948477744</v>
      </c>
      <c r="U45" s="161">
        <f>IF(OR(TOTAL!U45="",TOTAL!U45=0),"",IF('Vîrsta 1-2 ani'!$C$6&lt;=0,(('Vîrsta 3-4 ani'!U45/'Vîrsta 3-4 ani'!$C$6)+0.056)*'Vîrsta 5-7 ani'!$C$6,(('Vîrsta 1-2 ani'!U45/'Vîrsta 1-2 ani'!$C$6)+0.08)*'Vîrsta 5-7 ani'!$C$6))</f>
        <v>50.077377049180328</v>
      </c>
      <c r="V45" s="161">
        <f>IF(OR(TOTAL!V45="",TOTAL!V45=0),"",IF('Vîrsta 1-2 ani'!$C$6&lt;=0,(('Vîrsta 3-4 ani'!V45/'Vîrsta 3-4 ani'!$C$6)+0.056)*'Vîrsta 5-7 ani'!$C$6,(('Vîrsta 1-2 ani'!V45/'Vîrsta 1-2 ani'!$C$6)+0.08)*'Vîrsta 5-7 ani'!$C$6))</f>
        <v>50.025386416861828</v>
      </c>
      <c r="W45" s="161" t="str">
        <f>IF(OR(TOTAL!W45="",TOTAL!W45=0),"",IF('Vîrsta 1-2 ani'!$C$6&lt;=0,(('Vîrsta 3-4 ani'!W45/'Vîrsta 3-4 ani'!$C$6)+0.056)*'Vîrsta 5-7 ani'!$C$6,(('Vîrsta 1-2 ani'!W45/'Vîrsta 1-2 ani'!$C$6)+0.08)*'Vîrsta 5-7 ani'!$C$6))</f>
        <v/>
      </c>
      <c r="X45" s="161" t="str">
        <f>IF(OR(TOTAL!X45="",TOTAL!X45=0),"",IF('Vîrsta 1-2 ani'!$C$6&lt;=0,(('Vîrsta 3-4 ani'!X45/'Vîrsta 3-4 ani'!$C$6)+0.056)*'Vîrsta 5-7 ani'!$C$6,(('Vîrsta 1-2 ani'!X45/'Vîrsta 1-2 ani'!$C$6)+0.08)*'Vîrsta 5-7 ani'!$C$6))</f>
        <v/>
      </c>
      <c r="Y45" s="161" t="str">
        <f>IF(OR(TOTAL!Y45="",TOTAL!Y45=0),"",IF('Vîrsta 1-2 ani'!$C$6&lt;=0,(('Vîrsta 3-4 ani'!Y45/'Vîrsta 3-4 ani'!$C$6)+0.056)*'Vîrsta 5-7 ani'!$C$6,(('Vîrsta 1-2 ani'!Y45/'Vîrsta 1-2 ani'!$C$6)+0.08)*'Vîrsta 5-7 ani'!$C$6))</f>
        <v/>
      </c>
      <c r="Z45" s="22">
        <f t="shared" si="15"/>
        <v>962.71053864168607</v>
      </c>
      <c r="AA45" s="22">
        <f t="shared" si="2"/>
        <v>231.64353672802841</v>
      </c>
      <c r="AB45" s="22">
        <f t="shared" ref="AB45:AB62" si="16">IFERROR(IF($AA45=0,"",$AA45-AC45*AA45/100),"")</f>
        <v>185.61596598016916</v>
      </c>
      <c r="AC45" s="23">
        <v>19.87</v>
      </c>
      <c r="AD45" s="102">
        <f>IFERROR(IF($AB45=0,"",$AB45*AE45),"")</f>
        <v>1.6705436938215223</v>
      </c>
      <c r="AE45" s="102">
        <v>8.9999999999999993E-3</v>
      </c>
      <c r="AF45" s="102">
        <f>IFERROR(IF($AB45=0,"",$AB45*AG45),"")</f>
        <v>2.0417756257818609</v>
      </c>
      <c r="AG45" s="102">
        <v>1.0999999999999999E-2</v>
      </c>
      <c r="AH45" s="102">
        <f>IFERROR(IF($AB45=0,"",$AB45*AI45),"")</f>
        <v>32.668410012509774</v>
      </c>
      <c r="AI45" s="102">
        <v>0.17599999999999999</v>
      </c>
      <c r="AJ45" s="102">
        <f>IFERROR(IF($AB45=0,"",$AB45*AK45),"")</f>
        <v>113.59697117986353</v>
      </c>
      <c r="AK45" s="103">
        <v>0.61199999999999999</v>
      </c>
      <c r="AL45" s="197">
        <v>176</v>
      </c>
      <c r="AM45" s="127">
        <f t="shared" ref="AM45" si="17">IFERROR((AB45-AL45),"")</f>
        <v>9.6159659801691646</v>
      </c>
      <c r="AN45" s="127">
        <f t="shared" ref="AN45" si="18">IFERROR((AB45*100/AL45),"")</f>
        <v>105.46361703418702</v>
      </c>
      <c r="AO45" s="64"/>
    </row>
    <row r="46" spans="1:41" s="168" customFormat="1" ht="15.75" x14ac:dyDescent="0.25">
      <c r="A46" s="317"/>
      <c r="B46" s="60" t="s">
        <v>27</v>
      </c>
      <c r="C46" s="250">
        <f>IF(OR(TOTAL!C46="",TOTAL!C46=0),"",TOTAL!C46/TOTAL!$C$6*'Vîrsta 5-7 ani'!$C$6)</f>
        <v>7.798594847775175</v>
      </c>
      <c r="D46" s="250">
        <f>IF(OR(TOTAL!D46="",TOTAL!D46=0),"",TOTAL!D46/TOTAL!$C$6*'Vîrsta 5-7 ani'!$C$6)</f>
        <v>7.6426229508196712</v>
      </c>
      <c r="E46" s="250">
        <f>IF(OR(TOTAL!E46="",TOTAL!E46=0),"",TOTAL!E46/TOTAL!$C$6*'Vîrsta 5-7 ani'!$C$6)</f>
        <v>38.109133489461357</v>
      </c>
      <c r="F46" s="250">
        <f>IF(OR(TOTAL!F46="",TOTAL!F46=0),"",TOTAL!F46/TOTAL!$C$6*'Vîrsta 5-7 ani'!$C$6)</f>
        <v>7.6426229508196712</v>
      </c>
      <c r="G46" s="250">
        <f>IF(OR(TOTAL!G46="",TOTAL!G46=0),"",TOTAL!G46/TOTAL!$C$6*'Vîrsta 5-7 ani'!$C$6)</f>
        <v>7.798594847775175</v>
      </c>
      <c r="H46" s="250">
        <f>IF(OR(TOTAL!H46="",TOTAL!H46=0),"",TOTAL!H46/TOTAL!$C$6*'Vîrsta 5-7 ani'!$C$6)</f>
        <v>7.5386416861826708</v>
      </c>
      <c r="I46" s="250">
        <f>IF(OR(TOTAL!I46="",TOTAL!I46=0),"",TOTAL!I46/TOTAL!$C$6*'Vîrsta 5-7 ani'!$C$6)</f>
        <v>38.213114754098363</v>
      </c>
      <c r="J46" s="250">
        <f>IF(OR(TOTAL!J46="",TOTAL!J46=0),"",TOTAL!J46/TOTAL!$C$6*'Vîrsta 5-7 ani'!$C$6)</f>
        <v>7.5386416861826708</v>
      </c>
      <c r="K46" s="250">
        <f>IF(OR(TOTAL!K46="",TOTAL!K46=0),"",TOTAL!K46/TOTAL!$C$6*'Vîrsta 5-7 ani'!$C$6)</f>
        <v>7.798594847775175</v>
      </c>
      <c r="L46" s="250">
        <f>IF(OR(TOTAL!L46="",TOTAL!L46=0),"",TOTAL!L46/TOTAL!$C$6*'Vîrsta 5-7 ani'!$C$6)</f>
        <v>38.629039812646369</v>
      </c>
      <c r="M46" s="250">
        <f>IF(OR(TOTAL!M46="",TOTAL!M46=0),"",TOTAL!M46/TOTAL!$C$6*'Vîrsta 5-7 ani'!$C$6)</f>
        <v>38.473067915690869</v>
      </c>
      <c r="N46" s="250">
        <f>IF(OR(TOTAL!N46="",TOTAL!N46=0),"",TOTAL!N46/TOTAL!$C$6*'Vîrsta 5-7 ani'!$C$6)</f>
        <v>7.9545667447306787</v>
      </c>
      <c r="O46" s="250">
        <f>IF(OR(TOTAL!O46="",TOTAL!O46=0),"",TOTAL!O46/TOTAL!$C$6*'Vîrsta 5-7 ani'!$C$6)</f>
        <v>8.3185011709601877</v>
      </c>
      <c r="P46" s="250">
        <f>IF(OR(TOTAL!P46="",TOTAL!P46=0),"",TOTAL!P46/TOTAL!$C$6*'Vîrsta 5-7 ani'!$C$6)</f>
        <v>4.9391100702576116</v>
      </c>
      <c r="Q46" s="250">
        <f>IF(OR(TOTAL!Q46="",TOTAL!Q46=0),"",TOTAL!Q46/TOTAL!$C$6*'Vîrsta 5-7 ani'!$C$6)</f>
        <v>43.672131147540981</v>
      </c>
      <c r="R46" s="250">
        <f>IF(OR(TOTAL!R46="",TOTAL!R46=0),"",TOTAL!R46/TOTAL!$C$6*'Vîrsta 5-7 ani'!$C$6)</f>
        <v>42.684309133489457</v>
      </c>
      <c r="S46" s="250">
        <f>IF(OR(TOTAL!S46="",TOTAL!S46=0),"",TOTAL!S46/TOTAL!$C$6*'Vîrsta 5-7 ani'!$C$6)</f>
        <v>38.992974238875881</v>
      </c>
      <c r="T46" s="250">
        <f>IF(OR(TOTAL!T46="",TOTAL!T46=0),"",TOTAL!T46/TOTAL!$C$6*'Vîrsta 5-7 ani'!$C$6)</f>
        <v>7.5386416861826708</v>
      </c>
      <c r="U46" s="250">
        <f>IF(OR(TOTAL!U46="",TOTAL!U46=0),"",TOTAL!U46/TOTAL!$C$6*'Vîrsta 5-7 ani'!$C$6)</f>
        <v>5.1990632318501175</v>
      </c>
      <c r="V46" s="250">
        <f>IF(OR(TOTAL!V46="",TOTAL!V46=0),"",TOTAL!V46/TOTAL!$C$6*'Vîrsta 5-7 ani'!$C$6)</f>
        <v>32.494145199063233</v>
      </c>
      <c r="W46" s="250" t="str">
        <f>IF(OR(TOTAL!W46="",TOTAL!W46=0),"",TOTAL!W46/TOTAL!$C$6*'Vîrsta 5-7 ani'!$C$6)</f>
        <v/>
      </c>
      <c r="X46" s="250" t="str">
        <f>IF(OR(TOTAL!X46="",TOTAL!X46=0),"",TOTAL!X46/TOTAL!$C$6*'Vîrsta 5-7 ani'!$C$6)</f>
        <v/>
      </c>
      <c r="Y46" s="250" t="str">
        <f>IF(OR(TOTAL!Y46="",TOTAL!Y46=0),"",TOTAL!Y46/TOTAL!$C$6*'Vîrsta 5-7 ani'!$C$6)</f>
        <v/>
      </c>
      <c r="Z46" s="24">
        <f t="shared" si="15"/>
        <v>398.976112412178</v>
      </c>
      <c r="AA46" s="24">
        <f t="shared" si="2"/>
        <v>96.000027048166032</v>
      </c>
      <c r="AB46" s="24">
        <f t="shared" si="16"/>
        <v>84.480023802386114</v>
      </c>
      <c r="AC46" s="8">
        <v>12</v>
      </c>
      <c r="AD46" s="101">
        <f>IFERROR(IF($AB46=0,"",$AB46*AE46),"")</f>
        <v>0.33792009520954447</v>
      </c>
      <c r="AE46" s="100">
        <v>4.0000000000000001E-3</v>
      </c>
      <c r="AF46" s="101">
        <f>IFERROR(IF($AB46=0,"",$AB46*AG46),"")</f>
        <v>0</v>
      </c>
      <c r="AG46" s="100">
        <v>0</v>
      </c>
      <c r="AH46" s="101">
        <f>IFERROR(IF($AB46=0,"",$AB46*AI46),"")</f>
        <v>9.5462426896696311</v>
      </c>
      <c r="AI46" s="100">
        <v>0.113</v>
      </c>
      <c r="AJ46" s="101">
        <f>IFERROR(IF($AB46=0,"",$AB46*AK46),"")</f>
        <v>39.70561118712147</v>
      </c>
      <c r="AK46" s="125">
        <v>0.47</v>
      </c>
      <c r="AL46" s="198"/>
      <c r="AM46" s="27"/>
      <c r="AN46" s="130"/>
      <c r="AO46" s="167"/>
    </row>
    <row r="47" spans="1:41" s="168" customFormat="1" ht="15.75" x14ac:dyDescent="0.25">
      <c r="A47" s="317"/>
      <c r="B47" s="60" t="s">
        <v>28</v>
      </c>
      <c r="C47" s="250" t="str">
        <f>IF(OR(TOTAL!C47="",TOTAL!C47=0),"",TOTAL!C47/TOTAL!$C$6*'Vîrsta 5-7 ani'!$C$6)</f>
        <v/>
      </c>
      <c r="D47" s="250" t="str">
        <f>IF(OR(TOTAL!D47="",TOTAL!D47=0),"",TOTAL!D47/TOTAL!$C$6*'Vîrsta 5-7 ani'!$C$6)</f>
        <v/>
      </c>
      <c r="E47" s="250" t="str">
        <f>IF(OR(TOTAL!E47="",TOTAL!E47=0),"",TOTAL!E47/TOTAL!$C$6*'Vîrsta 5-7 ani'!$C$6)</f>
        <v/>
      </c>
      <c r="F47" s="250" t="str">
        <f>IF(OR(TOTAL!F47="",TOTAL!F47=0),"",TOTAL!F47/TOTAL!$C$6*'Vîrsta 5-7 ani'!$C$6)</f>
        <v/>
      </c>
      <c r="G47" s="250" t="str">
        <f>IF(OR(TOTAL!G47="",TOTAL!G47=0),"",TOTAL!G47/TOTAL!$C$6*'Vîrsta 5-7 ani'!$C$6)</f>
        <v/>
      </c>
      <c r="H47" s="250">
        <f>IF(OR(TOTAL!H47="",TOTAL!H47=0),"",TOTAL!H47/TOTAL!$C$6*'Vîrsta 5-7 ani'!$C$6)</f>
        <v>34.833723653395786</v>
      </c>
      <c r="I47" s="250" t="str">
        <f>IF(OR(TOTAL!I47="",TOTAL!I47=0),"",TOTAL!I47/TOTAL!$C$6*'Vîrsta 5-7 ani'!$C$6)</f>
        <v/>
      </c>
      <c r="J47" s="250" t="str">
        <f>IF(OR(TOTAL!J47="",TOTAL!J47=0),"",TOTAL!J47/TOTAL!$C$6*'Vîrsta 5-7 ani'!$C$6)</f>
        <v/>
      </c>
      <c r="K47" s="250">
        <f>IF(OR(TOTAL!K47="",TOTAL!K47=0),"",TOTAL!K47/TOTAL!$C$6*'Vîrsta 5-7 ani'!$C$6)</f>
        <v>33.274004683840751</v>
      </c>
      <c r="L47" s="250" t="str">
        <f>IF(OR(TOTAL!L47="",TOTAL!L47=0),"",TOTAL!L47/TOTAL!$C$6*'Vîrsta 5-7 ani'!$C$6)</f>
        <v/>
      </c>
      <c r="M47" s="250" t="str">
        <f>IF(OR(TOTAL!M47="",TOTAL!M47=0),"",TOTAL!M47/TOTAL!$C$6*'Vîrsta 5-7 ani'!$C$6)</f>
        <v/>
      </c>
      <c r="N47" s="250" t="str">
        <f>IF(OR(TOTAL!N47="",TOTAL!N47=0),"",TOTAL!N47/TOTAL!$C$6*'Vîrsta 5-7 ani'!$C$6)</f>
        <v/>
      </c>
      <c r="O47" s="250">
        <f>IF(OR(TOTAL!O47="",TOTAL!O47=0),"",TOTAL!O47/TOTAL!$C$6*'Vîrsta 5-7 ani'!$C$6)</f>
        <v>35.613583138173304</v>
      </c>
      <c r="P47" s="250">
        <f>IF(OR(TOTAL!P47="",TOTAL!P47=0),"",TOTAL!P47/TOTAL!$C$6*'Vîrsta 5-7 ani'!$C$6)</f>
        <v>3.3793911007025761</v>
      </c>
      <c r="Q47" s="250" t="str">
        <f>IF(OR(TOTAL!Q47="",TOTAL!Q47=0),"",TOTAL!Q47/TOTAL!$C$6*'Vîrsta 5-7 ani'!$C$6)</f>
        <v/>
      </c>
      <c r="R47" s="250" t="str">
        <f>IF(OR(TOTAL!R47="",TOTAL!R47=0),"",TOTAL!R47/TOTAL!$C$6*'Vîrsta 5-7 ani'!$C$6)</f>
        <v/>
      </c>
      <c r="S47" s="250" t="str">
        <f>IF(OR(TOTAL!S47="",TOTAL!S47=0),"",TOTAL!S47/TOTAL!$C$6*'Vîrsta 5-7 ani'!$C$6)</f>
        <v/>
      </c>
      <c r="T47" s="250">
        <f>IF(OR(TOTAL!T47="",TOTAL!T47=0),"",TOTAL!T47/TOTAL!$C$6*'Vîrsta 5-7 ani'!$C$6)</f>
        <v>32.754098360655739</v>
      </c>
      <c r="U47" s="250">
        <f>IF(OR(TOTAL!U47="",TOTAL!U47=0),"",TOTAL!U47/TOTAL!$C$6*'Vîrsta 5-7 ani'!$C$6)</f>
        <v>5.1990632318501175</v>
      </c>
      <c r="V47" s="250">
        <f>IF(OR(TOTAL!V47="",TOTAL!V47=0),"",TOTAL!V47/TOTAL!$C$6*'Vîrsta 5-7 ani'!$C$6)</f>
        <v>5.1990632318501175</v>
      </c>
      <c r="W47" s="250" t="str">
        <f>IF(OR(TOTAL!W47="",TOTAL!W47=0),"",TOTAL!W47/TOTAL!$C$6*'Vîrsta 5-7 ani'!$C$6)</f>
        <v/>
      </c>
      <c r="X47" s="250" t="str">
        <f>IF(OR(TOTAL!X47="",TOTAL!X47=0),"",TOTAL!X47/TOTAL!$C$6*'Vîrsta 5-7 ani'!$C$6)</f>
        <v/>
      </c>
      <c r="Y47" s="250" t="str">
        <f>IF(OR(TOTAL!Y47="",TOTAL!Y47=0),"",TOTAL!Y47/TOTAL!$C$6*'Vîrsta 5-7 ani'!$C$6)</f>
        <v/>
      </c>
      <c r="Z47" s="24">
        <f t="shared" si="15"/>
        <v>150.25292740046839</v>
      </c>
      <c r="AA47" s="24">
        <f t="shared" si="2"/>
        <v>36.153254908678633</v>
      </c>
      <c r="AB47" s="24">
        <f>IFERROR(IF($AA47=0,"",$AA47-AC47*AA47/100),"")</f>
        <v>32.537929417810773</v>
      </c>
      <c r="AC47" s="8">
        <v>10</v>
      </c>
      <c r="AD47" s="101">
        <f t="shared" ref="AD47:AD61" si="19">IFERROR(IF($AB47=0,"",$AB47*AE47),"")</f>
        <v>0.22776550592467543</v>
      </c>
      <c r="AE47" s="100">
        <v>7.0000000000000001E-3</v>
      </c>
      <c r="AF47" s="101">
        <f t="shared" ref="AF47:AF61" si="20">IFERROR(IF($AB47=0,"",$AB47*AG47),"")</f>
        <v>0</v>
      </c>
      <c r="AG47" s="100">
        <v>0</v>
      </c>
      <c r="AH47" s="101">
        <f t="shared" ref="AH47:AH61" si="21">IFERROR(IF($AB47=0,"",$AB47*AI47),"")</f>
        <v>4.2299308243154004</v>
      </c>
      <c r="AI47" s="100">
        <v>0.13</v>
      </c>
      <c r="AJ47" s="101">
        <f t="shared" ref="AJ47:AJ61" si="22">IFERROR(IF($AB47=0,"",$AB47*AK47),"")</f>
        <v>19.197378356508356</v>
      </c>
      <c r="AK47" s="125">
        <v>0.59</v>
      </c>
      <c r="AL47" s="171"/>
      <c r="AM47" s="28"/>
      <c r="AN47" s="131"/>
      <c r="AO47" s="167"/>
    </row>
    <row r="48" spans="1:41" s="168" customFormat="1" ht="15.75" x14ac:dyDescent="0.25">
      <c r="A48" s="317"/>
      <c r="B48" s="60" t="s">
        <v>29</v>
      </c>
      <c r="C48" s="250" t="str">
        <f>IF(OR(TOTAL!C48="",TOTAL!C48=0),"",TOTAL!C48/TOTAL!$C$6*'Vîrsta 5-7 ani'!$C$6)</f>
        <v/>
      </c>
      <c r="D48" s="250" t="str">
        <f>IF(OR(TOTAL!D48="",TOTAL!D48=0),"",TOTAL!D48/TOTAL!$C$6*'Vîrsta 5-7 ani'!$C$6)</f>
        <v/>
      </c>
      <c r="E48" s="250" t="str">
        <f>IF(OR(TOTAL!E48="",TOTAL!E48=0),"",TOTAL!E48/TOTAL!$C$6*'Vîrsta 5-7 ani'!$C$6)</f>
        <v/>
      </c>
      <c r="F48" s="250" t="str">
        <f>IF(OR(TOTAL!F48="",TOTAL!F48=0),"",TOTAL!F48/TOTAL!$C$6*'Vîrsta 5-7 ani'!$C$6)</f>
        <v/>
      </c>
      <c r="G48" s="250" t="str">
        <f>IF(OR(TOTAL!G48="",TOTAL!G48=0),"",TOTAL!G48/TOTAL!$C$6*'Vîrsta 5-7 ani'!$C$6)</f>
        <v/>
      </c>
      <c r="H48" s="250" t="str">
        <f>IF(OR(TOTAL!H48="",TOTAL!H48=0),"",TOTAL!H48/TOTAL!$C$6*'Vîrsta 5-7 ani'!$C$6)</f>
        <v/>
      </c>
      <c r="I48" s="250" t="str">
        <f>IF(OR(TOTAL!I48="",TOTAL!I48=0),"",TOTAL!I48/TOTAL!$C$6*'Vîrsta 5-7 ani'!$C$6)</f>
        <v/>
      </c>
      <c r="J48" s="250" t="str">
        <f>IF(OR(TOTAL!J48="",TOTAL!J48=0),"",TOTAL!J48/TOTAL!$C$6*'Vîrsta 5-7 ani'!$C$6)</f>
        <v/>
      </c>
      <c r="K48" s="250" t="str">
        <f>IF(OR(TOTAL!K48="",TOTAL!K48=0),"",TOTAL!K48/TOTAL!$C$6*'Vîrsta 5-7 ani'!$C$6)</f>
        <v/>
      </c>
      <c r="L48" s="250" t="str">
        <f>IF(OR(TOTAL!L48="",TOTAL!L48=0),"",TOTAL!L48/TOTAL!$C$6*'Vîrsta 5-7 ani'!$C$6)</f>
        <v/>
      </c>
      <c r="M48" s="250" t="str">
        <f>IF(OR(TOTAL!M48="",TOTAL!M48=0),"",TOTAL!M48/TOTAL!$C$6*'Vîrsta 5-7 ani'!$C$6)</f>
        <v/>
      </c>
      <c r="N48" s="250" t="str">
        <f>IF(OR(TOTAL!N48="",TOTAL!N48=0),"",TOTAL!N48/TOTAL!$C$6*'Vîrsta 5-7 ani'!$C$6)</f>
        <v/>
      </c>
      <c r="O48" s="250" t="str">
        <f>IF(OR(TOTAL!O48="",TOTAL!O48=0),"",TOTAL!O48/TOTAL!$C$6*'Vîrsta 5-7 ani'!$C$6)</f>
        <v/>
      </c>
      <c r="P48" s="250" t="str">
        <f>IF(OR(TOTAL!P48="",TOTAL!P48=0),"",TOTAL!P48/TOTAL!$C$6*'Vîrsta 5-7 ani'!$C$6)</f>
        <v/>
      </c>
      <c r="Q48" s="250" t="str">
        <f>IF(OR(TOTAL!Q48="",TOTAL!Q48=0),"",TOTAL!Q48/TOTAL!$C$6*'Vîrsta 5-7 ani'!$C$6)</f>
        <v/>
      </c>
      <c r="R48" s="250" t="str">
        <f>IF(OR(TOTAL!R48="",TOTAL!R48=0),"",TOTAL!R48/TOTAL!$C$6*'Vîrsta 5-7 ani'!$C$6)</f>
        <v/>
      </c>
      <c r="S48" s="250" t="str">
        <f>IF(OR(TOTAL!S48="",TOTAL!S48=0),"",TOTAL!S48/TOTAL!$C$6*'Vîrsta 5-7 ani'!$C$6)</f>
        <v/>
      </c>
      <c r="T48" s="250" t="str">
        <f>IF(OR(TOTAL!T48="",TOTAL!T48=0),"",TOTAL!T48/TOTAL!$C$6*'Vîrsta 5-7 ani'!$C$6)</f>
        <v/>
      </c>
      <c r="U48" s="250" t="str">
        <f>IF(OR(TOTAL!U48="",TOTAL!U48=0),"",TOTAL!U48/TOTAL!$C$6*'Vîrsta 5-7 ani'!$C$6)</f>
        <v/>
      </c>
      <c r="V48" s="250" t="str">
        <f>IF(OR(TOTAL!V48="",TOTAL!V48=0),"",TOTAL!V48/TOTAL!$C$6*'Vîrsta 5-7 ani'!$C$6)</f>
        <v/>
      </c>
      <c r="W48" s="250" t="str">
        <f>IF(OR(TOTAL!W48="",TOTAL!W48=0),"",TOTAL!W48/TOTAL!$C$6*'Vîrsta 5-7 ani'!$C$6)</f>
        <v/>
      </c>
      <c r="X48" s="250" t="str">
        <f>IF(OR(TOTAL!X48="",TOTAL!X48=0),"",TOTAL!X48/TOTAL!$C$6*'Vîrsta 5-7 ani'!$C$6)</f>
        <v/>
      </c>
      <c r="Y48" s="250" t="str">
        <f>IF(OR(TOTAL!Y48="",TOTAL!Y48=0),"",TOTAL!Y48/TOTAL!$C$6*'Vîrsta 5-7 ani'!$C$6)</f>
        <v/>
      </c>
      <c r="Z48" s="24">
        <f t="shared" si="15"/>
        <v>0</v>
      </c>
      <c r="AA48" s="24">
        <f t="shared" si="2"/>
        <v>0</v>
      </c>
      <c r="AB48" s="24" t="str">
        <f t="shared" si="16"/>
        <v/>
      </c>
      <c r="AC48" s="8">
        <v>10</v>
      </c>
      <c r="AD48" s="101" t="str">
        <f t="shared" si="19"/>
        <v/>
      </c>
      <c r="AE48" s="100">
        <v>4.0000000000000001E-3</v>
      </c>
      <c r="AF48" s="101" t="str">
        <f t="shared" si="20"/>
        <v/>
      </c>
      <c r="AG48" s="100">
        <v>1E-3</v>
      </c>
      <c r="AH48" s="101" t="str">
        <f t="shared" si="21"/>
        <v/>
      </c>
      <c r="AI48" s="100">
        <v>0.15</v>
      </c>
      <c r="AJ48" s="101" t="str">
        <f t="shared" si="22"/>
        <v/>
      </c>
      <c r="AK48" s="125">
        <v>0.57999999999999996</v>
      </c>
      <c r="AL48" s="171"/>
      <c r="AM48" s="28"/>
      <c r="AN48" s="131"/>
      <c r="AO48" s="167"/>
    </row>
    <row r="49" spans="1:41" s="168" customFormat="1" ht="15.75" x14ac:dyDescent="0.25">
      <c r="A49" s="317"/>
      <c r="B49" s="60" t="s">
        <v>30</v>
      </c>
      <c r="C49" s="250" t="str">
        <f>IF(OR(TOTAL!C49="",TOTAL!C49=0),"",TOTAL!C49/TOTAL!$C$6*'Vîrsta 5-7 ani'!$C$6)</f>
        <v/>
      </c>
      <c r="D49" s="250" t="str">
        <f>IF(OR(TOTAL!D49="",TOTAL!D49=0),"",TOTAL!D49/TOTAL!$C$6*'Vîrsta 5-7 ani'!$C$6)</f>
        <v/>
      </c>
      <c r="E49" s="250" t="str">
        <f>IF(OR(TOTAL!E49="",TOTAL!E49=0),"",TOTAL!E49/TOTAL!$C$6*'Vîrsta 5-7 ani'!$C$6)</f>
        <v/>
      </c>
      <c r="F49" s="250" t="str">
        <f>IF(OR(TOTAL!F49="",TOTAL!F49=0),"",TOTAL!F49/TOTAL!$C$6*'Vîrsta 5-7 ani'!$C$6)</f>
        <v/>
      </c>
      <c r="G49" s="250" t="str">
        <f>IF(OR(TOTAL!G49="",TOTAL!G49=0),"",TOTAL!G49/TOTAL!$C$6*'Vîrsta 5-7 ani'!$C$6)</f>
        <v/>
      </c>
      <c r="H49" s="250" t="str">
        <f>IF(OR(TOTAL!H49="",TOTAL!H49=0),"",TOTAL!H49/TOTAL!$C$6*'Vîrsta 5-7 ani'!$C$6)</f>
        <v/>
      </c>
      <c r="I49" s="250" t="str">
        <f>IF(OR(TOTAL!I49="",TOTAL!I49=0),"",TOTAL!I49/TOTAL!$C$6*'Vîrsta 5-7 ani'!$C$6)</f>
        <v/>
      </c>
      <c r="J49" s="250" t="str">
        <f>IF(OR(TOTAL!J49="",TOTAL!J49=0),"",TOTAL!J49/TOTAL!$C$6*'Vîrsta 5-7 ani'!$C$6)</f>
        <v/>
      </c>
      <c r="K49" s="250" t="str">
        <f>IF(OR(TOTAL!K49="",TOTAL!K49=0),"",TOTAL!K49/TOTAL!$C$6*'Vîrsta 5-7 ani'!$C$6)</f>
        <v/>
      </c>
      <c r="L49" s="250" t="str">
        <f>IF(OR(TOTAL!L49="",TOTAL!L49=0),"",TOTAL!L49/TOTAL!$C$6*'Vîrsta 5-7 ani'!$C$6)</f>
        <v/>
      </c>
      <c r="M49" s="250" t="str">
        <f>IF(OR(TOTAL!M49="",TOTAL!M49=0),"",TOTAL!M49/TOTAL!$C$6*'Vîrsta 5-7 ani'!$C$6)</f>
        <v/>
      </c>
      <c r="N49" s="250" t="str">
        <f>IF(OR(TOTAL!N49="",TOTAL!N49=0),"",TOTAL!N49/TOTAL!$C$6*'Vîrsta 5-7 ani'!$C$6)</f>
        <v/>
      </c>
      <c r="O49" s="250" t="str">
        <f>IF(OR(TOTAL!O49="",TOTAL!O49=0),"",TOTAL!O49/TOTAL!$C$6*'Vîrsta 5-7 ani'!$C$6)</f>
        <v/>
      </c>
      <c r="P49" s="250" t="str">
        <f>IF(OR(TOTAL!P49="",TOTAL!P49=0),"",TOTAL!P49/TOTAL!$C$6*'Vîrsta 5-7 ani'!$C$6)</f>
        <v/>
      </c>
      <c r="Q49" s="250" t="str">
        <f>IF(OR(TOTAL!Q49="",TOTAL!Q49=0),"",TOTAL!Q49/TOTAL!$C$6*'Vîrsta 5-7 ani'!$C$6)</f>
        <v/>
      </c>
      <c r="R49" s="250" t="str">
        <f>IF(OR(TOTAL!R49="",TOTAL!R49=0),"",TOTAL!R49/TOTAL!$C$6*'Vîrsta 5-7 ani'!$C$6)</f>
        <v/>
      </c>
      <c r="S49" s="250" t="str">
        <f>IF(OR(TOTAL!S49="",TOTAL!S49=0),"",TOTAL!S49/TOTAL!$C$6*'Vîrsta 5-7 ani'!$C$6)</f>
        <v/>
      </c>
      <c r="T49" s="250" t="str">
        <f>IF(OR(TOTAL!T49="",TOTAL!T49=0),"",TOTAL!T49/TOTAL!$C$6*'Vîrsta 5-7 ani'!$C$6)</f>
        <v/>
      </c>
      <c r="U49" s="250" t="str">
        <f>IF(OR(TOTAL!U49="",TOTAL!U49=0),"",TOTAL!U49/TOTAL!$C$6*'Vîrsta 5-7 ani'!$C$6)</f>
        <v/>
      </c>
      <c r="V49" s="250" t="str">
        <f>IF(OR(TOTAL!V49="",TOTAL!V49=0),"",TOTAL!V49/TOTAL!$C$6*'Vîrsta 5-7 ani'!$C$6)</f>
        <v/>
      </c>
      <c r="W49" s="250" t="str">
        <f>IF(OR(TOTAL!W49="",TOTAL!W49=0),"",TOTAL!W49/TOTAL!$C$6*'Vîrsta 5-7 ani'!$C$6)</f>
        <v/>
      </c>
      <c r="X49" s="250" t="str">
        <f>IF(OR(TOTAL!X49="",TOTAL!X49=0),"",TOTAL!X49/TOTAL!$C$6*'Vîrsta 5-7 ani'!$C$6)</f>
        <v/>
      </c>
      <c r="Y49" s="250" t="str">
        <f>IF(OR(TOTAL!Y49="",TOTAL!Y49=0),"",TOTAL!Y49/TOTAL!$C$6*'Vîrsta 5-7 ani'!$C$6)</f>
        <v/>
      </c>
      <c r="Z49" s="24">
        <f t="shared" si="15"/>
        <v>0</v>
      </c>
      <c r="AA49" s="24">
        <f t="shared" si="2"/>
        <v>0</v>
      </c>
      <c r="AB49" s="24" t="str">
        <f t="shared" si="16"/>
        <v/>
      </c>
      <c r="AC49" s="8">
        <v>28</v>
      </c>
      <c r="AD49" s="101" t="str">
        <f t="shared" si="19"/>
        <v/>
      </c>
      <c r="AE49" s="100">
        <v>4.0000000000000001E-3</v>
      </c>
      <c r="AF49" s="101" t="str">
        <f t="shared" si="20"/>
        <v/>
      </c>
      <c r="AG49" s="100">
        <v>1E-3</v>
      </c>
      <c r="AH49" s="101" t="str">
        <f t="shared" si="21"/>
        <v/>
      </c>
      <c r="AI49" s="100">
        <v>0.15</v>
      </c>
      <c r="AJ49" s="101" t="str">
        <f t="shared" si="22"/>
        <v/>
      </c>
      <c r="AK49" s="125">
        <v>0.56999999999999995</v>
      </c>
      <c r="AL49" s="171"/>
      <c r="AM49" s="28"/>
      <c r="AN49" s="131"/>
      <c r="AO49" s="167"/>
    </row>
    <row r="50" spans="1:41" s="168" customFormat="1" ht="15.75" x14ac:dyDescent="0.25">
      <c r="A50" s="317"/>
      <c r="B50" s="60" t="s">
        <v>88</v>
      </c>
      <c r="C50" s="250" t="str">
        <f>IF(OR(TOTAL!C50="",TOTAL!C50=0),"",TOTAL!C50/TOTAL!$C$6*'Vîrsta 5-7 ani'!$C$6)</f>
        <v/>
      </c>
      <c r="D50" s="250" t="str">
        <f>IF(OR(TOTAL!D50="",TOTAL!D50=0),"",TOTAL!D50/TOTAL!$C$6*'Vîrsta 5-7 ani'!$C$6)</f>
        <v/>
      </c>
      <c r="E50" s="250" t="str">
        <f>IF(OR(TOTAL!E50="",TOTAL!E50=0),"",TOTAL!E50/TOTAL!$C$6*'Vîrsta 5-7 ani'!$C$6)</f>
        <v/>
      </c>
      <c r="F50" s="250" t="str">
        <f>IF(OR(TOTAL!F50="",TOTAL!F50=0),"",TOTAL!F50/TOTAL!$C$6*'Vîrsta 5-7 ani'!$C$6)</f>
        <v/>
      </c>
      <c r="G50" s="250" t="str">
        <f>IF(OR(TOTAL!G50="",TOTAL!G50=0),"",TOTAL!G50/TOTAL!$C$6*'Vîrsta 5-7 ani'!$C$6)</f>
        <v/>
      </c>
      <c r="H50" s="250" t="str">
        <f>IF(OR(TOTAL!H50="",TOTAL!H50=0),"",TOTAL!H50/TOTAL!$C$6*'Vîrsta 5-7 ani'!$C$6)</f>
        <v/>
      </c>
      <c r="I50" s="250" t="str">
        <f>IF(OR(TOTAL!I50="",TOTAL!I50=0),"",TOTAL!I50/TOTAL!$C$6*'Vîrsta 5-7 ani'!$C$6)</f>
        <v/>
      </c>
      <c r="J50" s="250" t="str">
        <f>IF(OR(TOTAL!J50="",TOTAL!J50=0),"",TOTAL!J50/TOTAL!$C$6*'Vîrsta 5-7 ani'!$C$6)</f>
        <v/>
      </c>
      <c r="K50" s="250" t="str">
        <f>IF(OR(TOTAL!K50="",TOTAL!K50=0),"",TOTAL!K50/TOTAL!$C$6*'Vîrsta 5-7 ani'!$C$6)</f>
        <v/>
      </c>
      <c r="L50" s="250" t="str">
        <f>IF(OR(TOTAL!L50="",TOTAL!L50=0),"",TOTAL!L50/TOTAL!$C$6*'Vîrsta 5-7 ani'!$C$6)</f>
        <v/>
      </c>
      <c r="M50" s="250" t="str">
        <f>IF(OR(TOTAL!M50="",TOTAL!M50=0),"",TOTAL!M50/TOTAL!$C$6*'Vîrsta 5-7 ani'!$C$6)</f>
        <v/>
      </c>
      <c r="N50" s="250" t="str">
        <f>IF(OR(TOTAL!N50="",TOTAL!N50=0),"",TOTAL!N50/TOTAL!$C$6*'Vîrsta 5-7 ani'!$C$6)</f>
        <v/>
      </c>
      <c r="O50" s="250" t="str">
        <f>IF(OR(TOTAL!O50="",TOTAL!O50=0),"",TOTAL!O50/TOTAL!$C$6*'Vîrsta 5-7 ani'!$C$6)</f>
        <v/>
      </c>
      <c r="P50" s="250" t="str">
        <f>IF(OR(TOTAL!P50="",TOTAL!P50=0),"",TOTAL!P50/TOTAL!$C$6*'Vîrsta 5-7 ani'!$C$6)</f>
        <v/>
      </c>
      <c r="Q50" s="250" t="str">
        <f>IF(OR(TOTAL!Q50="",TOTAL!Q50=0),"",TOTAL!Q50/TOTAL!$C$6*'Vîrsta 5-7 ani'!$C$6)</f>
        <v/>
      </c>
      <c r="R50" s="250" t="str">
        <f>IF(OR(TOTAL!R50="",TOTAL!R50=0),"",TOTAL!R50/TOTAL!$C$6*'Vîrsta 5-7 ani'!$C$6)</f>
        <v/>
      </c>
      <c r="S50" s="250" t="str">
        <f>IF(OR(TOTAL!S50="",TOTAL!S50=0),"",TOTAL!S50/TOTAL!$C$6*'Vîrsta 5-7 ani'!$C$6)</f>
        <v/>
      </c>
      <c r="T50" s="250" t="str">
        <f>IF(OR(TOTAL!T50="",TOTAL!T50=0),"",TOTAL!T50/TOTAL!$C$6*'Vîrsta 5-7 ani'!$C$6)</f>
        <v/>
      </c>
      <c r="U50" s="250" t="str">
        <f>IF(OR(TOTAL!U50="",TOTAL!U50=0),"",TOTAL!U50/TOTAL!$C$6*'Vîrsta 5-7 ani'!$C$6)</f>
        <v/>
      </c>
      <c r="V50" s="250" t="str">
        <f>IF(OR(TOTAL!V50="",TOTAL!V50=0),"",TOTAL!V50/TOTAL!$C$6*'Vîrsta 5-7 ani'!$C$6)</f>
        <v/>
      </c>
      <c r="W50" s="250" t="str">
        <f>IF(OR(TOTAL!W50="",TOTAL!W50=0),"",TOTAL!W50/TOTAL!$C$6*'Vîrsta 5-7 ani'!$C$6)</f>
        <v/>
      </c>
      <c r="X50" s="250" t="str">
        <f>IF(OR(TOTAL!X50="",TOTAL!X50=0),"",TOTAL!X50/TOTAL!$C$6*'Vîrsta 5-7 ani'!$C$6)</f>
        <v/>
      </c>
      <c r="Y50" s="250" t="str">
        <f>IF(OR(TOTAL!Y50="",TOTAL!Y50=0),"",TOTAL!Y50/TOTAL!$C$6*'Vîrsta 5-7 ani'!$C$6)</f>
        <v/>
      </c>
      <c r="Z50" s="24">
        <f t="shared" si="15"/>
        <v>0</v>
      </c>
      <c r="AA50" s="24">
        <f t="shared" si="2"/>
        <v>0</v>
      </c>
      <c r="AB50" s="24" t="str">
        <f t="shared" si="16"/>
        <v/>
      </c>
      <c r="AC50" s="8">
        <v>20</v>
      </c>
      <c r="AD50" s="101" t="str">
        <f t="shared" si="19"/>
        <v/>
      </c>
      <c r="AE50" s="100">
        <v>8.9999999999999993E-3</v>
      </c>
      <c r="AF50" s="101" t="str">
        <f t="shared" si="20"/>
        <v/>
      </c>
      <c r="AG50" s="100">
        <v>3.0000000000000001E-3</v>
      </c>
      <c r="AH50" s="101" t="str">
        <f t="shared" si="21"/>
        <v/>
      </c>
      <c r="AI50" s="100">
        <v>0.09</v>
      </c>
      <c r="AJ50" s="101" t="str">
        <f t="shared" si="22"/>
        <v/>
      </c>
      <c r="AK50" s="125">
        <v>0.39</v>
      </c>
      <c r="AL50" s="171"/>
      <c r="AM50" s="28"/>
      <c r="AN50" s="131"/>
      <c r="AO50" s="167"/>
    </row>
    <row r="51" spans="1:41" s="168" customFormat="1" ht="15.75" x14ac:dyDescent="0.25">
      <c r="A51" s="317"/>
      <c r="B51" s="60" t="s">
        <v>31</v>
      </c>
      <c r="C51" s="250" t="str">
        <f>IF(OR(TOTAL!C51="",TOTAL!C51=0),"",TOTAL!C51/TOTAL!$C$6*'Vîrsta 5-7 ani'!$C$6)</f>
        <v/>
      </c>
      <c r="D51" s="250" t="str">
        <f>IF(OR(TOTAL!D51="",TOTAL!D51=0),"",TOTAL!D51/TOTAL!$C$6*'Vîrsta 5-7 ani'!$C$6)</f>
        <v/>
      </c>
      <c r="E51" s="250" t="str">
        <f>IF(OR(TOTAL!E51="",TOTAL!E51=0),"",TOTAL!E51/TOTAL!$C$6*'Vîrsta 5-7 ani'!$C$6)</f>
        <v/>
      </c>
      <c r="F51" s="250" t="str">
        <f>IF(OR(TOTAL!F51="",TOTAL!F51=0),"",TOTAL!F51/TOTAL!$C$6*'Vîrsta 5-7 ani'!$C$6)</f>
        <v/>
      </c>
      <c r="G51" s="250" t="str">
        <f>IF(OR(TOTAL!G51="",TOTAL!G51=0),"",TOTAL!G51/TOTAL!$C$6*'Vîrsta 5-7 ani'!$C$6)</f>
        <v/>
      </c>
      <c r="H51" s="250" t="str">
        <f>IF(OR(TOTAL!H51="",TOTAL!H51=0),"",TOTAL!H51/TOTAL!$C$6*'Vîrsta 5-7 ani'!$C$6)</f>
        <v/>
      </c>
      <c r="I51" s="250" t="str">
        <f>IF(OR(TOTAL!I51="",TOTAL!I51=0),"",TOTAL!I51/TOTAL!$C$6*'Vîrsta 5-7 ani'!$C$6)</f>
        <v/>
      </c>
      <c r="J51" s="250" t="str">
        <f>IF(OR(TOTAL!J51="",TOTAL!J51=0),"",TOTAL!J51/TOTAL!$C$6*'Vîrsta 5-7 ani'!$C$6)</f>
        <v/>
      </c>
      <c r="K51" s="250" t="str">
        <f>IF(OR(TOTAL!K51="",TOTAL!K51=0),"",TOTAL!K51/TOTAL!$C$6*'Vîrsta 5-7 ani'!$C$6)</f>
        <v/>
      </c>
      <c r="L51" s="250" t="str">
        <f>IF(OR(TOTAL!L51="",TOTAL!L51=0),"",TOTAL!L51/TOTAL!$C$6*'Vîrsta 5-7 ani'!$C$6)</f>
        <v/>
      </c>
      <c r="M51" s="250" t="str">
        <f>IF(OR(TOTAL!M51="",TOTAL!M51=0),"",TOTAL!M51/TOTAL!$C$6*'Vîrsta 5-7 ani'!$C$6)</f>
        <v/>
      </c>
      <c r="N51" s="250" t="str">
        <f>IF(OR(TOTAL!N51="",TOTAL!N51=0),"",TOTAL!N51/TOTAL!$C$6*'Vîrsta 5-7 ani'!$C$6)</f>
        <v/>
      </c>
      <c r="O51" s="250" t="str">
        <f>IF(OR(TOTAL!O51="",TOTAL!O51=0),"",TOTAL!O51/TOTAL!$C$6*'Vîrsta 5-7 ani'!$C$6)</f>
        <v/>
      </c>
      <c r="P51" s="250" t="str">
        <f>IF(OR(TOTAL!P51="",TOTAL!P51=0),"",TOTAL!P51/TOTAL!$C$6*'Vîrsta 5-7 ani'!$C$6)</f>
        <v/>
      </c>
      <c r="Q51" s="250" t="str">
        <f>IF(OR(TOTAL!Q51="",TOTAL!Q51=0),"",TOTAL!Q51/TOTAL!$C$6*'Vîrsta 5-7 ani'!$C$6)</f>
        <v/>
      </c>
      <c r="R51" s="250" t="str">
        <f>IF(OR(TOTAL!R51="",TOTAL!R51=0),"",TOTAL!R51/TOTAL!$C$6*'Vîrsta 5-7 ani'!$C$6)</f>
        <v/>
      </c>
      <c r="S51" s="250" t="str">
        <f>IF(OR(TOTAL!S51="",TOTAL!S51=0),"",TOTAL!S51/TOTAL!$C$6*'Vîrsta 5-7 ani'!$C$6)</f>
        <v/>
      </c>
      <c r="T51" s="250" t="str">
        <f>IF(OR(TOTAL!T51="",TOTAL!T51=0),"",TOTAL!T51/TOTAL!$C$6*'Vîrsta 5-7 ani'!$C$6)</f>
        <v/>
      </c>
      <c r="U51" s="250" t="str">
        <f>IF(OR(TOTAL!U51="",TOTAL!U51=0),"",TOTAL!U51/TOTAL!$C$6*'Vîrsta 5-7 ani'!$C$6)</f>
        <v/>
      </c>
      <c r="V51" s="250" t="str">
        <f>IF(OR(TOTAL!V51="",TOTAL!V51=0),"",TOTAL!V51/TOTAL!$C$6*'Vîrsta 5-7 ani'!$C$6)</f>
        <v/>
      </c>
      <c r="W51" s="250" t="str">
        <f>IF(OR(TOTAL!W51="",TOTAL!W51=0),"",TOTAL!W51/TOTAL!$C$6*'Vîrsta 5-7 ani'!$C$6)</f>
        <v/>
      </c>
      <c r="X51" s="250" t="str">
        <f>IF(OR(TOTAL!X51="",TOTAL!X51=0),"",TOTAL!X51/TOTAL!$C$6*'Vîrsta 5-7 ani'!$C$6)</f>
        <v/>
      </c>
      <c r="Y51" s="250" t="str">
        <f>IF(OR(TOTAL!Y51="",TOTAL!Y51=0),"",TOTAL!Y51/TOTAL!$C$6*'Vîrsta 5-7 ani'!$C$6)</f>
        <v/>
      </c>
      <c r="Z51" s="24">
        <f t="shared" si="15"/>
        <v>0</v>
      </c>
      <c r="AA51" s="24">
        <f t="shared" si="2"/>
        <v>0</v>
      </c>
      <c r="AB51" s="24" t="str">
        <f t="shared" si="16"/>
        <v/>
      </c>
      <c r="AC51" s="8">
        <v>14</v>
      </c>
      <c r="AD51" s="101" t="str">
        <f t="shared" si="19"/>
        <v/>
      </c>
      <c r="AE51" s="100">
        <v>0.01</v>
      </c>
      <c r="AF51" s="101" t="str">
        <f t="shared" si="20"/>
        <v/>
      </c>
      <c r="AG51" s="100">
        <v>4.0000000000000001E-3</v>
      </c>
      <c r="AH51" s="101" t="str">
        <f t="shared" si="21"/>
        <v/>
      </c>
      <c r="AI51" s="100">
        <v>0.11</v>
      </c>
      <c r="AJ51" s="101" t="str">
        <f t="shared" si="22"/>
        <v/>
      </c>
      <c r="AK51" s="125">
        <v>0.48</v>
      </c>
      <c r="AL51" s="171"/>
      <c r="AM51" s="28"/>
      <c r="AN51" s="131"/>
      <c r="AO51" s="167"/>
    </row>
    <row r="52" spans="1:41" s="168" customFormat="1" ht="15.75" x14ac:dyDescent="0.25">
      <c r="A52" s="317"/>
      <c r="B52" s="60" t="s">
        <v>32</v>
      </c>
      <c r="C52" s="250">
        <f>IF(OR(TOTAL!C52="",TOTAL!C52=0),"",TOTAL!C52/TOTAL!$C$6*'Vîrsta 5-7 ani'!$C$6)</f>
        <v>33.793911007025763</v>
      </c>
      <c r="D52" s="250" t="str">
        <f>IF(OR(TOTAL!D52="",TOTAL!D52=0),"",TOTAL!D52/TOTAL!$C$6*'Vîrsta 5-7 ani'!$C$6)</f>
        <v/>
      </c>
      <c r="E52" s="250" t="str">
        <f>IF(OR(TOTAL!E52="",TOTAL!E52=0),"",TOTAL!E52/TOTAL!$C$6*'Vîrsta 5-7 ani'!$C$6)</f>
        <v/>
      </c>
      <c r="F52" s="250">
        <f>IF(OR(TOTAL!F52="",TOTAL!F52=0),"",TOTAL!F52/TOTAL!$C$6*'Vîrsta 5-7 ani'!$C$6)</f>
        <v>33.533957845433257</v>
      </c>
      <c r="G52" s="250" t="str">
        <f>IF(OR(TOTAL!G52="",TOTAL!G52=0),"",TOTAL!G52/TOTAL!$C$6*'Vîrsta 5-7 ani'!$C$6)</f>
        <v/>
      </c>
      <c r="H52" s="250" t="str">
        <f>IF(OR(TOTAL!H52="",TOTAL!H52=0),"",TOTAL!H52/TOTAL!$C$6*'Vîrsta 5-7 ani'!$C$6)</f>
        <v/>
      </c>
      <c r="I52" s="250" t="str">
        <f>IF(OR(TOTAL!I52="",TOTAL!I52=0),"",TOTAL!I52/TOTAL!$C$6*'Vîrsta 5-7 ani'!$C$6)</f>
        <v/>
      </c>
      <c r="J52" s="250" t="str">
        <f>IF(OR(TOTAL!J52="",TOTAL!J52=0),"",TOTAL!J52/TOTAL!$C$6*'Vîrsta 5-7 ani'!$C$6)</f>
        <v/>
      </c>
      <c r="K52" s="250" t="str">
        <f>IF(OR(TOTAL!K52="",TOTAL!K52=0),"",TOTAL!K52/TOTAL!$C$6*'Vîrsta 5-7 ani'!$C$6)</f>
        <v/>
      </c>
      <c r="L52" s="250" t="str">
        <f>IF(OR(TOTAL!L52="",TOTAL!L52=0),"",TOTAL!L52/TOTAL!$C$6*'Vîrsta 5-7 ani'!$C$6)</f>
        <v/>
      </c>
      <c r="M52" s="250" t="str">
        <f>IF(OR(TOTAL!M52="",TOTAL!M52=0),"",TOTAL!M52/TOTAL!$C$6*'Vîrsta 5-7 ani'!$C$6)</f>
        <v/>
      </c>
      <c r="N52" s="250" t="str">
        <f>IF(OR(TOTAL!N52="",TOTAL!N52=0),"",TOTAL!N52/TOTAL!$C$6*'Vîrsta 5-7 ani'!$C$6)</f>
        <v/>
      </c>
      <c r="O52" s="250" t="str">
        <f>IF(OR(TOTAL!O52="",TOTAL!O52=0),"",TOTAL!O52/TOTAL!$C$6*'Vîrsta 5-7 ani'!$C$6)</f>
        <v/>
      </c>
      <c r="P52" s="250">
        <f>IF(OR(TOTAL!P52="",TOTAL!P52=0),"",TOTAL!P52/TOTAL!$C$6*'Vîrsta 5-7 ani'!$C$6)</f>
        <v>37.173302107728333</v>
      </c>
      <c r="Q52" s="250">
        <f>IF(OR(TOTAL!Q52="",TOTAL!Q52=0),"",TOTAL!Q52/TOTAL!$C$6*'Vîrsta 5-7 ani'!$C$6)</f>
        <v>1.819672131147541</v>
      </c>
      <c r="R52" s="250" t="str">
        <f>IF(OR(TOTAL!R52="",TOTAL!R52=0),"",TOTAL!R52/TOTAL!$C$6*'Vîrsta 5-7 ani'!$C$6)</f>
        <v/>
      </c>
      <c r="S52" s="250" t="str">
        <f>IF(OR(TOTAL!S52="",TOTAL!S52=0),"",TOTAL!S52/TOTAL!$C$6*'Vîrsta 5-7 ani'!$C$6)</f>
        <v/>
      </c>
      <c r="T52" s="250" t="str">
        <f>IF(OR(TOTAL!T52="",TOTAL!T52=0),"",TOTAL!T52/TOTAL!$C$6*'Vîrsta 5-7 ani'!$C$6)</f>
        <v/>
      </c>
      <c r="U52" s="250">
        <f>IF(OR(TOTAL!U52="",TOTAL!U52=0),"",TOTAL!U52/TOTAL!$C$6*'Vîrsta 5-7 ani'!$C$6)</f>
        <v>33.274004683840751</v>
      </c>
      <c r="V52" s="250">
        <f>IF(OR(TOTAL!V52="",TOTAL!V52=0),"",TOTAL!V52/TOTAL!$C$6*'Vîrsta 5-7 ani'!$C$6)</f>
        <v>5.9269320843091329</v>
      </c>
      <c r="W52" s="250" t="str">
        <f>IF(OR(TOTAL!W52="",TOTAL!W52=0),"",TOTAL!W52/TOTAL!$C$6*'Vîrsta 5-7 ani'!$C$6)</f>
        <v/>
      </c>
      <c r="X52" s="250" t="str">
        <f>IF(OR(TOTAL!X52="",TOTAL!X52=0),"",TOTAL!X52/TOTAL!$C$6*'Vîrsta 5-7 ani'!$C$6)</f>
        <v/>
      </c>
      <c r="Y52" s="250" t="str">
        <f>IF(OR(TOTAL!Y52="",TOTAL!Y52=0),"",TOTAL!Y52/TOTAL!$C$6*'Vîrsta 5-7 ani'!$C$6)</f>
        <v/>
      </c>
      <c r="Z52" s="24">
        <f t="shared" si="15"/>
        <v>145.52177985948478</v>
      </c>
      <c r="AA52" s="24">
        <f t="shared" si="2"/>
        <v>35.014865221242729</v>
      </c>
      <c r="AB52" s="24">
        <f t="shared" si="16"/>
        <v>30.462932742481176</v>
      </c>
      <c r="AC52" s="8">
        <v>13</v>
      </c>
      <c r="AD52" s="101">
        <f t="shared" si="19"/>
        <v>0.21324052919736824</v>
      </c>
      <c r="AE52" s="100">
        <v>7.0000000000000001E-3</v>
      </c>
      <c r="AF52" s="101">
        <f t="shared" si="20"/>
        <v>6.0925865484962351E-2</v>
      </c>
      <c r="AG52" s="100">
        <v>2E-3</v>
      </c>
      <c r="AH52" s="101">
        <f t="shared" si="21"/>
        <v>5.483327893646611</v>
      </c>
      <c r="AI52" s="100">
        <v>0.18</v>
      </c>
      <c r="AJ52" s="101">
        <f t="shared" si="22"/>
        <v>21.019423592312009</v>
      </c>
      <c r="AK52" s="125">
        <v>0.69</v>
      </c>
      <c r="AL52" s="171"/>
      <c r="AM52" s="28"/>
      <c r="AN52" s="131"/>
      <c r="AO52" s="167"/>
    </row>
    <row r="53" spans="1:41" s="168" customFormat="1" ht="15.75" x14ac:dyDescent="0.25">
      <c r="A53" s="317"/>
      <c r="B53" s="60" t="s">
        <v>36</v>
      </c>
      <c r="C53" s="250" t="str">
        <f>IF(OR(TOTAL!C53="",TOTAL!C53=0),"",TOTAL!C53/TOTAL!$C$6*'Vîrsta 5-7 ani'!$C$6)</f>
        <v/>
      </c>
      <c r="D53" s="250" t="str">
        <f>IF(OR(TOTAL!D53="",TOTAL!D53=0),"",TOTAL!D53/TOTAL!$C$6*'Vîrsta 5-7 ani'!$C$6)</f>
        <v/>
      </c>
      <c r="E53" s="250" t="str">
        <f>IF(OR(TOTAL!E53="",TOTAL!E53=0),"",TOTAL!E53/TOTAL!$C$6*'Vîrsta 5-7 ani'!$C$6)</f>
        <v/>
      </c>
      <c r="F53" s="250" t="str">
        <f>IF(OR(TOTAL!F53="",TOTAL!F53=0),"",TOTAL!F53/TOTAL!$C$6*'Vîrsta 5-7 ani'!$C$6)</f>
        <v/>
      </c>
      <c r="G53" s="250" t="str">
        <f>IF(OR(TOTAL!G53="",TOTAL!G53=0),"",TOTAL!G53/TOTAL!$C$6*'Vîrsta 5-7 ani'!$C$6)</f>
        <v/>
      </c>
      <c r="H53" s="250" t="str">
        <f>IF(OR(TOTAL!H53="",TOTAL!H53=0),"",TOTAL!H53/TOTAL!$C$6*'Vîrsta 5-7 ani'!$C$6)</f>
        <v/>
      </c>
      <c r="I53" s="250" t="str">
        <f>IF(OR(TOTAL!I53="",TOTAL!I53=0),"",TOTAL!I53/TOTAL!$C$6*'Vîrsta 5-7 ani'!$C$6)</f>
        <v/>
      </c>
      <c r="J53" s="250" t="str">
        <f>IF(OR(TOTAL!J53="",TOTAL!J53=0),"",TOTAL!J53/TOTAL!$C$6*'Vîrsta 5-7 ani'!$C$6)</f>
        <v/>
      </c>
      <c r="K53" s="250" t="str">
        <f>IF(OR(TOTAL!K53="",TOTAL!K53=0),"",TOTAL!K53/TOTAL!$C$6*'Vîrsta 5-7 ani'!$C$6)</f>
        <v/>
      </c>
      <c r="L53" s="250" t="str">
        <f>IF(OR(TOTAL!L53="",TOTAL!L53=0),"",TOTAL!L53/TOTAL!$C$6*'Vîrsta 5-7 ani'!$C$6)</f>
        <v/>
      </c>
      <c r="M53" s="250" t="str">
        <f>IF(OR(TOTAL!M53="",TOTAL!M53=0),"",TOTAL!M53/TOTAL!$C$6*'Vîrsta 5-7 ani'!$C$6)</f>
        <v/>
      </c>
      <c r="N53" s="250" t="str">
        <f>IF(OR(TOTAL!N53="",TOTAL!N53=0),"",TOTAL!N53/TOTAL!$C$6*'Vîrsta 5-7 ani'!$C$6)</f>
        <v/>
      </c>
      <c r="O53" s="250" t="str">
        <f>IF(OR(TOTAL!O53="",TOTAL!O53=0),"",TOTAL!O53/TOTAL!$C$6*'Vîrsta 5-7 ani'!$C$6)</f>
        <v/>
      </c>
      <c r="P53" s="250" t="str">
        <f>IF(OR(TOTAL!P53="",TOTAL!P53=0),"",TOTAL!P53/TOTAL!$C$6*'Vîrsta 5-7 ani'!$C$6)</f>
        <v/>
      </c>
      <c r="Q53" s="250" t="str">
        <f>IF(OR(TOTAL!Q53="",TOTAL!Q53=0),"",TOTAL!Q53/TOTAL!$C$6*'Vîrsta 5-7 ani'!$C$6)</f>
        <v/>
      </c>
      <c r="R53" s="250" t="str">
        <f>IF(OR(TOTAL!R53="",TOTAL!R53=0),"",TOTAL!R53/TOTAL!$C$6*'Vîrsta 5-7 ani'!$C$6)</f>
        <v/>
      </c>
      <c r="S53" s="250" t="str">
        <f>IF(OR(TOTAL!S53="",TOTAL!S53=0),"",TOTAL!S53/TOTAL!$C$6*'Vîrsta 5-7 ani'!$C$6)</f>
        <v/>
      </c>
      <c r="T53" s="250" t="str">
        <f>IF(OR(TOTAL!T53="",TOTAL!T53=0),"",TOTAL!T53/TOTAL!$C$6*'Vîrsta 5-7 ani'!$C$6)</f>
        <v/>
      </c>
      <c r="U53" s="250" t="str">
        <f>IF(OR(TOTAL!U53="",TOTAL!U53=0),"",TOTAL!U53/TOTAL!$C$6*'Vîrsta 5-7 ani'!$C$6)</f>
        <v/>
      </c>
      <c r="V53" s="250" t="str">
        <f>IF(OR(TOTAL!V53="",TOTAL!V53=0),"",TOTAL!V53/TOTAL!$C$6*'Vîrsta 5-7 ani'!$C$6)</f>
        <v/>
      </c>
      <c r="W53" s="250" t="str">
        <f>IF(OR(TOTAL!W53="",TOTAL!W53=0),"",TOTAL!W53/TOTAL!$C$6*'Vîrsta 5-7 ani'!$C$6)</f>
        <v/>
      </c>
      <c r="X53" s="250" t="str">
        <f>IF(OR(TOTAL!X53="",TOTAL!X53=0),"",TOTAL!X53/TOTAL!$C$6*'Vîrsta 5-7 ani'!$C$6)</f>
        <v/>
      </c>
      <c r="Y53" s="250" t="str">
        <f>IF(OR(TOTAL!Y53="",TOTAL!Y53=0),"",TOTAL!Y53/TOTAL!$C$6*'Vîrsta 5-7 ani'!$C$6)</f>
        <v/>
      </c>
      <c r="Z53" s="24">
        <f t="shared" si="15"/>
        <v>0</v>
      </c>
      <c r="AA53" s="24">
        <f t="shared" si="2"/>
        <v>0</v>
      </c>
      <c r="AB53" s="24" t="str">
        <f t="shared" si="16"/>
        <v/>
      </c>
      <c r="AC53" s="8">
        <v>15</v>
      </c>
      <c r="AD53" s="101" t="str">
        <f t="shared" si="19"/>
        <v/>
      </c>
      <c r="AE53" s="100">
        <v>0.01</v>
      </c>
      <c r="AF53" s="101" t="str">
        <f t="shared" si="20"/>
        <v/>
      </c>
      <c r="AG53" s="100">
        <v>3.0000000000000001E-3</v>
      </c>
      <c r="AH53" s="101" t="str">
        <f t="shared" si="21"/>
        <v/>
      </c>
      <c r="AI53" s="100">
        <v>0.14599999999999999</v>
      </c>
      <c r="AJ53" s="101" t="str">
        <f t="shared" si="22"/>
        <v/>
      </c>
      <c r="AK53" s="125">
        <v>0.61</v>
      </c>
      <c r="AL53" s="171"/>
      <c r="AM53" s="28"/>
      <c r="AN53" s="131"/>
      <c r="AO53" s="167"/>
    </row>
    <row r="54" spans="1:41" s="168" customFormat="1" ht="15.75" x14ac:dyDescent="0.25">
      <c r="A54" s="317"/>
      <c r="B54" s="60" t="s">
        <v>37</v>
      </c>
      <c r="C54" s="250" t="str">
        <f>IF(OR(TOTAL!C54="",TOTAL!C54=0),"",TOTAL!C54/TOTAL!$C$6*'Vîrsta 5-7 ani'!$C$6)</f>
        <v/>
      </c>
      <c r="D54" s="250" t="str">
        <f>IF(OR(TOTAL!D54="",TOTAL!D54=0),"",TOTAL!D54/TOTAL!$C$6*'Vîrsta 5-7 ani'!$C$6)</f>
        <v/>
      </c>
      <c r="E54" s="250" t="str">
        <f>IF(OR(TOTAL!E54="",TOTAL!E54=0),"",TOTAL!E54/TOTAL!$C$6*'Vîrsta 5-7 ani'!$C$6)</f>
        <v/>
      </c>
      <c r="F54" s="250" t="str">
        <f>IF(OR(TOTAL!F54="",TOTAL!F54=0),"",TOTAL!F54/TOTAL!$C$6*'Vîrsta 5-7 ani'!$C$6)</f>
        <v/>
      </c>
      <c r="G54" s="250" t="str">
        <f>IF(OR(TOTAL!G54="",TOTAL!G54=0),"",TOTAL!G54/TOTAL!$C$6*'Vîrsta 5-7 ani'!$C$6)</f>
        <v/>
      </c>
      <c r="H54" s="250" t="str">
        <f>IF(OR(TOTAL!H54="",TOTAL!H54=0),"",TOTAL!H54/TOTAL!$C$6*'Vîrsta 5-7 ani'!$C$6)</f>
        <v/>
      </c>
      <c r="I54" s="250" t="str">
        <f>IF(OR(TOTAL!I54="",TOTAL!I54=0),"",TOTAL!I54/TOTAL!$C$6*'Vîrsta 5-7 ani'!$C$6)</f>
        <v/>
      </c>
      <c r="J54" s="250" t="str">
        <f>IF(OR(TOTAL!J54="",TOTAL!J54=0),"",TOTAL!J54/TOTAL!$C$6*'Vîrsta 5-7 ani'!$C$6)</f>
        <v/>
      </c>
      <c r="K54" s="250" t="str">
        <f>IF(OR(TOTAL!K54="",TOTAL!K54=0),"",TOTAL!K54/TOTAL!$C$6*'Vîrsta 5-7 ani'!$C$6)</f>
        <v/>
      </c>
      <c r="L54" s="250" t="str">
        <f>IF(OR(TOTAL!L54="",TOTAL!L54=0),"",TOTAL!L54/TOTAL!$C$6*'Vîrsta 5-7 ani'!$C$6)</f>
        <v/>
      </c>
      <c r="M54" s="250" t="str">
        <f>IF(OR(TOTAL!M54="",TOTAL!M54=0),"",TOTAL!M54/TOTAL!$C$6*'Vîrsta 5-7 ani'!$C$6)</f>
        <v/>
      </c>
      <c r="N54" s="250" t="str">
        <f>IF(OR(TOTAL!N54="",TOTAL!N54=0),"",TOTAL!N54/TOTAL!$C$6*'Vîrsta 5-7 ani'!$C$6)</f>
        <v/>
      </c>
      <c r="O54" s="250" t="str">
        <f>IF(OR(TOTAL!O54="",TOTAL!O54=0),"",TOTAL!O54/TOTAL!$C$6*'Vîrsta 5-7 ani'!$C$6)</f>
        <v/>
      </c>
      <c r="P54" s="250" t="str">
        <f>IF(OR(TOTAL!P54="",TOTAL!P54=0),"",TOTAL!P54/TOTAL!$C$6*'Vîrsta 5-7 ani'!$C$6)</f>
        <v/>
      </c>
      <c r="Q54" s="250" t="str">
        <f>IF(OR(TOTAL!Q54="",TOTAL!Q54=0),"",TOTAL!Q54/TOTAL!$C$6*'Vîrsta 5-7 ani'!$C$6)</f>
        <v/>
      </c>
      <c r="R54" s="250" t="str">
        <f>IF(OR(TOTAL!R54="",TOTAL!R54=0),"",TOTAL!R54/TOTAL!$C$6*'Vîrsta 5-7 ani'!$C$6)</f>
        <v/>
      </c>
      <c r="S54" s="250" t="str">
        <f>IF(OR(TOTAL!S54="",TOTAL!S54=0),"",TOTAL!S54/TOTAL!$C$6*'Vîrsta 5-7 ani'!$C$6)</f>
        <v/>
      </c>
      <c r="T54" s="250" t="str">
        <f>IF(OR(TOTAL!T54="",TOTAL!T54=0),"",TOTAL!T54/TOTAL!$C$6*'Vîrsta 5-7 ani'!$C$6)</f>
        <v/>
      </c>
      <c r="U54" s="250" t="str">
        <f>IF(OR(TOTAL!U54="",TOTAL!U54=0),"",TOTAL!U54/TOTAL!$C$6*'Vîrsta 5-7 ani'!$C$6)</f>
        <v/>
      </c>
      <c r="V54" s="250" t="str">
        <f>IF(OR(TOTAL!V54="",TOTAL!V54=0),"",TOTAL!V54/TOTAL!$C$6*'Vîrsta 5-7 ani'!$C$6)</f>
        <v/>
      </c>
      <c r="W54" s="250" t="str">
        <f>IF(OR(TOTAL!W54="",TOTAL!W54=0),"",TOTAL!W54/TOTAL!$C$6*'Vîrsta 5-7 ani'!$C$6)</f>
        <v/>
      </c>
      <c r="X54" s="250" t="str">
        <f>IF(OR(TOTAL!X54="",TOTAL!X54=0),"",TOTAL!X54/TOTAL!$C$6*'Vîrsta 5-7 ani'!$C$6)</f>
        <v/>
      </c>
      <c r="Y54" s="250" t="str">
        <f>IF(OR(TOTAL!Y54="",TOTAL!Y54=0),"",TOTAL!Y54/TOTAL!$C$6*'Vîrsta 5-7 ani'!$C$6)</f>
        <v/>
      </c>
      <c r="Z54" s="24">
        <f t="shared" si="15"/>
        <v>0</v>
      </c>
      <c r="AA54" s="24">
        <f t="shared" si="2"/>
        <v>0</v>
      </c>
      <c r="AB54" s="24" t="str">
        <f t="shared" si="16"/>
        <v/>
      </c>
      <c r="AC54" s="8">
        <v>15</v>
      </c>
      <c r="AD54" s="101" t="str">
        <f t="shared" si="19"/>
        <v/>
      </c>
      <c r="AE54" s="100">
        <v>8.9999999999999993E-3</v>
      </c>
      <c r="AF54" s="101" t="str">
        <f t="shared" si="20"/>
        <v/>
      </c>
      <c r="AG54" s="100">
        <v>4.0000000000000001E-3</v>
      </c>
      <c r="AH54" s="101" t="str">
        <f t="shared" si="21"/>
        <v/>
      </c>
      <c r="AI54" s="100">
        <v>0.109</v>
      </c>
      <c r="AJ54" s="101" t="str">
        <f t="shared" si="22"/>
        <v/>
      </c>
      <c r="AK54" s="125">
        <v>0.47</v>
      </c>
      <c r="AL54" s="171"/>
      <c r="AM54" s="28"/>
      <c r="AN54" s="131"/>
      <c r="AO54" s="167"/>
    </row>
    <row r="55" spans="1:41" s="168" customFormat="1" ht="15.75" x14ac:dyDescent="0.25">
      <c r="A55" s="317"/>
      <c r="B55" s="60" t="s">
        <v>33</v>
      </c>
      <c r="C55" s="250" t="str">
        <f>IF(OR(TOTAL!C55="",TOTAL!C55=0),"",TOTAL!C55/TOTAL!$C$6*'Vîrsta 5-7 ani'!$C$6)</f>
        <v/>
      </c>
      <c r="D55" s="250" t="str">
        <f>IF(OR(TOTAL!D55="",TOTAL!D55=0),"",TOTAL!D55/TOTAL!$C$6*'Vîrsta 5-7 ani'!$C$6)</f>
        <v/>
      </c>
      <c r="E55" s="250" t="str">
        <f>IF(OR(TOTAL!E55="",TOTAL!E55=0),"",TOTAL!E55/TOTAL!$C$6*'Vîrsta 5-7 ani'!$C$6)</f>
        <v/>
      </c>
      <c r="F55" s="250" t="str">
        <f>IF(OR(TOTAL!F55="",TOTAL!F55=0),"",TOTAL!F55/TOTAL!$C$6*'Vîrsta 5-7 ani'!$C$6)</f>
        <v/>
      </c>
      <c r="G55" s="250">
        <f>IF(OR(TOTAL!G55="",TOTAL!G55=0),"",TOTAL!G55/TOTAL!$C$6*'Vîrsta 5-7 ani'!$C$6)</f>
        <v>1.0398126463700235</v>
      </c>
      <c r="H55" s="250" t="str">
        <f>IF(OR(TOTAL!H55="",TOTAL!H55=0),"",TOTAL!H55/TOTAL!$C$6*'Vîrsta 5-7 ani'!$C$6)</f>
        <v/>
      </c>
      <c r="I55" s="250">
        <f>IF(OR(TOTAL!I55="",TOTAL!I55=0),"",TOTAL!I55/TOTAL!$C$6*'Vîrsta 5-7 ani'!$C$6)</f>
        <v>1.0398126463700235</v>
      </c>
      <c r="J55" s="250" t="str">
        <f>IF(OR(TOTAL!J55="",TOTAL!J55=0),"",TOTAL!J55/TOTAL!$C$6*'Vîrsta 5-7 ani'!$C$6)</f>
        <v/>
      </c>
      <c r="K55" s="250">
        <f>IF(OR(TOTAL!K55="",TOTAL!K55=0),"",TOTAL!K55/TOTAL!$C$6*'Vîrsta 5-7 ani'!$C$6)</f>
        <v>1.0398126463700235</v>
      </c>
      <c r="L55" s="250" t="str">
        <f>IF(OR(TOTAL!L55="",TOTAL!L55=0),"",TOTAL!L55/TOTAL!$C$6*'Vîrsta 5-7 ani'!$C$6)</f>
        <v/>
      </c>
      <c r="M55" s="250" t="str">
        <f>IF(OR(TOTAL!M55="",TOTAL!M55=0),"",TOTAL!M55/TOTAL!$C$6*'Vîrsta 5-7 ani'!$C$6)</f>
        <v/>
      </c>
      <c r="N55" s="250">
        <f>IF(OR(TOTAL!N55="",TOTAL!N55=0),"",TOTAL!N55/TOTAL!$C$6*'Vîrsta 5-7 ani'!$C$6)</f>
        <v>1.0398126463700235</v>
      </c>
      <c r="O55" s="250">
        <f>IF(OR(TOTAL!O55="",TOTAL!O55=0),"",TOTAL!O55/TOTAL!$C$6*'Vîrsta 5-7 ani'!$C$6)</f>
        <v>1.0398126463700235</v>
      </c>
      <c r="P55" s="250" t="str">
        <f>IF(OR(TOTAL!P55="",TOTAL!P55=0),"",TOTAL!P55/TOTAL!$C$6*'Vîrsta 5-7 ani'!$C$6)</f>
        <v/>
      </c>
      <c r="Q55" s="250" t="str">
        <f>IF(OR(TOTAL!Q55="",TOTAL!Q55=0),"",TOTAL!Q55/TOTAL!$C$6*'Vîrsta 5-7 ani'!$C$6)</f>
        <v/>
      </c>
      <c r="R55" s="250" t="str">
        <f>IF(OR(TOTAL!R55="",TOTAL!R55=0),"",TOTAL!R55/TOTAL!$C$6*'Vîrsta 5-7 ani'!$C$6)</f>
        <v/>
      </c>
      <c r="S55" s="250" t="str">
        <f>IF(OR(TOTAL!S55="",TOTAL!S55=0),"",TOTAL!S55/TOTAL!$C$6*'Vîrsta 5-7 ani'!$C$6)</f>
        <v/>
      </c>
      <c r="T55" s="250" t="str">
        <f>IF(OR(TOTAL!T55="",TOTAL!T55=0),"",TOTAL!T55/TOTAL!$C$6*'Vîrsta 5-7 ani'!$C$6)</f>
        <v/>
      </c>
      <c r="U55" s="250" t="str">
        <f>IF(OR(TOTAL!U55="",TOTAL!U55=0),"",TOTAL!U55/TOTAL!$C$6*'Vîrsta 5-7 ani'!$C$6)</f>
        <v/>
      </c>
      <c r="V55" s="250" t="str">
        <f>IF(OR(TOTAL!V55="",TOTAL!V55=0),"",TOTAL!V55/TOTAL!$C$6*'Vîrsta 5-7 ani'!$C$6)</f>
        <v/>
      </c>
      <c r="W55" s="250" t="str">
        <f>IF(OR(TOTAL!W55="",TOTAL!W55=0),"",TOTAL!W55/TOTAL!$C$6*'Vîrsta 5-7 ani'!$C$6)</f>
        <v/>
      </c>
      <c r="X55" s="250" t="str">
        <f>IF(OR(TOTAL!X55="",TOTAL!X55=0),"",TOTAL!X55/TOTAL!$C$6*'Vîrsta 5-7 ani'!$C$6)</f>
        <v/>
      </c>
      <c r="Y55" s="250" t="str">
        <f>IF(OR(TOTAL!Y55="",TOTAL!Y55=0),"",TOTAL!Y55/TOTAL!$C$6*'Vîrsta 5-7 ani'!$C$6)</f>
        <v/>
      </c>
      <c r="Z55" s="24">
        <f t="shared" si="15"/>
        <v>5.1990632318501175</v>
      </c>
      <c r="AA55" s="24">
        <f t="shared" si="2"/>
        <v>1.2509776785009907</v>
      </c>
      <c r="AB55" s="24">
        <f t="shared" si="16"/>
        <v>0.75058660710059444</v>
      </c>
      <c r="AC55" s="8">
        <v>40</v>
      </c>
      <c r="AD55" s="101">
        <f t="shared" si="19"/>
        <v>7.5058660710059441E-3</v>
      </c>
      <c r="AE55" s="100">
        <v>0.01</v>
      </c>
      <c r="AF55" s="101">
        <f t="shared" si="20"/>
        <v>2.2517598213017834E-3</v>
      </c>
      <c r="AG55" s="100">
        <v>3.0000000000000001E-3</v>
      </c>
      <c r="AH55" s="101">
        <f t="shared" si="21"/>
        <v>6.7552794639053504E-2</v>
      </c>
      <c r="AI55" s="100">
        <v>0.09</v>
      </c>
      <c r="AJ55" s="101">
        <f t="shared" si="22"/>
        <v>0.21767011605917236</v>
      </c>
      <c r="AK55" s="125">
        <v>0.28999999999999998</v>
      </c>
      <c r="AL55" s="171"/>
      <c r="AM55" s="28"/>
      <c r="AN55" s="131"/>
      <c r="AO55" s="167"/>
    </row>
    <row r="56" spans="1:41" s="168" customFormat="1" ht="15.75" x14ac:dyDescent="0.25">
      <c r="A56" s="317"/>
      <c r="B56" s="60" t="s">
        <v>34</v>
      </c>
      <c r="C56" s="250" t="str">
        <f>IF(OR(TOTAL!C56="",TOTAL!C56=0),"",TOTAL!C56/TOTAL!$C$6*'Vîrsta 5-7 ani'!$C$6)</f>
        <v/>
      </c>
      <c r="D56" s="250" t="str">
        <f>IF(OR(TOTAL!D56="",TOTAL!D56=0),"",TOTAL!D56/TOTAL!$C$6*'Vîrsta 5-7 ani'!$C$6)</f>
        <v/>
      </c>
      <c r="E56" s="250" t="str">
        <f>IF(OR(TOTAL!E56="",TOTAL!E56=0),"",TOTAL!E56/TOTAL!$C$6*'Vîrsta 5-7 ani'!$C$6)</f>
        <v/>
      </c>
      <c r="F56" s="250" t="str">
        <f>IF(OR(TOTAL!F56="",TOTAL!F56=0),"",TOTAL!F56/TOTAL!$C$6*'Vîrsta 5-7 ani'!$C$6)</f>
        <v/>
      </c>
      <c r="G56" s="250" t="str">
        <f>IF(OR(TOTAL!G56="",TOTAL!G56=0),"",TOTAL!G56/TOTAL!$C$6*'Vîrsta 5-7 ani'!$C$6)</f>
        <v/>
      </c>
      <c r="H56" s="250" t="str">
        <f>IF(OR(TOTAL!H56="",TOTAL!H56=0),"",TOTAL!H56/TOTAL!$C$6*'Vîrsta 5-7 ani'!$C$6)</f>
        <v/>
      </c>
      <c r="I56" s="250" t="str">
        <f>IF(OR(TOTAL!I56="",TOTAL!I56=0),"",TOTAL!I56/TOTAL!$C$6*'Vîrsta 5-7 ani'!$C$6)</f>
        <v/>
      </c>
      <c r="J56" s="250" t="str">
        <f>IF(OR(TOTAL!J56="",TOTAL!J56=0),"",TOTAL!J56/TOTAL!$C$6*'Vîrsta 5-7 ani'!$C$6)</f>
        <v/>
      </c>
      <c r="K56" s="250" t="str">
        <f>IF(OR(TOTAL!K56="",TOTAL!K56=0),"",TOTAL!K56/TOTAL!$C$6*'Vîrsta 5-7 ani'!$C$6)</f>
        <v/>
      </c>
      <c r="L56" s="250" t="str">
        <f>IF(OR(TOTAL!L56="",TOTAL!L56=0),"",TOTAL!L56/TOTAL!$C$6*'Vîrsta 5-7 ani'!$C$6)</f>
        <v/>
      </c>
      <c r="M56" s="250" t="str">
        <f>IF(OR(TOTAL!M56="",TOTAL!M56=0),"",TOTAL!M56/TOTAL!$C$6*'Vîrsta 5-7 ani'!$C$6)</f>
        <v/>
      </c>
      <c r="N56" s="250" t="str">
        <f>IF(OR(TOTAL!N56="",TOTAL!N56=0),"",TOTAL!N56/TOTAL!$C$6*'Vîrsta 5-7 ani'!$C$6)</f>
        <v/>
      </c>
      <c r="O56" s="250" t="str">
        <f>IF(OR(TOTAL!O56="",TOTAL!O56=0),"",TOTAL!O56/TOTAL!$C$6*'Vîrsta 5-7 ani'!$C$6)</f>
        <v/>
      </c>
      <c r="P56" s="250" t="str">
        <f>IF(OR(TOTAL!P56="",TOTAL!P56=0),"",TOTAL!P56/TOTAL!$C$6*'Vîrsta 5-7 ani'!$C$6)</f>
        <v/>
      </c>
      <c r="Q56" s="250" t="str">
        <f>IF(OR(TOTAL!Q56="",TOTAL!Q56=0),"",TOTAL!Q56/TOTAL!$C$6*'Vîrsta 5-7 ani'!$C$6)</f>
        <v/>
      </c>
      <c r="R56" s="250" t="str">
        <f>IF(OR(TOTAL!R56="",TOTAL!R56=0),"",TOTAL!R56/TOTAL!$C$6*'Vîrsta 5-7 ani'!$C$6)</f>
        <v/>
      </c>
      <c r="S56" s="250" t="str">
        <f>IF(OR(TOTAL!S56="",TOTAL!S56=0),"",TOTAL!S56/TOTAL!$C$6*'Vîrsta 5-7 ani'!$C$6)</f>
        <v/>
      </c>
      <c r="T56" s="250" t="str">
        <f>IF(OR(TOTAL!T56="",TOTAL!T56=0),"",TOTAL!T56/TOTAL!$C$6*'Vîrsta 5-7 ani'!$C$6)</f>
        <v/>
      </c>
      <c r="U56" s="250" t="str">
        <f>IF(OR(TOTAL!U56="",TOTAL!U56=0),"",TOTAL!U56/TOTAL!$C$6*'Vîrsta 5-7 ani'!$C$6)</f>
        <v/>
      </c>
      <c r="V56" s="250" t="str">
        <f>IF(OR(TOTAL!V56="",TOTAL!V56=0),"",TOTAL!V56/TOTAL!$C$6*'Vîrsta 5-7 ani'!$C$6)</f>
        <v/>
      </c>
      <c r="W56" s="250" t="str">
        <f>IF(OR(TOTAL!W56="",TOTAL!W56=0),"",TOTAL!W56/TOTAL!$C$6*'Vîrsta 5-7 ani'!$C$6)</f>
        <v/>
      </c>
      <c r="X56" s="250" t="str">
        <f>IF(OR(TOTAL!X56="",TOTAL!X56=0),"",TOTAL!X56/TOTAL!$C$6*'Vîrsta 5-7 ani'!$C$6)</f>
        <v/>
      </c>
      <c r="Y56" s="250" t="str">
        <f>IF(OR(TOTAL!Y56="",TOTAL!Y56=0),"",TOTAL!Y56/TOTAL!$C$6*'Vîrsta 5-7 ani'!$C$6)</f>
        <v/>
      </c>
      <c r="Z56" s="24">
        <f t="shared" si="15"/>
        <v>0</v>
      </c>
      <c r="AA56" s="24">
        <f t="shared" si="2"/>
        <v>0</v>
      </c>
      <c r="AB56" s="24" t="str">
        <f t="shared" si="16"/>
        <v/>
      </c>
      <c r="AC56" s="8">
        <v>30</v>
      </c>
      <c r="AD56" s="101" t="str">
        <f t="shared" si="19"/>
        <v/>
      </c>
      <c r="AE56" s="100">
        <v>8.9999999999999993E-3</v>
      </c>
      <c r="AF56" s="101" t="str">
        <f t="shared" si="20"/>
        <v/>
      </c>
      <c r="AG56" s="100">
        <v>1E-3</v>
      </c>
      <c r="AH56" s="101" t="str">
        <f t="shared" si="21"/>
        <v/>
      </c>
      <c r="AI56" s="100">
        <v>0.11</v>
      </c>
      <c r="AJ56" s="101" t="str">
        <f t="shared" si="22"/>
        <v/>
      </c>
      <c r="AK56" s="125">
        <v>0.47</v>
      </c>
      <c r="AL56" s="171"/>
      <c r="AM56" s="28"/>
      <c r="AN56" s="131"/>
      <c r="AO56" s="167"/>
    </row>
    <row r="57" spans="1:41" s="168" customFormat="1" ht="15.75" x14ac:dyDescent="0.25">
      <c r="A57" s="317"/>
      <c r="B57" s="60" t="s">
        <v>89</v>
      </c>
      <c r="C57" s="250" t="str">
        <f>IF(OR(TOTAL!C57="",TOTAL!C57=0),"",TOTAL!C57/TOTAL!$C$6*'Vîrsta 5-7 ani'!$C$6)</f>
        <v/>
      </c>
      <c r="D57" s="250" t="str">
        <f>IF(OR(TOTAL!D57="",TOTAL!D57=0),"",TOTAL!D57/TOTAL!$C$6*'Vîrsta 5-7 ani'!$C$6)</f>
        <v/>
      </c>
      <c r="E57" s="250" t="str">
        <f>IF(OR(TOTAL!E57="",TOTAL!E57=0),"",TOTAL!E57/TOTAL!$C$6*'Vîrsta 5-7 ani'!$C$6)</f>
        <v/>
      </c>
      <c r="F57" s="250" t="str">
        <f>IF(OR(TOTAL!F57="",TOTAL!F57=0),"",TOTAL!F57/TOTAL!$C$6*'Vîrsta 5-7 ani'!$C$6)</f>
        <v/>
      </c>
      <c r="G57" s="250" t="str">
        <f>IF(OR(TOTAL!G57="",TOTAL!G57=0),"",TOTAL!G57/TOTAL!$C$6*'Vîrsta 5-7 ani'!$C$6)</f>
        <v/>
      </c>
      <c r="H57" s="250" t="str">
        <f>IF(OR(TOTAL!H57="",TOTAL!H57=0),"",TOTAL!H57/TOTAL!$C$6*'Vîrsta 5-7 ani'!$C$6)</f>
        <v/>
      </c>
      <c r="I57" s="250" t="str">
        <f>IF(OR(TOTAL!I57="",TOTAL!I57=0),"",TOTAL!I57/TOTAL!$C$6*'Vîrsta 5-7 ani'!$C$6)</f>
        <v/>
      </c>
      <c r="J57" s="250" t="str">
        <f>IF(OR(TOTAL!J57="",TOTAL!J57=0),"",TOTAL!J57/TOTAL!$C$6*'Vîrsta 5-7 ani'!$C$6)</f>
        <v/>
      </c>
      <c r="K57" s="250" t="str">
        <f>IF(OR(TOTAL!K57="",TOTAL!K57=0),"",TOTAL!K57/TOTAL!$C$6*'Vîrsta 5-7 ani'!$C$6)</f>
        <v/>
      </c>
      <c r="L57" s="250" t="str">
        <f>IF(OR(TOTAL!L57="",TOTAL!L57=0),"",TOTAL!L57/TOTAL!$C$6*'Vîrsta 5-7 ani'!$C$6)</f>
        <v/>
      </c>
      <c r="M57" s="250" t="str">
        <f>IF(OR(TOTAL!M57="",TOTAL!M57=0),"",TOTAL!M57/TOTAL!$C$6*'Vîrsta 5-7 ani'!$C$6)</f>
        <v/>
      </c>
      <c r="N57" s="250" t="str">
        <f>IF(OR(TOTAL!N57="",TOTAL!N57=0),"",TOTAL!N57/TOTAL!$C$6*'Vîrsta 5-7 ani'!$C$6)</f>
        <v/>
      </c>
      <c r="O57" s="250" t="str">
        <f>IF(OR(TOTAL!O57="",TOTAL!O57=0),"",TOTAL!O57/TOTAL!$C$6*'Vîrsta 5-7 ani'!$C$6)</f>
        <v/>
      </c>
      <c r="P57" s="250" t="str">
        <f>IF(OR(TOTAL!P57="",TOTAL!P57=0),"",TOTAL!P57/TOTAL!$C$6*'Vîrsta 5-7 ani'!$C$6)</f>
        <v/>
      </c>
      <c r="Q57" s="250" t="str">
        <f>IF(OR(TOTAL!Q57="",TOTAL!Q57=0),"",TOTAL!Q57/TOTAL!$C$6*'Vîrsta 5-7 ani'!$C$6)</f>
        <v/>
      </c>
      <c r="R57" s="250" t="str">
        <f>IF(OR(TOTAL!R57="",TOTAL!R57=0),"",TOTAL!R57/TOTAL!$C$6*'Vîrsta 5-7 ani'!$C$6)</f>
        <v/>
      </c>
      <c r="S57" s="250" t="str">
        <f>IF(OR(TOTAL!S57="",TOTAL!S57=0),"",TOTAL!S57/TOTAL!$C$6*'Vîrsta 5-7 ani'!$C$6)</f>
        <v/>
      </c>
      <c r="T57" s="250" t="str">
        <f>IF(OR(TOTAL!T57="",TOTAL!T57=0),"",TOTAL!T57/TOTAL!$C$6*'Vîrsta 5-7 ani'!$C$6)</f>
        <v/>
      </c>
      <c r="U57" s="250" t="str">
        <f>IF(OR(TOTAL!U57="",TOTAL!U57=0),"",TOTAL!U57/TOTAL!$C$6*'Vîrsta 5-7 ani'!$C$6)</f>
        <v/>
      </c>
      <c r="V57" s="250" t="str">
        <f>IF(OR(TOTAL!V57="",TOTAL!V57=0),"",TOTAL!V57/TOTAL!$C$6*'Vîrsta 5-7 ani'!$C$6)</f>
        <v/>
      </c>
      <c r="W57" s="250" t="str">
        <f>IF(OR(TOTAL!W57="",TOTAL!W57=0),"",TOTAL!W57/TOTAL!$C$6*'Vîrsta 5-7 ani'!$C$6)</f>
        <v/>
      </c>
      <c r="X57" s="250" t="str">
        <f>IF(OR(TOTAL!X57="",TOTAL!X57=0),"",TOTAL!X57/TOTAL!$C$6*'Vîrsta 5-7 ani'!$C$6)</f>
        <v/>
      </c>
      <c r="Y57" s="250" t="str">
        <f>IF(OR(TOTAL!Y57="",TOTAL!Y57=0),"",TOTAL!Y57/TOTAL!$C$6*'Vîrsta 5-7 ani'!$C$6)</f>
        <v/>
      </c>
      <c r="Z57" s="24">
        <f t="shared" si="15"/>
        <v>0</v>
      </c>
      <c r="AA57" s="24">
        <f t="shared" si="2"/>
        <v>0</v>
      </c>
      <c r="AB57" s="24" t="str">
        <f t="shared" si="16"/>
        <v/>
      </c>
      <c r="AC57" s="8">
        <v>26</v>
      </c>
      <c r="AD57" s="101" t="str">
        <f t="shared" si="19"/>
        <v/>
      </c>
      <c r="AE57" s="100">
        <v>8.0000000000000002E-3</v>
      </c>
      <c r="AF57" s="101" t="str">
        <f t="shared" si="20"/>
        <v/>
      </c>
      <c r="AG57" s="100">
        <v>2E-3</v>
      </c>
      <c r="AH57" s="101" t="str">
        <f t="shared" si="21"/>
        <v/>
      </c>
      <c r="AI57" s="100">
        <v>0.8</v>
      </c>
      <c r="AJ57" s="101" t="str">
        <f t="shared" si="22"/>
        <v/>
      </c>
      <c r="AK57" s="125">
        <v>0.38</v>
      </c>
      <c r="AL57" s="171"/>
      <c r="AM57" s="28"/>
      <c r="AN57" s="131"/>
      <c r="AO57" s="167"/>
    </row>
    <row r="58" spans="1:41" s="168" customFormat="1" ht="15.75" x14ac:dyDescent="0.25">
      <c r="A58" s="317"/>
      <c r="B58" s="60" t="s">
        <v>35</v>
      </c>
      <c r="C58" s="250" t="str">
        <f>IF(OR(TOTAL!C58="",TOTAL!C58=0),"",TOTAL!C58/TOTAL!$C$6*'Vîrsta 5-7 ani'!$C$6)</f>
        <v/>
      </c>
      <c r="D58" s="250">
        <f>IF(OR(TOTAL!D58="",TOTAL!D58=0),"",TOTAL!D58/TOTAL!$C$6*'Vîrsta 5-7 ani'!$C$6)</f>
        <v>33.274004683840751</v>
      </c>
      <c r="E58" s="250" t="str">
        <f>IF(OR(TOTAL!E58="",TOTAL!E58=0),"",TOTAL!E58/TOTAL!$C$6*'Vîrsta 5-7 ani'!$C$6)</f>
        <v/>
      </c>
      <c r="F58" s="250" t="str">
        <f>IF(OR(TOTAL!F58="",TOTAL!F58=0),"",TOTAL!F58/TOTAL!$C$6*'Vîrsta 5-7 ani'!$C$6)</f>
        <v/>
      </c>
      <c r="G58" s="250">
        <f>IF(OR(TOTAL!G58="",TOTAL!G58=0),"",TOTAL!G58/TOTAL!$C$6*'Vîrsta 5-7 ani'!$C$6)</f>
        <v>33.274004683840751</v>
      </c>
      <c r="H58" s="250" t="str">
        <f>IF(OR(TOTAL!H58="",TOTAL!H58=0),"",TOTAL!H58/TOTAL!$C$6*'Vîrsta 5-7 ani'!$C$6)</f>
        <v/>
      </c>
      <c r="I58" s="250" t="str">
        <f>IF(OR(TOTAL!I58="",TOTAL!I58=0),"",TOTAL!I58/TOTAL!$C$6*'Vîrsta 5-7 ani'!$C$6)</f>
        <v/>
      </c>
      <c r="J58" s="250">
        <f>IF(OR(TOTAL!J58="",TOTAL!J58=0),"",TOTAL!J58/TOTAL!$C$6*'Vîrsta 5-7 ani'!$C$6)</f>
        <v>33.274004683840751</v>
      </c>
      <c r="K58" s="250" t="str">
        <f>IF(OR(TOTAL!K58="",TOTAL!K58=0),"",TOTAL!K58/TOTAL!$C$6*'Vîrsta 5-7 ani'!$C$6)</f>
        <v/>
      </c>
      <c r="L58" s="250" t="str">
        <f>IF(OR(TOTAL!L58="",TOTAL!L58=0),"",TOTAL!L58/TOTAL!$C$6*'Vîrsta 5-7 ani'!$C$6)</f>
        <v/>
      </c>
      <c r="M58" s="250" t="str">
        <f>IF(OR(TOTAL!M58="",TOTAL!M58=0),"",TOTAL!M58/TOTAL!$C$6*'Vîrsta 5-7 ani'!$C$6)</f>
        <v/>
      </c>
      <c r="N58" s="250">
        <f>IF(OR(TOTAL!N58="",TOTAL!N58=0),"",TOTAL!N58/TOTAL!$C$6*'Vîrsta 5-7 ani'!$C$6)</f>
        <v>34.833723653395786</v>
      </c>
      <c r="O58" s="250" t="str">
        <f>IF(OR(TOTAL!O58="",TOTAL!O58=0),"",TOTAL!O58/TOTAL!$C$6*'Vîrsta 5-7 ani'!$C$6)</f>
        <v/>
      </c>
      <c r="P58" s="250" t="str">
        <f>IF(OR(TOTAL!P58="",TOTAL!P58=0),"",TOTAL!P58/TOTAL!$C$6*'Vîrsta 5-7 ani'!$C$6)</f>
        <v/>
      </c>
      <c r="Q58" s="250" t="str">
        <f>IF(OR(TOTAL!Q58="",TOTAL!Q58=0),"",TOTAL!Q58/TOTAL!$C$6*'Vîrsta 5-7 ani'!$C$6)</f>
        <v/>
      </c>
      <c r="R58" s="250" t="str">
        <f>IF(OR(TOTAL!R58="",TOTAL!R58=0),"",TOTAL!R58/TOTAL!$C$6*'Vîrsta 5-7 ani'!$C$6)</f>
        <v/>
      </c>
      <c r="S58" s="250" t="str">
        <f>IF(OR(TOTAL!S58="",TOTAL!S58=0),"",TOTAL!S58/TOTAL!$C$6*'Vîrsta 5-7 ani'!$C$6)</f>
        <v/>
      </c>
      <c r="T58" s="250" t="str">
        <f>IF(OR(TOTAL!T58="",TOTAL!T58=0),"",TOTAL!T58/TOTAL!$C$6*'Vîrsta 5-7 ani'!$C$6)</f>
        <v/>
      </c>
      <c r="U58" s="250" t="str">
        <f>IF(OR(TOTAL!U58="",TOTAL!U58=0),"",TOTAL!U58/TOTAL!$C$6*'Vîrsta 5-7 ani'!$C$6)</f>
        <v/>
      </c>
      <c r="V58" s="250" t="str">
        <f>IF(OR(TOTAL!V58="",TOTAL!V58=0),"",TOTAL!V58/TOTAL!$C$6*'Vîrsta 5-7 ani'!$C$6)</f>
        <v/>
      </c>
      <c r="W58" s="250" t="str">
        <f>IF(OR(TOTAL!W58="",TOTAL!W58=0),"",TOTAL!W58/TOTAL!$C$6*'Vîrsta 5-7 ani'!$C$6)</f>
        <v/>
      </c>
      <c r="X58" s="250" t="str">
        <f>IF(OR(TOTAL!X58="",TOTAL!X58=0),"",TOTAL!X58/TOTAL!$C$6*'Vîrsta 5-7 ani'!$C$6)</f>
        <v/>
      </c>
      <c r="Y58" s="250" t="str">
        <f>IF(OR(TOTAL!Y58="",TOTAL!Y58=0),"",TOTAL!Y58/TOTAL!$C$6*'Vîrsta 5-7 ani'!$C$6)</f>
        <v/>
      </c>
      <c r="Z58" s="24">
        <f t="shared" si="15"/>
        <v>134.65573770491804</v>
      </c>
      <c r="AA58" s="24">
        <f t="shared" si="2"/>
        <v>32.400321873175656</v>
      </c>
      <c r="AB58" s="24">
        <f t="shared" si="16"/>
        <v>22.680225311222959</v>
      </c>
      <c r="AC58" s="8">
        <v>30</v>
      </c>
      <c r="AD58" s="101">
        <f t="shared" si="19"/>
        <v>0.2268022531122296</v>
      </c>
      <c r="AE58" s="100">
        <v>0.01</v>
      </c>
      <c r="AF58" s="101">
        <f t="shared" si="20"/>
        <v>6.8040675933668873E-2</v>
      </c>
      <c r="AG58" s="100">
        <v>3.0000000000000001E-3</v>
      </c>
      <c r="AH58" s="101">
        <f t="shared" si="21"/>
        <v>4.9896495684690505</v>
      </c>
      <c r="AI58" s="100">
        <v>0.22</v>
      </c>
      <c r="AJ58" s="101">
        <f t="shared" si="22"/>
        <v>20.185400526988435</v>
      </c>
      <c r="AK58" s="125">
        <v>0.89</v>
      </c>
      <c r="AL58" s="171"/>
      <c r="AM58" s="28"/>
      <c r="AN58" s="131"/>
      <c r="AO58" s="167"/>
    </row>
    <row r="59" spans="1:41" s="31" customFormat="1" ht="15.75" x14ac:dyDescent="0.25">
      <c r="A59" s="317"/>
      <c r="B59" s="60" t="s">
        <v>90</v>
      </c>
      <c r="C59" s="245" t="str">
        <f>IF(OR(TOTAL!C59="",TOTAL!C59=0),"",TOTAL!C59/TOTAL!$C$6*'Vîrsta 5-7 ani'!$C$6)</f>
        <v/>
      </c>
      <c r="D59" s="245" t="str">
        <f>IF(OR(TOTAL!D59="",TOTAL!D59=0),"",TOTAL!D59/TOTAL!$C$6*'Vîrsta 5-7 ani'!$C$6)</f>
        <v/>
      </c>
      <c r="E59" s="245" t="str">
        <f>IF(OR(TOTAL!E59="",TOTAL!E59=0),"",TOTAL!E59/TOTAL!$C$6*'Vîrsta 5-7 ani'!$C$6)</f>
        <v/>
      </c>
      <c r="F59" s="245" t="str">
        <f>IF(OR(TOTAL!F59="",TOTAL!F59=0),"",TOTAL!F59/TOTAL!$C$6*'Vîrsta 5-7 ani'!$C$6)</f>
        <v/>
      </c>
      <c r="G59" s="245" t="str">
        <f>IF(OR(TOTAL!G59="",TOTAL!G59=0),"",TOTAL!G59/TOTAL!$C$6*'Vîrsta 5-7 ani'!$C$6)</f>
        <v/>
      </c>
      <c r="H59" s="245" t="str">
        <f>IF(OR(TOTAL!H59="",TOTAL!H59=0),"",TOTAL!H59/TOTAL!$C$6*'Vîrsta 5-7 ani'!$C$6)</f>
        <v/>
      </c>
      <c r="I59" s="245" t="str">
        <f>IF(OR(TOTAL!I59="",TOTAL!I59=0),"",TOTAL!I59/TOTAL!$C$6*'Vîrsta 5-7 ani'!$C$6)</f>
        <v/>
      </c>
      <c r="J59" s="245" t="str">
        <f>IF(OR(TOTAL!J59="",TOTAL!J59=0),"",TOTAL!J59/TOTAL!$C$6*'Vîrsta 5-7 ani'!$C$6)</f>
        <v/>
      </c>
      <c r="K59" s="245" t="str">
        <f>IF(OR(TOTAL!K59="",TOTAL!K59=0),"",TOTAL!K59/TOTAL!$C$6*'Vîrsta 5-7 ani'!$C$6)</f>
        <v/>
      </c>
      <c r="L59" s="245" t="str">
        <f>IF(OR(TOTAL!L59="",TOTAL!L59=0),"",TOTAL!L59/TOTAL!$C$6*'Vîrsta 5-7 ani'!$C$6)</f>
        <v/>
      </c>
      <c r="M59" s="245" t="str">
        <f>IF(OR(TOTAL!M59="",TOTAL!M59=0),"",TOTAL!M59/TOTAL!$C$6*'Vîrsta 5-7 ani'!$C$6)</f>
        <v/>
      </c>
      <c r="N59" s="245" t="str">
        <f>IF(OR(TOTAL!N59="",TOTAL!N59=0),"",TOTAL!N59/TOTAL!$C$6*'Vîrsta 5-7 ani'!$C$6)</f>
        <v/>
      </c>
      <c r="O59" s="245" t="str">
        <f>IF(OR(TOTAL!O59="",TOTAL!O59=0),"",TOTAL!O59/TOTAL!$C$6*'Vîrsta 5-7 ani'!$C$6)</f>
        <v/>
      </c>
      <c r="P59" s="245" t="str">
        <f>IF(OR(TOTAL!P59="",TOTAL!P59=0),"",TOTAL!P59/TOTAL!$C$6*'Vîrsta 5-7 ani'!$C$6)</f>
        <v/>
      </c>
      <c r="Q59" s="245" t="str">
        <f>IF(OR(TOTAL!Q59="",TOTAL!Q59=0),"",TOTAL!Q59/TOTAL!$C$6*'Vîrsta 5-7 ani'!$C$6)</f>
        <v/>
      </c>
      <c r="R59" s="245" t="str">
        <f>IF(OR(TOTAL!R59="",TOTAL!R59=0),"",TOTAL!R59/TOTAL!$C$6*'Vîrsta 5-7 ani'!$C$6)</f>
        <v/>
      </c>
      <c r="S59" s="245" t="str">
        <f>IF(OR(TOTAL!S59="",TOTAL!S59=0),"",TOTAL!S59/TOTAL!$C$6*'Vîrsta 5-7 ani'!$C$6)</f>
        <v/>
      </c>
      <c r="T59" s="245" t="str">
        <f>IF(OR(TOTAL!T59="",TOTAL!T59=0),"",TOTAL!T59/TOTAL!$C$6*'Vîrsta 5-7 ani'!$C$6)</f>
        <v/>
      </c>
      <c r="U59" s="245" t="str">
        <f>IF(OR(TOTAL!U59="",TOTAL!U59=0),"",TOTAL!U59/TOTAL!$C$6*'Vîrsta 5-7 ani'!$C$6)</f>
        <v/>
      </c>
      <c r="V59" s="245" t="str">
        <f>IF(OR(TOTAL!V59="",TOTAL!V59=0),"",TOTAL!V59/TOTAL!$C$6*'Vîrsta 5-7 ani'!$C$6)</f>
        <v/>
      </c>
      <c r="W59" s="245" t="str">
        <f>IF(OR(TOTAL!W59="",TOTAL!W59=0),"",TOTAL!W59/TOTAL!$C$6*'Vîrsta 5-7 ani'!$C$6)</f>
        <v/>
      </c>
      <c r="X59" s="245" t="str">
        <f>IF(OR(TOTAL!X59="",TOTAL!X59=0),"",TOTAL!X59/TOTAL!$C$6*'Vîrsta 5-7 ani'!$C$6)</f>
        <v/>
      </c>
      <c r="Y59" s="245" t="str">
        <f>IF(OR(TOTAL!Y59="",TOTAL!Y59=0),"",TOTAL!Y59/TOTAL!$C$6*'Vîrsta 5-7 ani'!$C$6)</f>
        <v/>
      </c>
      <c r="Z59" s="11">
        <f t="shared" si="15"/>
        <v>0</v>
      </c>
      <c r="AA59" s="11">
        <f t="shared" si="2"/>
        <v>0</v>
      </c>
      <c r="AB59" s="11" t="str">
        <f t="shared" si="16"/>
        <v/>
      </c>
      <c r="AC59" s="7">
        <v>26</v>
      </c>
      <c r="AD59" s="97" t="str">
        <f t="shared" si="19"/>
        <v/>
      </c>
      <c r="AE59" s="98">
        <v>0.02</v>
      </c>
      <c r="AF59" s="97" t="str">
        <f t="shared" si="20"/>
        <v/>
      </c>
      <c r="AG59" s="98">
        <v>0.14000000000000001</v>
      </c>
      <c r="AH59" s="97" t="str">
        <f t="shared" si="21"/>
        <v/>
      </c>
      <c r="AI59" s="98">
        <v>8.5300000000000001E-2</v>
      </c>
      <c r="AJ59" s="97" t="str">
        <f t="shared" si="22"/>
        <v/>
      </c>
      <c r="AK59" s="126">
        <v>1.6</v>
      </c>
      <c r="AL59" s="171"/>
      <c r="AM59" s="29"/>
      <c r="AN59" s="132"/>
      <c r="AO59" s="66"/>
    </row>
    <row r="60" spans="1:41" s="31" customFormat="1" ht="15.75" x14ac:dyDescent="0.25">
      <c r="A60" s="317"/>
      <c r="B60" s="57" t="s">
        <v>91</v>
      </c>
      <c r="C60" s="245" t="str">
        <f>IF(OR(TOTAL!C60="",TOTAL!C60=0),"",TOTAL!C60/TOTAL!$C$6*'Vîrsta 5-7 ani'!$C$6)</f>
        <v/>
      </c>
      <c r="D60" s="245" t="str">
        <f>IF(OR(TOTAL!D60="",TOTAL!D60=0),"",TOTAL!D60/TOTAL!$C$6*'Vîrsta 5-7 ani'!$C$6)</f>
        <v/>
      </c>
      <c r="E60" s="245" t="str">
        <f>IF(OR(TOTAL!E60="",TOTAL!E60=0),"",TOTAL!E60/TOTAL!$C$6*'Vîrsta 5-7 ani'!$C$6)</f>
        <v/>
      </c>
      <c r="F60" s="245" t="str">
        <f>IF(OR(TOTAL!F60="",TOTAL!F60=0),"",TOTAL!F60/TOTAL!$C$6*'Vîrsta 5-7 ani'!$C$6)</f>
        <v/>
      </c>
      <c r="G60" s="245" t="str">
        <f>IF(OR(TOTAL!G60="",TOTAL!G60=0),"",TOTAL!G60/TOTAL!$C$6*'Vîrsta 5-7 ani'!$C$6)</f>
        <v/>
      </c>
      <c r="H60" s="245" t="str">
        <f>IF(OR(TOTAL!H60="",TOTAL!H60=0),"",TOTAL!H60/TOTAL!$C$6*'Vîrsta 5-7 ani'!$C$6)</f>
        <v/>
      </c>
      <c r="I60" s="245" t="str">
        <f>IF(OR(TOTAL!I60="",TOTAL!I60=0),"",TOTAL!I60/TOTAL!$C$6*'Vîrsta 5-7 ani'!$C$6)</f>
        <v/>
      </c>
      <c r="J60" s="245" t="str">
        <f>IF(OR(TOTAL!J60="",TOTAL!J60=0),"",TOTAL!J60/TOTAL!$C$6*'Vîrsta 5-7 ani'!$C$6)</f>
        <v/>
      </c>
      <c r="K60" s="245" t="str">
        <f>IF(OR(TOTAL!K60="",TOTAL!K60=0),"",TOTAL!K60/TOTAL!$C$6*'Vîrsta 5-7 ani'!$C$6)</f>
        <v/>
      </c>
      <c r="L60" s="245" t="str">
        <f>IF(OR(TOTAL!L60="",TOTAL!L60=0),"",TOTAL!L60/TOTAL!$C$6*'Vîrsta 5-7 ani'!$C$6)</f>
        <v/>
      </c>
      <c r="M60" s="245" t="str">
        <f>IF(OR(TOTAL!M60="",TOTAL!M60=0),"",TOTAL!M60/TOTAL!$C$6*'Vîrsta 5-7 ani'!$C$6)</f>
        <v/>
      </c>
      <c r="N60" s="245" t="str">
        <f>IF(OR(TOTAL!N60="",TOTAL!N60=0),"",TOTAL!N60/TOTAL!$C$6*'Vîrsta 5-7 ani'!$C$6)</f>
        <v/>
      </c>
      <c r="O60" s="245" t="str">
        <f>IF(OR(TOTAL!O60="",TOTAL!O60=0),"",TOTAL!O60/TOTAL!$C$6*'Vîrsta 5-7 ani'!$C$6)</f>
        <v/>
      </c>
      <c r="P60" s="245" t="str">
        <f>IF(OR(TOTAL!P60="",TOTAL!P60=0),"",TOTAL!P60/TOTAL!$C$6*'Vîrsta 5-7 ani'!$C$6)</f>
        <v/>
      </c>
      <c r="Q60" s="245" t="str">
        <f>IF(OR(TOTAL!Q60="",TOTAL!Q60=0),"",TOTAL!Q60/TOTAL!$C$6*'Vîrsta 5-7 ani'!$C$6)</f>
        <v/>
      </c>
      <c r="R60" s="245" t="str">
        <f>IF(OR(TOTAL!R60="",TOTAL!R60=0),"",TOTAL!R60/TOTAL!$C$6*'Vîrsta 5-7 ani'!$C$6)</f>
        <v/>
      </c>
      <c r="S60" s="245" t="str">
        <f>IF(OR(TOTAL!S60="",TOTAL!S60=0),"",TOTAL!S60/TOTAL!$C$6*'Vîrsta 5-7 ani'!$C$6)</f>
        <v/>
      </c>
      <c r="T60" s="245" t="str">
        <f>IF(OR(TOTAL!T60="",TOTAL!T60=0),"",TOTAL!T60/TOTAL!$C$6*'Vîrsta 5-7 ani'!$C$6)</f>
        <v/>
      </c>
      <c r="U60" s="245" t="str">
        <f>IF(OR(TOTAL!U60="",TOTAL!U60=0),"",TOTAL!U60/TOTAL!$C$6*'Vîrsta 5-7 ani'!$C$6)</f>
        <v/>
      </c>
      <c r="V60" s="245" t="str">
        <f>IF(OR(TOTAL!V60="",TOTAL!V60=0),"",TOTAL!V60/TOTAL!$C$6*'Vîrsta 5-7 ani'!$C$6)</f>
        <v/>
      </c>
      <c r="W60" s="245" t="str">
        <f>IF(OR(TOTAL!W60="",TOTAL!W60=0),"",TOTAL!W60/TOTAL!$C$6*'Vîrsta 5-7 ani'!$C$6)</f>
        <v/>
      </c>
      <c r="X60" s="245" t="str">
        <f>IF(OR(TOTAL!X60="",TOTAL!X60=0),"",TOTAL!X60/TOTAL!$C$6*'Vîrsta 5-7 ani'!$C$6)</f>
        <v/>
      </c>
      <c r="Y60" s="245" t="str">
        <f>IF(OR(TOTAL!Y60="",TOTAL!Y60=0),"",TOTAL!Y60/TOTAL!$C$6*'Vîrsta 5-7 ani'!$C$6)</f>
        <v/>
      </c>
      <c r="Z60" s="11">
        <f t="shared" si="15"/>
        <v>0</v>
      </c>
      <c r="AA60" s="11">
        <f t="shared" si="2"/>
        <v>0</v>
      </c>
      <c r="AB60" s="11" t="str">
        <f t="shared" si="16"/>
        <v/>
      </c>
      <c r="AC60" s="7">
        <v>14</v>
      </c>
      <c r="AD60" s="97" t="str">
        <f t="shared" si="19"/>
        <v/>
      </c>
      <c r="AE60" s="98">
        <v>0.01</v>
      </c>
      <c r="AF60" s="97" t="str">
        <f t="shared" si="20"/>
        <v/>
      </c>
      <c r="AG60" s="98">
        <v>0.01</v>
      </c>
      <c r="AH60" s="97" t="str">
        <f t="shared" si="21"/>
        <v/>
      </c>
      <c r="AI60" s="98">
        <v>0.15</v>
      </c>
      <c r="AJ60" s="97" t="str">
        <f t="shared" si="22"/>
        <v/>
      </c>
      <c r="AK60" s="126">
        <v>0.61</v>
      </c>
      <c r="AL60" s="171"/>
      <c r="AM60" s="29"/>
      <c r="AN60" s="132"/>
      <c r="AO60" s="66"/>
    </row>
    <row r="61" spans="1:41" s="31" customFormat="1" ht="15.75" x14ac:dyDescent="0.25">
      <c r="A61" s="318"/>
      <c r="B61" s="57" t="s">
        <v>92</v>
      </c>
      <c r="C61" s="245" t="str">
        <f>IF(OR(TOTAL!C61="",TOTAL!C61=0),"",TOTAL!C61/TOTAL!$C$6*'Vîrsta 5-7 ani'!$C$6)</f>
        <v/>
      </c>
      <c r="D61" s="245" t="str">
        <f>IF(OR(TOTAL!D61="",TOTAL!D61=0),"",TOTAL!D61/TOTAL!$C$6*'Vîrsta 5-7 ani'!$C$6)</f>
        <v/>
      </c>
      <c r="E61" s="245" t="str">
        <f>IF(OR(TOTAL!E61="",TOTAL!E61=0),"",TOTAL!E61/TOTAL!$C$6*'Vîrsta 5-7 ani'!$C$6)</f>
        <v/>
      </c>
      <c r="F61" s="245" t="str">
        <f>IF(OR(TOTAL!F61="",TOTAL!F61=0),"",TOTAL!F61/TOTAL!$C$6*'Vîrsta 5-7 ani'!$C$6)</f>
        <v/>
      </c>
      <c r="G61" s="245" t="str">
        <f>IF(OR(TOTAL!G61="",TOTAL!G61=0),"",TOTAL!G61/TOTAL!$C$6*'Vîrsta 5-7 ani'!$C$6)</f>
        <v/>
      </c>
      <c r="H61" s="245" t="str">
        <f>IF(OR(TOTAL!H61="",TOTAL!H61=0),"",TOTAL!H61/TOTAL!$C$6*'Vîrsta 5-7 ani'!$C$6)</f>
        <v/>
      </c>
      <c r="I61" s="245" t="str">
        <f>IF(OR(TOTAL!I61="",TOTAL!I61=0),"",TOTAL!I61/TOTAL!$C$6*'Vîrsta 5-7 ani'!$C$6)</f>
        <v/>
      </c>
      <c r="J61" s="245" t="str">
        <f>IF(OR(TOTAL!J61="",TOTAL!J61=0),"",TOTAL!J61/TOTAL!$C$6*'Vîrsta 5-7 ani'!$C$6)</f>
        <v/>
      </c>
      <c r="K61" s="245" t="str">
        <f>IF(OR(TOTAL!K61="",TOTAL!K61=0),"",TOTAL!K61/TOTAL!$C$6*'Vîrsta 5-7 ani'!$C$6)</f>
        <v/>
      </c>
      <c r="L61" s="245" t="str">
        <f>IF(OR(TOTAL!L61="",TOTAL!L61=0),"",TOTAL!L61/TOTAL!$C$6*'Vîrsta 5-7 ani'!$C$6)</f>
        <v/>
      </c>
      <c r="M61" s="245" t="str">
        <f>IF(OR(TOTAL!M61="",TOTAL!M61=0),"",TOTAL!M61/TOTAL!$C$6*'Vîrsta 5-7 ani'!$C$6)</f>
        <v/>
      </c>
      <c r="N61" s="245" t="str">
        <f>IF(OR(TOTAL!N61="",TOTAL!N61=0),"",TOTAL!N61/TOTAL!$C$6*'Vîrsta 5-7 ani'!$C$6)</f>
        <v/>
      </c>
      <c r="O61" s="245" t="str">
        <f>IF(OR(TOTAL!O61="",TOTAL!O61=0),"",TOTAL!O61/TOTAL!$C$6*'Vîrsta 5-7 ani'!$C$6)</f>
        <v/>
      </c>
      <c r="P61" s="245" t="str">
        <f>IF(OR(TOTAL!P61="",TOTAL!P61=0),"",TOTAL!P61/TOTAL!$C$6*'Vîrsta 5-7 ani'!$C$6)</f>
        <v/>
      </c>
      <c r="Q61" s="245" t="str">
        <f>IF(OR(TOTAL!Q61="",TOTAL!Q61=0),"",TOTAL!Q61/TOTAL!$C$6*'Vîrsta 5-7 ani'!$C$6)</f>
        <v/>
      </c>
      <c r="R61" s="245" t="str">
        <f>IF(OR(TOTAL!R61="",TOTAL!R61=0),"",TOTAL!R61/TOTAL!$C$6*'Vîrsta 5-7 ani'!$C$6)</f>
        <v/>
      </c>
      <c r="S61" s="245" t="str">
        <f>IF(OR(TOTAL!S61="",TOTAL!S61=0),"",TOTAL!S61/TOTAL!$C$6*'Vîrsta 5-7 ani'!$C$6)</f>
        <v/>
      </c>
      <c r="T61" s="245" t="str">
        <f>IF(OR(TOTAL!T61="",TOTAL!T61=0),"",TOTAL!T61/TOTAL!$C$6*'Vîrsta 5-7 ani'!$C$6)</f>
        <v/>
      </c>
      <c r="U61" s="245" t="str">
        <f>IF(OR(TOTAL!U61="",TOTAL!U61=0),"",TOTAL!U61/TOTAL!$C$6*'Vîrsta 5-7 ani'!$C$6)</f>
        <v/>
      </c>
      <c r="V61" s="245" t="str">
        <f>IF(OR(TOTAL!V61="",TOTAL!V61=0),"",TOTAL!V61/TOTAL!$C$6*'Vîrsta 5-7 ani'!$C$6)</f>
        <v/>
      </c>
      <c r="W61" s="245" t="str">
        <f>IF(OR(TOTAL!W61="",TOTAL!W61=0),"",TOTAL!W61/TOTAL!$C$6*'Vîrsta 5-7 ani'!$C$6)</f>
        <v/>
      </c>
      <c r="X61" s="245" t="str">
        <f>IF(OR(TOTAL!X61="",TOTAL!X61=0),"",TOTAL!X61/TOTAL!$C$6*'Vîrsta 5-7 ani'!$C$6)</f>
        <v/>
      </c>
      <c r="Y61" s="245" t="str">
        <f>IF(OR(TOTAL!Y61="",TOTAL!Y61=0),"",TOTAL!Y61/TOTAL!$C$6*'Vîrsta 5-7 ani'!$C$6)</f>
        <v/>
      </c>
      <c r="Z61" s="11">
        <f t="shared" si="15"/>
        <v>0</v>
      </c>
      <c r="AA61" s="11">
        <f t="shared" si="2"/>
        <v>0</v>
      </c>
      <c r="AB61" s="11" t="str">
        <f t="shared" si="16"/>
        <v/>
      </c>
      <c r="AC61" s="7">
        <v>15</v>
      </c>
      <c r="AD61" s="97" t="str">
        <f t="shared" si="19"/>
        <v/>
      </c>
      <c r="AE61" s="98">
        <v>6.0000000000000001E-3</v>
      </c>
      <c r="AF61" s="97" t="str">
        <f t="shared" si="20"/>
        <v/>
      </c>
      <c r="AG61" s="98">
        <v>2E-3</v>
      </c>
      <c r="AH61" s="97" t="str">
        <f t="shared" si="21"/>
        <v/>
      </c>
      <c r="AI61" s="98">
        <v>0.186</v>
      </c>
      <c r="AJ61" s="97" t="str">
        <f t="shared" si="22"/>
        <v/>
      </c>
      <c r="AK61" s="126">
        <v>0.7</v>
      </c>
      <c r="AL61" s="199"/>
      <c r="AM61" s="30"/>
      <c r="AN61" s="133"/>
      <c r="AO61" s="66"/>
    </row>
    <row r="62" spans="1:41" s="32" customFormat="1" ht="15.75" x14ac:dyDescent="0.25">
      <c r="A62" s="236">
        <v>4</v>
      </c>
      <c r="B62" s="19" t="s">
        <v>110</v>
      </c>
      <c r="C62" s="69">
        <f>IF(OR(TOTAL!C62="",TOTAL!C62=0),"",IF('Vîrsta 1-2 ani'!$C$6&lt;=0,(('Vîrsta 3-4 ani'!C62/'Vîrsta 3-4 ani'!$C$6)+0.012)*'Vîrsta 5-7 ani'!$C$6,(('Vîrsta 1-2 ani'!C62/'Vîrsta 1-2 ani'!$C$6)+0.02)*'Vîrsta 5-7 ani'!$C$6))</f>
        <v>45.824543325526939</v>
      </c>
      <c r="D62" s="69" t="str">
        <f>IF(OR(TOTAL!D62="",TOTAL!D62=0),"",IF('Vîrsta 1-2 ani'!$C$6&lt;=0,(('Vîrsta 3-4 ani'!D62/'Vîrsta 3-4 ani'!$C$6)+0.012)*'Vîrsta 5-7 ani'!$C$6,(('Vîrsta 1-2 ani'!D62/'Vîrsta 1-2 ani'!$C$6)+0.02)*'Vîrsta 5-7 ani'!$C$6))</f>
        <v/>
      </c>
      <c r="E62" s="69" t="str">
        <f>IF(OR(TOTAL!E62="",TOTAL!E62=0),"",IF('Vîrsta 1-2 ani'!$C$6&lt;=0,(('Vîrsta 3-4 ani'!E62/'Vîrsta 3-4 ani'!$C$6)+0.012)*'Vîrsta 5-7 ani'!$C$6,(('Vîrsta 1-2 ani'!E62/'Vîrsta 1-2 ani'!$C$6)+0.02)*'Vîrsta 5-7 ani'!$C$6))</f>
        <v/>
      </c>
      <c r="F62" s="69" t="str">
        <f>IF(OR(TOTAL!F62="",TOTAL!F62=0),"",IF('Vîrsta 1-2 ani'!$C$6&lt;=0,(('Vîrsta 3-4 ani'!F62/'Vîrsta 3-4 ani'!$C$6)+0.012)*'Vîrsta 5-7 ani'!$C$6,(('Vîrsta 1-2 ani'!F62/'Vîrsta 1-2 ani'!$C$6)+0.02)*'Vîrsta 5-7 ani'!$C$6))</f>
        <v/>
      </c>
      <c r="G62" s="69" t="str">
        <f>IF(OR(TOTAL!G62="",TOTAL!G62=0),"",IF('Vîrsta 1-2 ani'!$C$6&lt;=0,(('Vîrsta 3-4 ani'!G62/'Vîrsta 3-4 ani'!$C$6)+0.012)*'Vîrsta 5-7 ani'!$C$6,(('Vîrsta 1-2 ani'!G62/'Vîrsta 1-2 ani'!$C$6)+0.02)*'Vîrsta 5-7 ani'!$C$6))</f>
        <v/>
      </c>
      <c r="H62" s="69">
        <f>IF(OR(TOTAL!H62="",TOTAL!H62=0),"",IF('Vîrsta 1-2 ani'!$C$6&lt;=0,(('Vîrsta 3-4 ani'!H62/'Vîrsta 3-4 ani'!$C$6)+0.012)*'Vîrsta 5-7 ani'!$C$6,(('Vîrsta 1-2 ani'!H62/'Vîrsta 1-2 ani'!$C$6)+0.02)*'Vîrsta 5-7 ani'!$C$6))</f>
        <v>44.576768149882902</v>
      </c>
      <c r="I62" s="69" t="str">
        <f>IF(OR(TOTAL!I62="",TOTAL!I62=0),"",IF('Vîrsta 1-2 ani'!$C$6&lt;=0,(('Vîrsta 3-4 ani'!I62/'Vîrsta 3-4 ani'!$C$6)+0.012)*'Vîrsta 5-7 ani'!$C$6,(('Vîrsta 1-2 ani'!I62/'Vîrsta 1-2 ani'!$C$6)+0.02)*'Vîrsta 5-7 ani'!$C$6))</f>
        <v/>
      </c>
      <c r="J62" s="69" t="str">
        <f>IF(OR(TOTAL!J62="",TOTAL!J62=0),"",IF('Vîrsta 1-2 ani'!$C$6&lt;=0,(('Vîrsta 3-4 ani'!J62/'Vîrsta 3-4 ani'!$C$6)+0.012)*'Vîrsta 5-7 ani'!$C$6,(('Vîrsta 1-2 ani'!J62/'Vîrsta 1-2 ani'!$C$6)+0.02)*'Vîrsta 5-7 ani'!$C$6))</f>
        <v/>
      </c>
      <c r="K62" s="69" t="str">
        <f>IF(OR(TOTAL!K62="",TOTAL!K62=0),"",IF('Vîrsta 1-2 ani'!$C$6&lt;=0,(('Vîrsta 3-4 ani'!K62/'Vîrsta 3-4 ani'!$C$6)+0.012)*'Vîrsta 5-7 ani'!$C$6,(('Vîrsta 1-2 ani'!K62/'Vîrsta 1-2 ani'!$C$6)+0.02)*'Vîrsta 5-7 ani'!$C$6))</f>
        <v/>
      </c>
      <c r="L62" s="69">
        <f>IF(OR(TOTAL!L62="",TOTAL!L62=0),"",IF('Vîrsta 1-2 ani'!$C$6&lt;=0,(('Vîrsta 3-4 ani'!L62/'Vîrsta 3-4 ani'!$C$6)+0.012)*'Vîrsta 5-7 ani'!$C$6,(('Vîrsta 1-2 ani'!L62/'Vîrsta 1-2 ani'!$C$6)+0.02)*'Vîrsta 5-7 ani'!$C$6))</f>
        <v>43.017049180327867</v>
      </c>
      <c r="M62" s="69" t="str">
        <f>IF(OR(TOTAL!M62="",TOTAL!M62=0),"",IF('Vîrsta 1-2 ani'!$C$6&lt;=0,(('Vîrsta 3-4 ani'!M62/'Vîrsta 3-4 ani'!$C$6)+0.012)*'Vîrsta 5-7 ani'!$C$6,(('Vîrsta 1-2 ani'!M62/'Vîrsta 1-2 ani'!$C$6)+0.02)*'Vîrsta 5-7 ani'!$C$6))</f>
        <v/>
      </c>
      <c r="N62" s="69" t="str">
        <f>IF(OR(TOTAL!N62="",TOTAL!N62=0),"",IF('Vîrsta 1-2 ani'!$C$6&lt;=0,(('Vîrsta 3-4 ani'!N62/'Vîrsta 3-4 ani'!$C$6)+0.012)*'Vîrsta 5-7 ani'!$C$6,(('Vîrsta 1-2 ani'!N62/'Vîrsta 1-2 ani'!$C$6)+0.02)*'Vîrsta 5-7 ani'!$C$6))</f>
        <v/>
      </c>
      <c r="O62" s="69" t="str">
        <f>IF(OR(TOTAL!O62="",TOTAL!O62=0),"",IF('Vîrsta 1-2 ani'!$C$6&lt;=0,(('Vîrsta 3-4 ani'!O62/'Vîrsta 3-4 ani'!$C$6)+0.012)*'Vîrsta 5-7 ani'!$C$6,(('Vîrsta 1-2 ani'!O62/'Vîrsta 1-2 ani'!$C$6)+0.02)*'Vîrsta 5-7 ani'!$C$6))</f>
        <v/>
      </c>
      <c r="P62" s="69" t="str">
        <f>IF(OR(TOTAL!P62="",TOTAL!P62=0),"",IF('Vîrsta 1-2 ani'!$C$6&lt;=0,(('Vîrsta 3-4 ani'!P62/'Vîrsta 3-4 ani'!$C$6)+0.012)*'Vîrsta 5-7 ani'!$C$6,(('Vîrsta 1-2 ani'!P62/'Vîrsta 1-2 ani'!$C$6)+0.02)*'Vîrsta 5-7 ani'!$C$6))</f>
        <v/>
      </c>
      <c r="Q62" s="69">
        <f>IF(OR(TOTAL!Q62="",TOTAL!Q62=0),"",IF('Vîrsta 1-2 ani'!$C$6&lt;=0,(('Vîrsta 3-4 ani'!Q62/'Vîrsta 3-4 ani'!$C$6)+0.012)*'Vîrsta 5-7 ani'!$C$6,(('Vîrsta 1-2 ani'!Q62/'Vîrsta 1-2 ani'!$C$6)+0.02)*'Vîrsta 5-7 ani'!$C$6))</f>
        <v>51.335550351288056</v>
      </c>
      <c r="R62" s="69" t="str">
        <f>IF(OR(TOTAL!R62="",TOTAL!R62=0),"",IF('Vîrsta 1-2 ani'!$C$6&lt;=0,(('Vîrsta 3-4 ani'!R62/'Vîrsta 3-4 ani'!$C$6)+0.012)*'Vîrsta 5-7 ani'!$C$6,(('Vîrsta 1-2 ani'!R62/'Vîrsta 1-2 ani'!$C$6)+0.02)*'Vîrsta 5-7 ani'!$C$6))</f>
        <v/>
      </c>
      <c r="S62" s="69" t="str">
        <f>IF(OR(TOTAL!S62="",TOTAL!S62=0),"",IF('Vîrsta 1-2 ani'!$C$6&lt;=0,(('Vîrsta 3-4 ani'!S62/'Vîrsta 3-4 ani'!$C$6)+0.012)*'Vîrsta 5-7 ani'!$C$6,(('Vîrsta 1-2 ani'!S62/'Vîrsta 1-2 ani'!$C$6)+0.02)*'Vîrsta 5-7 ani'!$C$6))</f>
        <v/>
      </c>
      <c r="T62" s="69" t="str">
        <f>IF(OR(TOTAL!T62="",TOTAL!T62=0),"",IF('Vîrsta 1-2 ani'!$C$6&lt;=0,(('Vîrsta 3-4 ani'!T62/'Vîrsta 3-4 ani'!$C$6)+0.012)*'Vîrsta 5-7 ani'!$C$6,(('Vîrsta 1-2 ani'!T62/'Vîrsta 1-2 ani'!$C$6)+0.02)*'Vîrsta 5-7 ani'!$C$6))</f>
        <v/>
      </c>
      <c r="U62" s="69" t="str">
        <f>IF(OR(TOTAL!U62="",TOTAL!U62=0),"",IF('Vîrsta 1-2 ani'!$C$6&lt;=0,(('Vîrsta 3-4 ani'!U62/'Vîrsta 3-4 ani'!$C$6)+0.012)*'Vîrsta 5-7 ani'!$C$6,(('Vîrsta 1-2 ani'!U62/'Vîrsta 1-2 ani'!$C$6)+0.02)*'Vîrsta 5-7 ani'!$C$6))</f>
        <v/>
      </c>
      <c r="V62" s="69">
        <f>IF(OR(TOTAL!V62="",TOTAL!V62=0),"",IF('Vîrsta 1-2 ani'!$C$6&lt;=0,(('Vîrsta 3-4 ani'!V62/'Vîrsta 3-4 ani'!$C$6)+0.012)*'Vîrsta 5-7 ani'!$C$6,(('Vîrsta 1-2 ani'!V62/'Vîrsta 1-2 ani'!$C$6)+0.02)*'Vîrsta 5-7 ani'!$C$6))</f>
        <v>44.576768149882902</v>
      </c>
      <c r="W62" s="69" t="str">
        <f>IF(OR(TOTAL!W62="",TOTAL!W62=0),"",IF('Vîrsta 1-2 ani'!$C$6&lt;=0,(('Vîrsta 3-4 ani'!W62/'Vîrsta 3-4 ani'!$C$6)+0.012)*'Vîrsta 5-7 ani'!$C$6,(('Vîrsta 1-2 ani'!W62/'Vîrsta 1-2 ani'!$C$6)+0.02)*'Vîrsta 5-7 ani'!$C$6))</f>
        <v/>
      </c>
      <c r="X62" s="69" t="str">
        <f>IF(OR(TOTAL!X62="",TOTAL!X62=0),"",IF('Vîrsta 1-2 ani'!$C$6&lt;=0,(('Vîrsta 3-4 ani'!X62/'Vîrsta 3-4 ani'!$C$6)+0.012)*'Vîrsta 5-7 ani'!$C$6,(('Vîrsta 1-2 ani'!X62/'Vîrsta 1-2 ani'!$C$6)+0.02)*'Vîrsta 5-7 ani'!$C$6))</f>
        <v/>
      </c>
      <c r="Y62" s="69" t="str">
        <f>IF(OR(TOTAL!Y62="",TOTAL!Y62=0),"",IF('Vîrsta 1-2 ani'!$C$6&lt;=0,(('Vîrsta 3-4 ani'!Y62/'Vîrsta 3-4 ani'!$C$6)+0.012)*'Vîrsta 5-7 ani'!$C$6,(('Vîrsta 1-2 ani'!Y62/'Vîrsta 1-2 ani'!$C$6)+0.02)*'Vîrsta 5-7 ani'!$C$6))</f>
        <v/>
      </c>
      <c r="Z62" s="10">
        <f t="shared" si="15"/>
        <v>229.33067915690864</v>
      </c>
      <c r="AA62" s="10">
        <f t="shared" si="2"/>
        <v>55.180625398678693</v>
      </c>
      <c r="AB62" s="10">
        <f t="shared" si="16"/>
        <v>55.180625398678693</v>
      </c>
      <c r="AC62" s="4"/>
      <c r="AD62" s="90">
        <f>IFERROR(IF($AB62=0,"",$AB62*AE62),"")</f>
        <v>0.46351725334890098</v>
      </c>
      <c r="AE62" s="91">
        <v>8.3999999999999995E-3</v>
      </c>
      <c r="AF62" s="90">
        <f>IFERROR(IF($AB62=0,"",$AB62*AG62),"")</f>
        <v>5.5180625398678691E-2</v>
      </c>
      <c r="AG62" s="91">
        <v>1E-3</v>
      </c>
      <c r="AH62" s="90">
        <f>IFERROR(IF($AB62=0,"",$AB62*AI62),"")</f>
        <v>2.53830876833922</v>
      </c>
      <c r="AI62" s="91">
        <v>4.5999999999999999E-2</v>
      </c>
      <c r="AJ62" s="90">
        <f>IFERROR(IF($AB62=0,"",$AB62*AK62),"")</f>
        <v>14.898768857643248</v>
      </c>
      <c r="AK62" s="91">
        <v>0.27</v>
      </c>
      <c r="AL62" s="200">
        <v>40</v>
      </c>
      <c r="AM62" s="128">
        <f t="shared" ref="AM62:AM64" si="23">IFERROR((AB62-AL62),"")</f>
        <v>15.180625398678693</v>
      </c>
      <c r="AN62" s="129">
        <f t="shared" ref="AN62:AN68" si="24">IFERROR((AB62*100/AL62),"")</f>
        <v>137.95156349669674</v>
      </c>
      <c r="AO62" s="65"/>
    </row>
    <row r="63" spans="1:41" ht="15.75" x14ac:dyDescent="0.25">
      <c r="A63" s="310">
        <v>5</v>
      </c>
      <c r="B63" s="19" t="s">
        <v>108</v>
      </c>
      <c r="C63" s="69">
        <f>IF(OR(TOTAL!C63="",TOTAL!C63=0),"",IF('Vîrsta 1-2 ani'!$C$6&lt;=0,(('Vîrsta 3-4 ani'!C63/'Vîrsta 3-4 ani'!$C$6)+0.024)*'Vîrsta 5-7 ani'!$C$6,(('Vîrsta 1-2 ani'!C63/'Vîrsta 1-2 ani'!$C$6)+0.056)*'Vîrsta 5-7 ani'!$C$6))</f>
        <v>75.667166276346606</v>
      </c>
      <c r="D63" s="69">
        <f>IF(OR(TOTAL!D63="",TOTAL!D63=0),"",IF('Vîrsta 1-2 ani'!$C$6&lt;=0,(('Vîrsta 3-4 ani'!D63/'Vîrsta 3-4 ani'!$C$6)+0.024)*'Vîrsta 5-7 ani'!$C$6,(('Vîrsta 1-2 ani'!D63/'Vîrsta 1-2 ani'!$C$6)+0.056)*'Vîrsta 5-7 ani'!$C$6))</f>
        <v>48.112131147540978</v>
      </c>
      <c r="E63" s="69">
        <f>IF(OR(TOTAL!E63="",TOTAL!E63=0),"",IF('Vîrsta 1-2 ani'!$C$6&lt;=0,(('Vîrsta 3-4 ani'!E63/'Vîrsta 3-4 ani'!$C$6)+0.024)*'Vîrsta 5-7 ani'!$C$6,(('Vîrsta 1-2 ani'!E63/'Vîrsta 1-2 ani'!$C$6)+0.056)*'Vîrsta 5-7 ani'!$C$6))</f>
        <v>104.78192037470727</v>
      </c>
      <c r="F63" s="69">
        <f>IF(OR(TOTAL!F63="",TOTAL!F63=0),"",IF('Vîrsta 1-2 ani'!$C$6&lt;=0,(('Vîrsta 3-4 ani'!F63/'Vîrsta 3-4 ani'!$C$6)+0.024)*'Vîrsta 5-7 ani'!$C$6,(('Vîrsta 1-2 ani'!F63/'Vîrsta 1-2 ani'!$C$6)+0.056)*'Vîrsta 5-7 ani'!$C$6))</f>
        <v>113.62032786885246</v>
      </c>
      <c r="G63" s="69">
        <f>IF(OR(TOTAL!G63="",TOTAL!G63=0),"",IF('Vîrsta 1-2 ani'!$C$6&lt;=0,(('Vîrsta 3-4 ani'!G63/'Vîrsta 3-4 ani'!$C$6)+0.024)*'Vîrsta 5-7 ani'!$C$6,(('Vîrsta 1-2 ani'!G63/'Vîrsta 1-2 ani'!$C$6)+0.056)*'Vîrsta 5-7 ani'!$C$6))</f>
        <v>118.40346604215456</v>
      </c>
      <c r="H63" s="69">
        <f>IF(OR(TOTAL!H63="",TOTAL!H63=0),"",IF('Vîrsta 1-2 ani'!$C$6&lt;=0,(('Vîrsta 3-4 ani'!H63/'Vîrsta 3-4 ani'!$C$6)+0.024)*'Vîrsta 5-7 ani'!$C$6,(('Vîrsta 1-2 ani'!H63/'Vîrsta 1-2 ani'!$C$6)+0.056)*'Vîrsta 5-7 ani'!$C$6))</f>
        <v>75.147259953161594</v>
      </c>
      <c r="I63" s="69">
        <f>IF(OR(TOTAL!I63="",TOTAL!I63=0),"",IF('Vîrsta 1-2 ani'!$C$6&lt;=0,(('Vîrsta 3-4 ani'!I63/'Vîrsta 3-4 ani'!$C$6)+0.024)*'Vîrsta 5-7 ani'!$C$6,(('Vîrsta 1-2 ani'!I63/'Vîrsta 1-2 ani'!$C$6)+0.056)*'Vîrsta 5-7 ani'!$C$6))</f>
        <v>46.032505854800938</v>
      </c>
      <c r="J63" s="69">
        <f>IF(OR(TOTAL!J63="",TOTAL!J63=0),"",IF('Vîrsta 1-2 ani'!$C$6&lt;=0,(('Vîrsta 3-4 ani'!J63/'Vîrsta 3-4 ani'!$C$6)+0.024)*'Vîrsta 5-7 ani'!$C$6,(('Vîrsta 1-2 ani'!J63/'Vîrsta 1-2 ani'!$C$6)+0.056)*'Vîrsta 5-7 ani'!$C$6))</f>
        <v>105.82173302107729</v>
      </c>
      <c r="K63" s="69">
        <f>IF(OR(TOTAL!K63="",TOTAL!K63=0),"",IF('Vîrsta 1-2 ani'!$C$6&lt;=0,(('Vîrsta 3-4 ani'!K63/'Vîrsta 3-4 ani'!$C$6)+0.024)*'Vîrsta 5-7 ani'!$C$6,(('Vîrsta 1-2 ani'!K63/'Vîrsta 1-2 ani'!$C$6)+0.056)*'Vîrsta 5-7 ani'!$C$6))</f>
        <v>110.76084309133491</v>
      </c>
      <c r="L63" s="69">
        <f>IF(OR(TOTAL!L63="",TOTAL!L63=0),"",IF('Vîrsta 1-2 ani'!$C$6&lt;=0,(('Vîrsta 3-4 ani'!L63/'Vîrsta 3-4 ani'!$C$6)+0.024)*'Vîrsta 5-7 ani'!$C$6,(('Vîrsta 1-2 ani'!L63/'Vîrsta 1-2 ani'!$C$6)+0.056)*'Vîrsta 5-7 ani'!$C$6))</f>
        <v>70.988009367681499</v>
      </c>
      <c r="M63" s="69">
        <f>IF(OR(TOTAL!M63="",TOTAL!M63=0),"",IF('Vîrsta 1-2 ani'!$C$6&lt;=0,(('Vîrsta 3-4 ani'!M63/'Vîrsta 3-4 ani'!$C$6)+0.024)*'Vîrsta 5-7 ani'!$C$6,(('Vîrsta 1-2 ani'!M63/'Vîrsta 1-2 ani'!$C$6)+0.056)*'Vîrsta 5-7 ani'!$C$6))</f>
        <v>46.032505854800938</v>
      </c>
      <c r="N63" s="69">
        <f>IF(OR(TOTAL!N63="",TOTAL!N63=0),"",IF('Vîrsta 1-2 ani'!$C$6&lt;=0,(('Vîrsta 3-4 ani'!N63/'Vîrsta 3-4 ani'!$C$6)+0.024)*'Vîrsta 5-7 ani'!$C$6,(('Vîrsta 1-2 ani'!N63/'Vîrsta 1-2 ani'!$C$6)+0.056)*'Vîrsta 5-7 ani'!$C$6))</f>
        <v>110.17334894613583</v>
      </c>
      <c r="O63" s="69">
        <f>IF(OR(TOTAL!O63="",TOTAL!O63=0),"",IF('Vîrsta 1-2 ani'!$C$6&lt;=0,(('Vîrsta 3-4 ani'!O63/'Vîrsta 3-4 ani'!$C$6)+0.024)*'Vîrsta 5-7 ani'!$C$6,(('Vîrsta 1-2 ani'!O63/'Vîrsta 1-2 ani'!$C$6)+0.056)*'Vîrsta 5-7 ani'!$C$6))</f>
        <v>125.57817330210774</v>
      </c>
      <c r="P63" s="69">
        <f>IF(OR(TOTAL!P63="",TOTAL!P63=0),"",IF('Vîrsta 1-2 ani'!$C$6&lt;=0,(('Vîrsta 3-4 ani'!P63/'Vîrsta 3-4 ani'!$C$6)+0.024)*'Vîrsta 5-7 ani'!$C$6,(('Vîrsta 1-2 ani'!P63/'Vîrsta 1-2 ani'!$C$6)+0.056)*'Vîrsta 5-7 ani'!$C$6))</f>
        <v>131.22747540983607</v>
      </c>
      <c r="Q63" s="69">
        <f>IF(OR(TOTAL!Q63="",TOTAL!Q63=0),"",IF('Vîrsta 1-2 ani'!$C$6&lt;=0,(('Vîrsta 3-4 ani'!Q63/'Vîrsta 3-4 ani'!$C$6)+0.024)*'Vîrsta 5-7 ani'!$C$6,(('Vîrsta 1-2 ani'!Q63/'Vîrsta 1-2 ani'!$C$6)+0.056)*'Vîrsta 5-7 ani'!$C$6))</f>
        <v>84.505573770491807</v>
      </c>
      <c r="R63" s="69">
        <f>IF(OR(TOTAL!R63="",TOTAL!R63=0),"",IF('Vîrsta 1-2 ani'!$C$6&lt;=0,(('Vîrsta 3-4 ani'!R63/'Vîrsta 3-4 ani'!$C$6)+0.024)*'Vîrsta 5-7 ani'!$C$6,(('Vîrsta 1-2 ani'!R63/'Vîrsta 1-2 ani'!$C$6)+0.056)*'Vîrsta 5-7 ani'!$C$6))</f>
        <v>11.718688524590164</v>
      </c>
      <c r="S63" s="69">
        <f>IF(OR(TOTAL!S63="",TOTAL!S63=0),"",IF('Vîrsta 1-2 ani'!$C$6&lt;=0,(('Vîrsta 3-4 ani'!S63/'Vîrsta 3-4 ani'!$C$6)+0.024)*'Vîrsta 5-7 ani'!$C$6,(('Vîrsta 1-2 ani'!S63/'Vîrsta 1-2 ani'!$C$6)+0.056)*'Vîrsta 5-7 ani'!$C$6))</f>
        <v>108.42126463700235</v>
      </c>
      <c r="T63" s="69">
        <f>IF(OR(TOTAL!T63="",TOTAL!T63=0),"",IF('Vîrsta 1-2 ani'!$C$6&lt;=0,(('Vîrsta 3-4 ani'!T63/'Vîrsta 3-4 ani'!$C$6)+0.024)*'Vîrsta 5-7 ani'!$C$6,(('Vîrsta 1-2 ani'!T63/'Vîrsta 1-2 ani'!$C$6)+0.056)*'Vîrsta 5-7 ani'!$C$6))</f>
        <v>109.46107728337238</v>
      </c>
      <c r="U63" s="69">
        <f>IF(OR(TOTAL!U63="",TOTAL!U63=0),"",IF('Vîrsta 1-2 ani'!$C$6&lt;=0,(('Vîrsta 3-4 ani'!U63/'Vîrsta 3-4 ani'!$C$6)+0.024)*'Vîrsta 5-7 ani'!$C$6,(('Vîrsta 1-2 ani'!U63/'Vîrsta 1-2 ani'!$C$6)+0.056)*'Vîrsta 5-7 ani'!$C$6))</f>
        <v>109.09714285714287</v>
      </c>
      <c r="V63" s="69">
        <f>IF(OR(TOTAL!V63="",TOTAL!V63=0),"",IF('Vîrsta 1-2 ani'!$C$6&lt;=0,(('Vîrsta 3-4 ani'!V63/'Vîrsta 3-4 ani'!$C$6)+0.024)*'Vîrsta 5-7 ani'!$C$6,(('Vîrsta 1-2 ani'!V63/'Vîrsta 1-2 ani'!$C$6)+0.056)*'Vîrsta 5-7 ani'!$C$6))</f>
        <v>75.667166276346606</v>
      </c>
      <c r="W63" s="69" t="str">
        <f>IF(OR(TOTAL!W63="",TOTAL!W63=0),"",IF('Vîrsta 1-2 ani'!$C$6&lt;=0,(('Vîrsta 3-4 ani'!W63/'Vîrsta 3-4 ani'!$C$6)+0.024)*'Vîrsta 5-7 ani'!$C$6,(('Vîrsta 1-2 ani'!W63/'Vîrsta 1-2 ani'!$C$6)+0.056)*'Vîrsta 5-7 ani'!$C$6))</f>
        <v/>
      </c>
      <c r="X63" s="69" t="str">
        <f>IF(OR(TOTAL!X63="",TOTAL!X63=0),"",IF('Vîrsta 1-2 ani'!$C$6&lt;=0,(('Vîrsta 3-4 ani'!X63/'Vîrsta 3-4 ani'!$C$6)+0.024)*'Vîrsta 5-7 ani'!$C$6,(('Vîrsta 1-2 ani'!X63/'Vîrsta 1-2 ani'!$C$6)+0.056)*'Vîrsta 5-7 ani'!$C$6))</f>
        <v/>
      </c>
      <c r="Y63" s="69" t="str">
        <f>IF(OR(TOTAL!Y63="",TOTAL!Y63=0),"",IF('Vîrsta 1-2 ani'!$C$6&lt;=0,(('Vîrsta 3-4 ani'!Y63/'Vîrsta 3-4 ani'!$C$6)+0.024)*'Vîrsta 5-7 ani'!$C$6,(('Vîrsta 1-2 ani'!Y63/'Vîrsta 1-2 ani'!$C$6)+0.056)*'Vîrsta 5-7 ani'!$C$6))</f>
        <v/>
      </c>
      <c r="Z63" s="10">
        <f t="shared" ref="Z63" si="25">Z64+Z68</f>
        <v>1781.2177798594851</v>
      </c>
      <c r="AA63" s="10">
        <f t="shared" si="2"/>
        <v>428.58945617408204</v>
      </c>
      <c r="AB63" s="10">
        <f>SUM(AB64,AB68)</f>
        <v>428.5894561740821</v>
      </c>
      <c r="AC63" s="4"/>
      <c r="AD63" s="90">
        <f>SUM(AD64,AD68)</f>
        <v>11.630415536466565</v>
      </c>
      <c r="AE63" s="91"/>
      <c r="AF63" s="90">
        <f>SUM(AF64,AF68)</f>
        <v>16.23655437921078</v>
      </c>
      <c r="AG63" s="91"/>
      <c r="AH63" s="90">
        <f>SUM(AH64,AH68)</f>
        <v>16.032074071402654</v>
      </c>
      <c r="AI63" s="91"/>
      <c r="AJ63" s="90">
        <f>SUM(AJ64,AJ68)</f>
        <v>339.41008318212658</v>
      </c>
      <c r="AK63" s="91"/>
      <c r="AL63" s="193">
        <v>372</v>
      </c>
      <c r="AM63" s="96">
        <f t="shared" si="23"/>
        <v>56.589456174082102</v>
      </c>
      <c r="AN63" s="96">
        <f t="shared" si="24"/>
        <v>115.21221940163497</v>
      </c>
      <c r="AO63" s="18"/>
    </row>
    <row r="64" spans="1:41" ht="15.75" x14ac:dyDescent="0.25">
      <c r="A64" s="311"/>
      <c r="B64" s="19" t="s">
        <v>113</v>
      </c>
      <c r="C64" s="69">
        <f>IF(OR(TOTAL!C64="",TOTAL!C64=0),"",IF('Vîrsta 1-2 ani'!$C$6&lt;=0,(('Vîrsta 3-4 ani'!C64/'Vîrsta 3-4 ani'!$C$6)+0.016)*'Vîrsta 5-7 ani'!$C$6,(('Vîrsta 1-2 ani'!C64/'Vîrsta 1-2 ani'!$C$6)+0.04)*'Vîrsta 5-7 ani'!$C$6))</f>
        <v>73.369180327868847</v>
      </c>
      <c r="D64" s="69">
        <f>IF(OR(TOTAL!D64="",TOTAL!D64=0),"",IF('Vîrsta 1-2 ani'!$C$6&lt;=0,(('Vîrsta 3-4 ani'!D64/'Vîrsta 3-4 ani'!$C$6)+0.016)*'Vîrsta 5-7 ani'!$C$6,(('Vîrsta 1-2 ani'!D64/'Vîrsta 1-2 ani'!$C$6)+0.04)*'Vîrsta 5-7 ani'!$C$6))</f>
        <v>45.814145199063233</v>
      </c>
      <c r="E64" s="69">
        <f>IF(OR(TOTAL!E64="",TOTAL!E64=0),"",IF('Vîrsta 1-2 ani'!$C$6&lt;=0,(('Vîrsta 3-4 ani'!E64/'Vîrsta 3-4 ani'!$C$6)+0.016)*'Vîrsta 5-7 ani'!$C$6,(('Vîrsta 1-2 ani'!E64/'Vîrsta 1-2 ani'!$C$6)+0.04)*'Vîrsta 5-7 ani'!$C$6))</f>
        <v>76.488618266978918</v>
      </c>
      <c r="F64" s="69">
        <f>IF(OR(TOTAL!F64="",TOTAL!F64=0),"",IF('Vîrsta 1-2 ani'!$C$6&lt;=0,(('Vîrsta 3-4 ani'!F64/'Vîrsta 3-4 ani'!$C$6)+0.016)*'Vîrsta 5-7 ani'!$C$6,(('Vîrsta 1-2 ani'!F64/'Vîrsta 1-2 ani'!$C$6)+0.04)*'Vîrsta 5-7 ani'!$C$6))</f>
        <v>111.32234192037473</v>
      </c>
      <c r="G64" s="69">
        <f>IF(OR(TOTAL!G64="",TOTAL!G64=0),"",IF('Vîrsta 1-2 ani'!$C$6&lt;=0,(('Vîrsta 3-4 ani'!G64/'Vîrsta 3-4 ani'!$C$6)+0.016)*'Vîrsta 5-7 ani'!$C$6,(('Vîrsta 1-2 ani'!G64/'Vîrsta 1-2 ani'!$C$6)+0.04)*'Vîrsta 5-7 ani'!$C$6))</f>
        <v>87.406651053864167</v>
      </c>
      <c r="H64" s="69">
        <f>IF(OR(TOTAL!H64="",TOTAL!H64=0),"",IF('Vîrsta 1-2 ani'!$C$6&lt;=0,(('Vîrsta 3-4 ani'!H64/'Vîrsta 3-4 ani'!$C$6)+0.016)*'Vîrsta 5-7 ani'!$C$6,(('Vîrsta 1-2 ani'!H64/'Vîrsta 1-2 ani'!$C$6)+0.04)*'Vîrsta 5-7 ani'!$C$6))</f>
        <v>72.849274004683835</v>
      </c>
      <c r="I64" s="69">
        <f>IF(OR(TOTAL!I64="",TOTAL!I64=0),"",IF('Vîrsta 1-2 ani'!$C$6&lt;=0,(('Vîrsta 3-4 ani'!I64/'Vîrsta 3-4 ani'!$C$6)+0.016)*'Vîrsta 5-7 ani'!$C$6,(('Vîrsta 1-2 ani'!I64/'Vîrsta 1-2 ani'!$C$6)+0.04)*'Vîrsta 5-7 ani'!$C$6))</f>
        <v>43.734519906323186</v>
      </c>
      <c r="J64" s="69">
        <f>IF(OR(TOTAL!J64="",TOTAL!J64=0),"",IF('Vîrsta 1-2 ani'!$C$6&lt;=0,(('Vîrsta 3-4 ani'!J64/'Vîrsta 3-4 ani'!$C$6)+0.016)*'Vîrsta 5-7 ani'!$C$6,(('Vîrsta 1-2 ani'!J64/'Vîrsta 1-2 ani'!$C$6)+0.04)*'Vîrsta 5-7 ani'!$C$6))</f>
        <v>76.488618266978918</v>
      </c>
      <c r="K64" s="69">
        <f>IF(OR(TOTAL!K64="",TOTAL!K64=0),"",IF('Vîrsta 1-2 ani'!$C$6&lt;=0,(('Vîrsta 3-4 ani'!K64/'Vîrsta 3-4 ani'!$C$6)+0.016)*'Vîrsta 5-7 ani'!$C$6,(('Vîrsta 1-2 ani'!K64/'Vîrsta 1-2 ani'!$C$6)+0.04)*'Vîrsta 5-7 ani'!$C$6))</f>
        <v>107.1630913348946</v>
      </c>
      <c r="L64" s="69">
        <f>IF(OR(TOTAL!L64="",TOTAL!L64=0),"",IF('Vîrsta 1-2 ani'!$C$6&lt;=0,(('Vîrsta 3-4 ani'!L64/'Vîrsta 3-4 ani'!$C$6)+0.016)*'Vîrsta 5-7 ani'!$C$6,(('Vîrsta 1-2 ani'!L64/'Vîrsta 1-2 ani'!$C$6)+0.04)*'Vîrsta 5-7 ani'!$C$6))</f>
        <v>68.69002341920374</v>
      </c>
      <c r="M64" s="69">
        <f>IF(OR(TOTAL!M64="",TOTAL!M64=0),"",IF('Vîrsta 1-2 ani'!$C$6&lt;=0,(('Vîrsta 3-4 ani'!M64/'Vîrsta 3-4 ani'!$C$6)+0.016)*'Vîrsta 5-7 ani'!$C$6,(('Vîrsta 1-2 ani'!M64/'Vîrsta 1-2 ani'!$C$6)+0.04)*'Vîrsta 5-7 ani'!$C$6))</f>
        <v>43.734519906323186</v>
      </c>
      <c r="N64" s="69">
        <f>IF(OR(TOTAL!N64="",TOTAL!N64=0),"",IF('Vîrsta 1-2 ani'!$C$6&lt;=0,(('Vîrsta 3-4 ani'!N64/'Vîrsta 3-4 ani'!$C$6)+0.016)*'Vîrsta 5-7 ani'!$C$6,(('Vîrsta 1-2 ani'!N64/'Vîrsta 1-2 ani'!$C$6)+0.04)*'Vîrsta 5-7 ani'!$C$6))</f>
        <v>79.088149882903963</v>
      </c>
      <c r="O64" s="69">
        <f>IF(OR(TOTAL!O64="",TOTAL!O64=0),"",IF('Vîrsta 1-2 ani'!$C$6&lt;=0,(('Vîrsta 3-4 ani'!O64/'Vîrsta 3-4 ani'!$C$6)+0.016)*'Vîrsta 5-7 ani'!$C$6,(('Vîrsta 1-2 ani'!O64/'Vîrsta 1-2 ani'!$C$6)+0.04)*'Vîrsta 5-7 ani'!$C$6))</f>
        <v>123.28018735362998</v>
      </c>
      <c r="P64" s="69">
        <f>IF(OR(TOTAL!P64="",TOTAL!P64=0),"",IF('Vîrsta 1-2 ani'!$C$6&lt;=0,(('Vîrsta 3-4 ani'!P64/'Vîrsta 3-4 ani'!$C$6)+0.016)*'Vîrsta 5-7 ani'!$C$6,(('Vîrsta 1-2 ani'!P64/'Vîrsta 1-2 ani'!$C$6)+0.04)*'Vîrsta 5-7 ani'!$C$6))</f>
        <v>97.804777517564403</v>
      </c>
      <c r="Q64" s="69">
        <f>IF(OR(TOTAL!Q64="",TOTAL!Q64=0),"",IF('Vîrsta 1-2 ani'!$C$6&lt;=0,(('Vîrsta 3-4 ani'!Q64/'Vîrsta 3-4 ani'!$C$6)+0.016)*'Vîrsta 5-7 ani'!$C$6,(('Vîrsta 1-2 ani'!Q64/'Vîrsta 1-2 ani'!$C$6)+0.04)*'Vîrsta 5-7 ani'!$C$6))</f>
        <v>82.207587822014048</v>
      </c>
      <c r="R64" s="69">
        <f>IF(OR(TOTAL!R64="",TOTAL!R64=0),"",IF('Vîrsta 1-2 ani'!$C$6&lt;=0,(('Vîrsta 3-4 ani'!R64/'Vîrsta 3-4 ani'!$C$6)+0.016)*'Vîrsta 5-7 ani'!$C$6,(('Vîrsta 1-2 ani'!R64/'Vîrsta 1-2 ani'!$C$6)+0.04)*'Vîrsta 5-7 ani'!$C$6))</f>
        <v>9.4207025761124115</v>
      </c>
      <c r="S64" s="69">
        <f>IF(OR(TOTAL!S64="",TOTAL!S64=0),"",IF('Vîrsta 1-2 ani'!$C$6&lt;=0,(('Vîrsta 3-4 ani'!S64/'Vîrsta 3-4 ani'!$C$6)+0.016)*'Vîrsta 5-7 ani'!$C$6,(('Vîrsta 1-2 ani'!S64/'Vîrsta 1-2 ani'!$C$6)+0.04)*'Vîrsta 5-7 ani'!$C$6))</f>
        <v>79.608056206088975</v>
      </c>
      <c r="T64" s="69">
        <f>IF(OR(TOTAL!T64="",TOTAL!T64=0),"",IF('Vîrsta 1-2 ani'!$C$6&lt;=0,(('Vîrsta 3-4 ani'!T64/'Vîrsta 3-4 ani'!$C$6)+0.016)*'Vîrsta 5-7 ani'!$C$6,(('Vîrsta 1-2 ani'!T64/'Vîrsta 1-2 ani'!$C$6)+0.04)*'Vîrsta 5-7 ani'!$C$6))</f>
        <v>107.1630913348946</v>
      </c>
      <c r="U64" s="69">
        <f>IF(OR(TOTAL!U64="",TOTAL!U64=0),"",IF('Vîrsta 1-2 ani'!$C$6&lt;=0,(('Vîrsta 3-4 ani'!U64/'Vîrsta 3-4 ani'!$C$6)+0.016)*'Vîrsta 5-7 ani'!$C$6,(('Vîrsta 1-2 ani'!U64/'Vîrsta 1-2 ani'!$C$6)+0.04)*'Vîrsta 5-7 ani'!$C$6))</f>
        <v>79.088149882903963</v>
      </c>
      <c r="V64" s="69">
        <f>IF(OR(TOTAL!V64="",TOTAL!V64=0),"",IF('Vîrsta 1-2 ani'!$C$6&lt;=0,(('Vîrsta 3-4 ani'!V64/'Vîrsta 3-4 ani'!$C$6)+0.016)*'Vîrsta 5-7 ani'!$C$6,(('Vîrsta 1-2 ani'!V64/'Vîrsta 1-2 ani'!$C$6)+0.04)*'Vîrsta 5-7 ani'!$C$6))</f>
        <v>73.369180327868847</v>
      </c>
      <c r="W64" s="69" t="str">
        <f>IF(OR(TOTAL!W64="",TOTAL!W64=0),"",IF('Vîrsta 1-2 ani'!$C$6&lt;=0,(('Vîrsta 3-4 ani'!W64/'Vîrsta 3-4 ani'!$C$6)+0.016)*'Vîrsta 5-7 ani'!$C$6,(('Vîrsta 1-2 ani'!W64/'Vîrsta 1-2 ani'!$C$6)+0.04)*'Vîrsta 5-7 ani'!$C$6))</f>
        <v/>
      </c>
      <c r="X64" s="69" t="str">
        <f>IF(OR(TOTAL!X64="",TOTAL!X64=0),"",IF('Vîrsta 1-2 ani'!$C$6&lt;=0,(('Vîrsta 3-4 ani'!X64/'Vîrsta 3-4 ani'!$C$6)+0.016)*'Vîrsta 5-7 ani'!$C$6,(('Vîrsta 1-2 ani'!X64/'Vîrsta 1-2 ani'!$C$6)+0.04)*'Vîrsta 5-7 ani'!$C$6))</f>
        <v/>
      </c>
      <c r="Y64" s="69" t="str">
        <f>IF(OR(TOTAL!Y64="",TOTAL!Y64=0),"",IF('Vîrsta 1-2 ani'!$C$6&lt;=0,(('Vîrsta 3-4 ani'!Y64/'Vîrsta 3-4 ani'!$C$6)+0.016)*'Vîrsta 5-7 ani'!$C$6,(('Vîrsta 1-2 ani'!Y64/'Vîrsta 1-2 ani'!$C$6)+0.04)*'Vîrsta 5-7 ani'!$C$6))</f>
        <v/>
      </c>
      <c r="Z64" s="10">
        <f t="shared" ref="Z64:Z72" si="26">SUM(C64:Y64)</f>
        <v>1538.0908665105389</v>
      </c>
      <c r="AA64" s="10">
        <f t="shared" si="2"/>
        <v>370.08923640773315</v>
      </c>
      <c r="AB64" s="10">
        <f t="shared" ref="AB64:AB71" si="27">IFERROR(IF($AA64=0,"",$AA64-AC64*AA64/100),"")</f>
        <v>370.08923640773315</v>
      </c>
      <c r="AC64" s="4"/>
      <c r="AD64" s="90">
        <f>IFERROR(IF($AB64=0,"",$AB64*AE64),"")</f>
        <v>9.9924093830087948</v>
      </c>
      <c r="AE64" s="91">
        <v>2.7E-2</v>
      </c>
      <c r="AF64" s="90">
        <f>IFERROR(IF($AB64=0,"",$AB64*AG64),"")</f>
        <v>6.2915170189314642</v>
      </c>
      <c r="AG64" s="91">
        <v>1.7000000000000001E-2</v>
      </c>
      <c r="AH64" s="90">
        <f>IFERROR(IF($AB64=0,"",$AB64*AI64),"")</f>
        <v>14.803569456309326</v>
      </c>
      <c r="AI64" s="91">
        <v>0.04</v>
      </c>
      <c r="AJ64" s="90">
        <f>IFERROR(IF($AB64=0,"",$AB64*AK64),"")</f>
        <v>182.45399354901244</v>
      </c>
      <c r="AK64" s="91">
        <v>0.49299999999999999</v>
      </c>
      <c r="AL64" s="197">
        <v>328</v>
      </c>
      <c r="AM64" s="108">
        <f t="shared" si="23"/>
        <v>42.089236407733154</v>
      </c>
      <c r="AN64" s="108">
        <f t="shared" si="24"/>
        <v>112.83208427065036</v>
      </c>
      <c r="AO64" s="18"/>
    </row>
    <row r="65" spans="1:41" s="31" customFormat="1" ht="15.75" x14ac:dyDescent="0.25">
      <c r="A65" s="311"/>
      <c r="B65" s="57" t="s">
        <v>42</v>
      </c>
      <c r="C65" s="245">
        <f>IF(OR(TOTAL!C65="",TOTAL!C65=0),"",TOTAL!C65/TOTAL!$C$6*'Vîrsta 5-7 ani'!$C$6)</f>
        <v>71.227166276346608</v>
      </c>
      <c r="D65" s="245">
        <f>IF(OR(TOTAL!D65="",TOTAL!D65=0),"",TOTAL!D65/TOTAL!$C$6*'Vîrsta 5-7 ani'!$C$6)</f>
        <v>43.672131147540981</v>
      </c>
      <c r="E65" s="245">
        <f>IF(OR(TOTAL!E65="",TOTAL!E65=0),"",TOTAL!E65/TOTAL!$C$6*'Vîrsta 5-7 ani'!$C$6)</f>
        <v>32.754098360655739</v>
      </c>
      <c r="F65" s="245">
        <f>IF(OR(TOTAL!F65="",TOTAL!F65=0),"",TOTAL!F65/TOTAL!$C$6*'Vîrsta 5-7 ani'!$C$6)</f>
        <v>82.145199063231857</v>
      </c>
      <c r="G65" s="245">
        <f>IF(OR(TOTAL!G65="",TOTAL!G65=0),"",TOTAL!G65/TOTAL!$C$6*'Vîrsta 5-7 ani'!$C$6)</f>
        <v>41.072599531615928</v>
      </c>
      <c r="H65" s="245">
        <f>IF(OR(TOTAL!H65="",TOTAL!H65=0),"",TOTAL!H65/TOTAL!$C$6*'Vîrsta 5-7 ani'!$C$6)</f>
        <v>70.707259953161596</v>
      </c>
      <c r="I65" s="245">
        <f>IF(OR(TOTAL!I65="",TOTAL!I65=0),"",TOTAL!I65/TOTAL!$C$6*'Vîrsta 5-7 ani'!$C$6)</f>
        <v>41.59250585480094</v>
      </c>
      <c r="J65" s="245">
        <f>IF(OR(TOTAL!J65="",TOTAL!J65=0),"",TOTAL!J65/TOTAL!$C$6*'Vîrsta 5-7 ani'!$C$6)</f>
        <v>31.1943793911007</v>
      </c>
      <c r="K65" s="245">
        <f>IF(OR(TOTAL!K65="",TOTAL!K65=0),"",TOTAL!K65/TOTAL!$C$6*'Vîrsta 5-7 ani'!$C$6)</f>
        <v>77.985948477751762</v>
      </c>
      <c r="L65" s="245">
        <f>IF(OR(TOTAL!L65="",TOTAL!L65=0),"",TOTAL!L65/TOTAL!$C$6*'Vîrsta 5-7 ani'!$C$6)</f>
        <v>66.548009367681502</v>
      </c>
      <c r="M65" s="245">
        <f>IF(OR(TOTAL!M65="",TOTAL!M65=0),"",TOTAL!M65/TOTAL!$C$6*'Vîrsta 5-7 ani'!$C$6)</f>
        <v>41.59250585480094</v>
      </c>
      <c r="N65" s="245">
        <f>IF(OR(TOTAL!N65="",TOTAL!N65=0),"",TOTAL!N65/TOTAL!$C$6*'Vîrsta 5-7 ani'!$C$6)</f>
        <v>31.1943793911007</v>
      </c>
      <c r="O65" s="245">
        <f>IF(OR(TOTAL!O65="",TOTAL!O65=0),"",TOTAL!O65/TOTAL!$C$6*'Vîrsta 5-7 ani'!$C$6)</f>
        <v>91.50351288056207</v>
      </c>
      <c r="P65" s="245">
        <f>IF(OR(TOTAL!P65="",TOTAL!P65=0),"",TOTAL!P65/TOTAL!$C$6*'Vîrsta 5-7 ani'!$C$6)</f>
        <v>45.751756440281035</v>
      </c>
      <c r="Q65" s="245">
        <f>IF(OR(TOTAL!Q65="",TOTAL!Q65=0),"",TOTAL!Q65/TOTAL!$C$6*'Vîrsta 5-7 ani'!$C$6)</f>
        <v>80.06557377049181</v>
      </c>
      <c r="R65" s="245">
        <f>IF(OR(TOTAL!R65="",TOTAL!R65=0),"",TOTAL!R65/TOTAL!$C$6*'Vîrsta 5-7 ani'!$C$6)</f>
        <v>7.278688524590164</v>
      </c>
      <c r="S65" s="245">
        <f>IF(OR(TOTAL!S65="",TOTAL!S65=0),"",TOTAL!S65/TOTAL!$C$6*'Vîrsta 5-7 ani'!$C$6)</f>
        <v>34.833723653395786</v>
      </c>
      <c r="T65" s="245">
        <f>IF(OR(TOTAL!T65="",TOTAL!T65=0),"",TOTAL!T65/TOTAL!$C$6*'Vîrsta 5-7 ani'!$C$6)</f>
        <v>76.946135831381739</v>
      </c>
      <c r="U65" s="245">
        <f>IF(OR(TOTAL!U65="",TOTAL!U65=0),"",TOTAL!U65/TOTAL!$C$6*'Vîrsta 5-7 ani'!$C$6)</f>
        <v>32.234192037470727</v>
      </c>
      <c r="V65" s="245">
        <f>IF(OR(TOTAL!V65="",TOTAL!V65=0),"",TOTAL!V65/TOTAL!$C$6*'Vîrsta 5-7 ani'!$C$6)</f>
        <v>71.227166276346608</v>
      </c>
      <c r="W65" s="245" t="str">
        <f>IF(OR(TOTAL!W65="",TOTAL!W65=0),"",TOTAL!W65/TOTAL!$C$6*'Vîrsta 5-7 ani'!$C$6)</f>
        <v/>
      </c>
      <c r="X65" s="245" t="str">
        <f>IF(OR(TOTAL!X65="",TOTAL!X65=0),"",TOTAL!X65/TOTAL!$C$6*'Vîrsta 5-7 ani'!$C$6)</f>
        <v/>
      </c>
      <c r="Y65" s="245" t="str">
        <f>IF(OR(TOTAL!Y65="",TOTAL!Y65=0),"",TOTAL!Y65/TOTAL!$C$6*'Vîrsta 5-7 ani'!$C$6)</f>
        <v/>
      </c>
      <c r="Z65" s="11">
        <f t="shared" si="26"/>
        <v>1071.5269320843092</v>
      </c>
      <c r="AA65" s="11">
        <f t="shared" si="2"/>
        <v>257.82649953905417</v>
      </c>
      <c r="AB65" s="11">
        <f t="shared" si="27"/>
        <v>257.82649953905417</v>
      </c>
      <c r="AC65" s="7">
        <v>0</v>
      </c>
      <c r="AD65" s="97">
        <f>IFERROR(IF($AB65=0,"",$AB65*AE65),"")</f>
        <v>7.7347949861716252</v>
      </c>
      <c r="AE65" s="98">
        <v>0.03</v>
      </c>
      <c r="AF65" s="97">
        <f>IFERROR(IF($AB65=0,"",$AB65*AG65),"")</f>
        <v>5.1565299907810838</v>
      </c>
      <c r="AG65" s="98">
        <v>0.02</v>
      </c>
      <c r="AH65" s="97">
        <f>IFERROR(IF($AB65=0,"",$AB65*AI65),"")</f>
        <v>12.89132497695271</v>
      </c>
      <c r="AI65" s="98">
        <v>0.05</v>
      </c>
      <c r="AJ65" s="97">
        <f>IFERROR(IF($AB65=0,"",$AB65*AK65),"")</f>
        <v>134.06977976030817</v>
      </c>
      <c r="AK65" s="126">
        <v>0.52</v>
      </c>
      <c r="AL65" s="198"/>
      <c r="AM65" s="169"/>
      <c r="AN65" s="170"/>
      <c r="AO65" s="66"/>
    </row>
    <row r="66" spans="1:41" s="31" customFormat="1" ht="15.75" x14ac:dyDescent="0.25">
      <c r="A66" s="311"/>
      <c r="B66" s="57" t="s">
        <v>41</v>
      </c>
      <c r="C66" s="245" t="str">
        <f>IF(OR(TOTAL!C66="",TOTAL!C66=0),"",TOTAL!C66/TOTAL!$C$6*'Vîrsta 5-7 ani'!$C$6)</f>
        <v/>
      </c>
      <c r="D66" s="245" t="str">
        <f>IF(OR(TOTAL!D66="",TOTAL!D66=0),"",TOTAL!D66/TOTAL!$C$6*'Vîrsta 5-7 ani'!$C$6)</f>
        <v/>
      </c>
      <c r="E66" s="245">
        <f>IF(OR(TOTAL!E66="",TOTAL!E66=0),"",TOTAL!E66/TOTAL!$C$6*'Vîrsta 5-7 ani'!$C$6)</f>
        <v>41.59250585480094</v>
      </c>
      <c r="F66" s="245" t="str">
        <f>IF(OR(TOTAL!F66="",TOTAL!F66=0),"",TOTAL!F66/TOTAL!$C$6*'Vîrsta 5-7 ani'!$C$6)</f>
        <v/>
      </c>
      <c r="G66" s="245">
        <f>IF(OR(TOTAL!G66="",TOTAL!G66=0),"",TOTAL!G66/TOTAL!$C$6*'Vîrsta 5-7 ani'!$C$6)</f>
        <v>44.192037470725992</v>
      </c>
      <c r="H66" s="245" t="str">
        <f>IF(OR(TOTAL!H66="",TOTAL!H66=0),"",TOTAL!H66/TOTAL!$C$6*'Vîrsta 5-7 ani'!$C$6)</f>
        <v/>
      </c>
      <c r="I66" s="245" t="str">
        <f>IF(OR(TOTAL!I66="",TOTAL!I66=0),"",TOTAL!I66/TOTAL!$C$6*'Vîrsta 5-7 ani'!$C$6)</f>
        <v/>
      </c>
      <c r="J66" s="245">
        <f>IF(OR(TOTAL!J66="",TOTAL!J66=0),"",TOTAL!J66/TOTAL!$C$6*'Vîrsta 5-7 ani'!$C$6)</f>
        <v>43.152224824355969</v>
      </c>
      <c r="K66" s="245" t="str">
        <f>IF(OR(TOTAL!K66="",TOTAL!K66=0),"",TOTAL!K66/TOTAL!$C$6*'Vîrsta 5-7 ani'!$C$6)</f>
        <v/>
      </c>
      <c r="L66" s="245" t="str">
        <f>IF(OR(TOTAL!L66="",TOTAL!L66=0),"",TOTAL!L66/TOTAL!$C$6*'Vîrsta 5-7 ani'!$C$6)</f>
        <v/>
      </c>
      <c r="M66" s="245" t="str">
        <f>IF(OR(TOTAL!M66="",TOTAL!M66=0),"",TOTAL!M66/TOTAL!$C$6*'Vîrsta 5-7 ani'!$C$6)</f>
        <v/>
      </c>
      <c r="N66" s="245">
        <f>IF(OR(TOTAL!N66="",TOTAL!N66=0),"",TOTAL!N66/TOTAL!$C$6*'Vîrsta 5-7 ani'!$C$6)</f>
        <v>45.751756440281035</v>
      </c>
      <c r="O66" s="245" t="str">
        <f>IF(OR(TOTAL!O66="",TOTAL!O66=0),"",TOTAL!O66/TOTAL!$C$6*'Vîrsta 5-7 ani'!$C$6)</f>
        <v/>
      </c>
      <c r="P66" s="245">
        <f>IF(OR(TOTAL!P66="",TOTAL!P66=0),"",TOTAL!P66/TOTAL!$C$6*'Vîrsta 5-7 ani'!$C$6)</f>
        <v>49.911007025761123</v>
      </c>
      <c r="Q66" s="245" t="str">
        <f>IF(OR(TOTAL!Q66="",TOTAL!Q66=0),"",TOTAL!Q66/TOTAL!$C$6*'Vîrsta 5-7 ani'!$C$6)</f>
        <v/>
      </c>
      <c r="R66" s="245" t="str">
        <f>IF(OR(TOTAL!R66="",TOTAL!R66=0),"",TOTAL!R66/TOTAL!$C$6*'Vîrsta 5-7 ani'!$C$6)</f>
        <v/>
      </c>
      <c r="S66" s="245">
        <f>IF(OR(TOTAL!S66="",TOTAL!S66=0),"",TOTAL!S66/TOTAL!$C$6*'Vîrsta 5-7 ani'!$C$6)</f>
        <v>42.632318501170957</v>
      </c>
      <c r="T66" s="245" t="str">
        <f>IF(OR(TOTAL!T66="",TOTAL!T66=0),"",TOTAL!T66/TOTAL!$C$6*'Vîrsta 5-7 ani'!$C$6)</f>
        <v/>
      </c>
      <c r="U66" s="245">
        <f>IF(OR(TOTAL!U66="",TOTAL!U66=0),"",TOTAL!U66/TOTAL!$C$6*'Vîrsta 5-7 ani'!$C$6)</f>
        <v>44.711943793911004</v>
      </c>
      <c r="V66" s="245" t="str">
        <f>IF(OR(TOTAL!V66="",TOTAL!V66=0),"",TOTAL!V66/TOTAL!$C$6*'Vîrsta 5-7 ani'!$C$6)</f>
        <v/>
      </c>
      <c r="W66" s="245" t="str">
        <f>IF(OR(TOTAL!W66="",TOTAL!W66=0),"",TOTAL!W66/TOTAL!$C$6*'Vîrsta 5-7 ani'!$C$6)</f>
        <v/>
      </c>
      <c r="X66" s="245" t="str">
        <f>IF(OR(TOTAL!X66="",TOTAL!X66=0),"",TOTAL!X66/TOTAL!$C$6*'Vîrsta 5-7 ani'!$C$6)</f>
        <v/>
      </c>
      <c r="Y66" s="245" t="str">
        <f>IF(OR(TOTAL!Y66="",TOTAL!Y66=0),"",TOTAL!Y66/TOTAL!$C$6*'Vîrsta 5-7 ani'!$C$6)</f>
        <v/>
      </c>
      <c r="Z66" s="11">
        <f t="shared" si="26"/>
        <v>311.94379391100705</v>
      </c>
      <c r="AA66" s="11">
        <f t="shared" si="2"/>
        <v>75.058660710059442</v>
      </c>
      <c r="AB66" s="11">
        <f t="shared" si="27"/>
        <v>75.058660710059442</v>
      </c>
      <c r="AC66" s="7">
        <v>0</v>
      </c>
      <c r="AD66" s="97">
        <f t="shared" ref="AD66:AD67" si="28">IFERROR(IF($AB66=0,"",$AB66*AE66),"")</f>
        <v>2.2517598213017833</v>
      </c>
      <c r="AE66" s="98">
        <v>0.03</v>
      </c>
      <c r="AF66" s="97">
        <f t="shared" ref="AF66:AF67" si="29">IFERROR(IF($AB66=0,"",$AB66*AG66),"")</f>
        <v>3.7529330355029721E-2</v>
      </c>
      <c r="AG66" s="98">
        <v>5.0000000000000001E-4</v>
      </c>
      <c r="AH66" s="97">
        <f t="shared" ref="AH66:AH67" si="30">IFERROR(IF($AB66=0,"",$AB66*AI66),"")</f>
        <v>2.2517598213017833</v>
      </c>
      <c r="AI66" s="98">
        <v>0.03</v>
      </c>
      <c r="AJ66" s="97">
        <f t="shared" ref="AJ66:AJ67" si="31">IFERROR(IF($AB66=0,"",$AB66*AK66),"")</f>
        <v>34.526983926627345</v>
      </c>
      <c r="AK66" s="126">
        <v>0.46</v>
      </c>
      <c r="AL66" s="171"/>
      <c r="AM66" s="29"/>
      <c r="AN66" s="132"/>
      <c r="AO66" s="66"/>
    </row>
    <row r="67" spans="1:41" s="31" customFormat="1" ht="15.75" x14ac:dyDescent="0.25">
      <c r="A67" s="311"/>
      <c r="B67" s="57" t="s">
        <v>111</v>
      </c>
      <c r="C67" s="245" t="str">
        <f>IF(OR(TOTAL!C67="",TOTAL!C67=0),"",TOTAL!C67/TOTAL!$C$6*'Vîrsta 5-7 ani'!$C$6)</f>
        <v/>
      </c>
      <c r="D67" s="245" t="str">
        <f>IF(OR(TOTAL!D67="",TOTAL!D67=0),"",TOTAL!D67/TOTAL!$C$6*'Vîrsta 5-7 ani'!$C$6)</f>
        <v/>
      </c>
      <c r="E67" s="245" t="str">
        <f>IF(OR(TOTAL!E67="",TOTAL!E67=0),"",TOTAL!E67/TOTAL!$C$6*'Vîrsta 5-7 ani'!$C$6)</f>
        <v/>
      </c>
      <c r="F67" s="245">
        <f>IF(OR(TOTAL!F67="",TOTAL!F67=0),"",TOTAL!F67/TOTAL!$C$6*'Vîrsta 5-7 ani'!$C$6)</f>
        <v>27.035128805620609</v>
      </c>
      <c r="G67" s="245" t="str">
        <f>IF(OR(TOTAL!G67="",TOTAL!G67=0),"",TOTAL!G67/TOTAL!$C$6*'Vîrsta 5-7 ani'!$C$6)</f>
        <v/>
      </c>
      <c r="H67" s="245" t="str">
        <f>IF(OR(TOTAL!H67="",TOTAL!H67=0),"",TOTAL!H67/TOTAL!$C$6*'Vîrsta 5-7 ani'!$C$6)</f>
        <v/>
      </c>
      <c r="I67" s="245" t="str">
        <f>IF(OR(TOTAL!I67="",TOTAL!I67=0),"",TOTAL!I67/TOTAL!$C$6*'Vîrsta 5-7 ani'!$C$6)</f>
        <v/>
      </c>
      <c r="J67" s="245" t="str">
        <f>IF(OR(TOTAL!J67="",TOTAL!J67=0),"",TOTAL!J67/TOTAL!$C$6*'Vîrsta 5-7 ani'!$C$6)</f>
        <v/>
      </c>
      <c r="K67" s="245">
        <f>IF(OR(TOTAL!K67="",TOTAL!K67=0),"",TOTAL!K67/TOTAL!$C$6*'Vîrsta 5-7 ani'!$C$6)</f>
        <v>27.035128805620609</v>
      </c>
      <c r="L67" s="245" t="str">
        <f>IF(OR(TOTAL!L67="",TOTAL!L67=0),"",TOTAL!L67/TOTAL!$C$6*'Vîrsta 5-7 ani'!$C$6)</f>
        <v/>
      </c>
      <c r="M67" s="245" t="str">
        <f>IF(OR(TOTAL!M67="",TOTAL!M67=0),"",TOTAL!M67/TOTAL!$C$6*'Vîrsta 5-7 ani'!$C$6)</f>
        <v/>
      </c>
      <c r="N67" s="245" t="str">
        <f>IF(OR(TOTAL!N67="",TOTAL!N67=0),"",TOTAL!N67/TOTAL!$C$6*'Vîrsta 5-7 ani'!$C$6)</f>
        <v/>
      </c>
      <c r="O67" s="245">
        <f>IF(OR(TOTAL!O67="",TOTAL!O67=0),"",TOTAL!O67/TOTAL!$C$6*'Vîrsta 5-7 ani'!$C$6)</f>
        <v>29.634660421545668</v>
      </c>
      <c r="P67" s="245" t="str">
        <f>IF(OR(TOTAL!P67="",TOTAL!P67=0),"",TOTAL!P67/TOTAL!$C$6*'Vîrsta 5-7 ani'!$C$6)</f>
        <v/>
      </c>
      <c r="Q67" s="245" t="str">
        <f>IF(OR(TOTAL!Q67="",TOTAL!Q67=0),"",TOTAL!Q67/TOTAL!$C$6*'Vîrsta 5-7 ani'!$C$6)</f>
        <v/>
      </c>
      <c r="R67" s="245" t="str">
        <f>IF(OR(TOTAL!R67="",TOTAL!R67=0),"",TOTAL!R67/TOTAL!$C$6*'Vîrsta 5-7 ani'!$C$6)</f>
        <v/>
      </c>
      <c r="S67" s="245" t="str">
        <f>IF(OR(TOTAL!S67="",TOTAL!S67=0),"",TOTAL!S67/TOTAL!$C$6*'Vîrsta 5-7 ani'!$C$6)</f>
        <v/>
      </c>
      <c r="T67" s="245">
        <f>IF(OR(TOTAL!T67="",TOTAL!T67=0),"",TOTAL!T67/TOTAL!$C$6*'Vîrsta 5-7 ani'!$C$6)</f>
        <v>28.074941451990632</v>
      </c>
      <c r="U67" s="245" t="str">
        <f>IF(OR(TOTAL!U67="",TOTAL!U67=0),"",TOTAL!U67/TOTAL!$C$6*'Vîrsta 5-7 ani'!$C$6)</f>
        <v/>
      </c>
      <c r="V67" s="245" t="str">
        <f>IF(OR(TOTAL!V67="",TOTAL!V67=0),"",TOTAL!V67/TOTAL!$C$6*'Vîrsta 5-7 ani'!$C$6)</f>
        <v/>
      </c>
      <c r="W67" s="245" t="str">
        <f>IF(OR(TOTAL!W67="",TOTAL!W67=0),"",TOTAL!W67/TOTAL!$C$6*'Vîrsta 5-7 ani'!$C$6)</f>
        <v/>
      </c>
      <c r="X67" s="245" t="str">
        <f>IF(OR(TOTAL!X67="",TOTAL!X67=0),"",TOTAL!X67/TOTAL!$C$6*'Vîrsta 5-7 ani'!$C$6)</f>
        <v/>
      </c>
      <c r="Y67" s="245" t="str">
        <f>IF(OR(TOTAL!Y67="",TOTAL!Y67=0),"",TOTAL!Y67/TOTAL!$C$6*'Vîrsta 5-7 ani'!$C$6)</f>
        <v/>
      </c>
      <c r="Z67" s="11">
        <f t="shared" si="26"/>
        <v>111.77985948477752</v>
      </c>
      <c r="AA67" s="11">
        <f t="shared" si="2"/>
        <v>26.896020087771301</v>
      </c>
      <c r="AB67" s="11">
        <f t="shared" si="27"/>
        <v>26.896020087771301</v>
      </c>
      <c r="AC67" s="7">
        <v>0</v>
      </c>
      <c r="AD67" s="97">
        <f t="shared" si="28"/>
        <v>0.53792040175542599</v>
      </c>
      <c r="AE67" s="98">
        <v>0.02</v>
      </c>
      <c r="AF67" s="97">
        <f t="shared" si="29"/>
        <v>0.80688060263313899</v>
      </c>
      <c r="AG67" s="98">
        <v>0.03</v>
      </c>
      <c r="AH67" s="97">
        <f t="shared" si="30"/>
        <v>1.075840803510852</v>
      </c>
      <c r="AI67" s="98">
        <v>0.04</v>
      </c>
      <c r="AJ67" s="97">
        <f t="shared" si="31"/>
        <v>13.448010043885651</v>
      </c>
      <c r="AK67" s="126">
        <v>0.5</v>
      </c>
      <c r="AL67" s="199"/>
      <c r="AM67" s="30"/>
      <c r="AN67" s="133"/>
      <c r="AO67" s="66"/>
    </row>
    <row r="68" spans="1:41" s="31" customFormat="1" ht="15.75" x14ac:dyDescent="0.25">
      <c r="A68" s="311"/>
      <c r="B68" s="19" t="s">
        <v>114</v>
      </c>
      <c r="C68" s="211">
        <f>IF(OR(TOTAL!C68="",TOTAL!C68=0),"",IF('Vîrsta 1-2 ani'!$C$6&lt;=0,(('Vîrsta 3-4 ani'!C68/'Vîrsta 3-4 ani'!$C$6)+0.008)*'Vîrsta 5-7 ani'!$C$6,(('Vîrsta 1-2 ani'!C68/'Vîrsta 1-2 ani'!$C$6)+0.016)*'Vîrsta 5-7 ani'!$C$6))</f>
        <v>2.2979859484777516</v>
      </c>
      <c r="D68" s="211">
        <f>IF(OR(TOTAL!D68="",TOTAL!D68=0),"",IF('Vîrsta 1-2 ani'!$C$6&lt;=0,(('Vîrsta 3-4 ani'!D68/'Vîrsta 3-4 ani'!$C$6)+0.008)*'Vîrsta 5-7 ani'!$C$6,(('Vîrsta 1-2 ani'!D68/'Vîrsta 1-2 ani'!$C$6)+0.016)*'Vîrsta 5-7 ani'!$C$6))</f>
        <v>2.2979859484777516</v>
      </c>
      <c r="E68" s="211">
        <f>IF(OR(TOTAL!E68="",TOTAL!E68=0),"",IF('Vîrsta 1-2 ani'!$C$6&lt;=0,(('Vîrsta 3-4 ani'!E68/'Vîrsta 3-4 ani'!$C$6)+0.008)*'Vîrsta 5-7 ani'!$C$6,(('Vîrsta 1-2 ani'!E68/'Vîrsta 1-2 ani'!$C$6)+0.016)*'Vîrsta 5-7 ani'!$C$6))</f>
        <v>28.293302107728334</v>
      </c>
      <c r="F68" s="211">
        <f>IF(OR(TOTAL!F68="",TOTAL!F68=0),"",IF('Vîrsta 1-2 ani'!$C$6&lt;=0,(('Vîrsta 3-4 ani'!F68/'Vîrsta 3-4 ani'!$C$6)+0.008)*'Vîrsta 5-7 ani'!$C$6,(('Vîrsta 1-2 ani'!F68/'Vîrsta 1-2 ani'!$C$6)+0.016)*'Vîrsta 5-7 ani'!$C$6))</f>
        <v>2.2979859484777516</v>
      </c>
      <c r="G68" s="211">
        <f>IF(OR(TOTAL!G68="",TOTAL!G68=0),"",IF('Vîrsta 1-2 ani'!$C$6&lt;=0,(('Vîrsta 3-4 ani'!G68/'Vîrsta 3-4 ani'!$C$6)+0.008)*'Vîrsta 5-7 ani'!$C$6,(('Vîrsta 1-2 ani'!G68/'Vîrsta 1-2 ani'!$C$6)+0.016)*'Vîrsta 5-7 ani'!$C$6))</f>
        <v>30.996814988290399</v>
      </c>
      <c r="H68" s="211">
        <f>IF(OR(TOTAL!H68="",TOTAL!H68=0),"",IF('Vîrsta 1-2 ani'!$C$6&lt;=0,(('Vîrsta 3-4 ani'!H68/'Vîrsta 3-4 ani'!$C$6)+0.008)*'Vîrsta 5-7 ani'!$C$6,(('Vîrsta 1-2 ani'!H68/'Vîrsta 1-2 ani'!$C$6)+0.016)*'Vîrsta 5-7 ani'!$C$6))</f>
        <v>2.2979859484777516</v>
      </c>
      <c r="I68" s="211">
        <f>IF(OR(TOTAL!I68="",TOTAL!I68=0),"",IF('Vîrsta 1-2 ani'!$C$6&lt;=0,(('Vîrsta 3-4 ani'!I68/'Vîrsta 3-4 ani'!$C$6)+0.008)*'Vîrsta 5-7 ani'!$C$6,(('Vîrsta 1-2 ani'!I68/'Vîrsta 1-2 ani'!$C$6)+0.016)*'Vîrsta 5-7 ani'!$C$6))</f>
        <v>2.2979859484777516</v>
      </c>
      <c r="J68" s="211">
        <f>IF(OR(TOTAL!J68="",TOTAL!J68=0),"",IF('Vîrsta 1-2 ani'!$C$6&lt;=0,(('Vîrsta 3-4 ani'!J68/'Vîrsta 3-4 ani'!$C$6)+0.008)*'Vîrsta 5-7 ani'!$C$6,(('Vîrsta 1-2 ani'!J68/'Vîrsta 1-2 ani'!$C$6)+0.016)*'Vîrsta 5-7 ani'!$C$6))</f>
        <v>29.333114754098357</v>
      </c>
      <c r="K68" s="211">
        <f>IF(OR(TOTAL!K68="",TOTAL!K68=0),"",IF('Vîrsta 1-2 ani'!$C$6&lt;=0,(('Vîrsta 3-4 ani'!K68/'Vîrsta 3-4 ani'!$C$6)+0.008)*'Vîrsta 5-7 ani'!$C$6,(('Vîrsta 1-2 ani'!K68/'Vîrsta 1-2 ani'!$C$6)+0.016)*'Vîrsta 5-7 ani'!$C$6))</f>
        <v>3.5977517564402808</v>
      </c>
      <c r="L68" s="211">
        <f>IF(OR(TOTAL!L68="",TOTAL!L68=0),"",IF('Vîrsta 1-2 ani'!$C$6&lt;=0,(('Vîrsta 3-4 ani'!L68/'Vîrsta 3-4 ani'!$C$6)+0.008)*'Vîrsta 5-7 ani'!$C$6,(('Vîrsta 1-2 ani'!L68/'Vîrsta 1-2 ani'!$C$6)+0.016)*'Vîrsta 5-7 ani'!$C$6))</f>
        <v>2.2979859484777516</v>
      </c>
      <c r="M68" s="211">
        <f>IF(OR(TOTAL!M68="",TOTAL!M68=0),"",IF('Vîrsta 1-2 ani'!$C$6&lt;=0,(('Vîrsta 3-4 ani'!M68/'Vîrsta 3-4 ani'!$C$6)+0.008)*'Vîrsta 5-7 ani'!$C$6,(('Vîrsta 1-2 ani'!M68/'Vîrsta 1-2 ani'!$C$6)+0.016)*'Vîrsta 5-7 ani'!$C$6))</f>
        <v>2.2979859484777516</v>
      </c>
      <c r="N68" s="211">
        <f>IF(OR(TOTAL!N68="",TOTAL!N68=0),"",IF('Vîrsta 1-2 ani'!$C$6&lt;=0,(('Vîrsta 3-4 ani'!N68/'Vîrsta 3-4 ani'!$C$6)+0.008)*'Vîrsta 5-7 ani'!$C$6,(('Vîrsta 1-2 ani'!N68/'Vîrsta 1-2 ani'!$C$6)+0.016)*'Vîrsta 5-7 ani'!$C$6))</f>
        <v>31.085199063231851</v>
      </c>
      <c r="O68" s="211">
        <f>IF(OR(TOTAL!O68="",TOTAL!O68=0),"",IF('Vîrsta 1-2 ani'!$C$6&lt;=0,(('Vîrsta 3-4 ani'!O68/'Vîrsta 3-4 ani'!$C$6)+0.008)*'Vîrsta 5-7 ani'!$C$6,(('Vîrsta 1-2 ani'!O68/'Vîrsta 1-2 ani'!$C$6)+0.016)*'Vîrsta 5-7 ani'!$C$6))</f>
        <v>2.2979859484777516</v>
      </c>
      <c r="P68" s="211">
        <f>IF(OR(TOTAL!P68="",TOTAL!P68=0),"",IF('Vîrsta 1-2 ani'!$C$6&lt;=0,(('Vîrsta 3-4 ani'!P68/'Vîrsta 3-4 ani'!$C$6)+0.008)*'Vîrsta 5-7 ani'!$C$6,(('Vîrsta 1-2 ani'!P68/'Vîrsta 1-2 ani'!$C$6)+0.016)*'Vîrsta 5-7 ani'!$C$6))</f>
        <v>33.422697892271657</v>
      </c>
      <c r="Q68" s="211">
        <f>IF(OR(TOTAL!Q68="",TOTAL!Q68=0),"",IF('Vîrsta 1-2 ani'!$C$6&lt;=0,(('Vîrsta 3-4 ani'!Q68/'Vîrsta 3-4 ani'!$C$6)+0.008)*'Vîrsta 5-7 ani'!$C$6,(('Vîrsta 1-2 ani'!Q68/'Vîrsta 1-2 ani'!$C$6)+0.016)*'Vîrsta 5-7 ani'!$C$6))</f>
        <v>2.2979859484777516</v>
      </c>
      <c r="R68" s="211">
        <f>IF(OR(TOTAL!R68="",TOTAL!R68=0),"",IF('Vîrsta 1-2 ani'!$C$6&lt;=0,(('Vîrsta 3-4 ani'!R68/'Vîrsta 3-4 ani'!$C$6)+0.008)*'Vîrsta 5-7 ani'!$C$6,(('Vîrsta 1-2 ani'!R68/'Vîrsta 1-2 ani'!$C$6)+0.016)*'Vîrsta 5-7 ani'!$C$6))</f>
        <v>2.2979859484777516</v>
      </c>
      <c r="S68" s="211">
        <f>IF(OR(TOTAL!S68="",TOTAL!S68=0),"",IF('Vîrsta 1-2 ani'!$C$6&lt;=0,(('Vîrsta 3-4 ani'!S68/'Vîrsta 3-4 ani'!$C$6)+0.008)*'Vîrsta 5-7 ani'!$C$6,(('Vîrsta 1-2 ani'!S68/'Vîrsta 1-2 ani'!$C$6)+0.016)*'Vîrsta 5-7 ani'!$C$6))</f>
        <v>28.813208430913345</v>
      </c>
      <c r="T68" s="211">
        <f>IF(OR(TOTAL!T68="",TOTAL!T68=0),"",IF('Vîrsta 1-2 ani'!$C$6&lt;=0,(('Vîrsta 3-4 ani'!T68/'Vîrsta 3-4 ani'!$C$6)+0.008)*'Vîrsta 5-7 ani'!$C$6,(('Vîrsta 1-2 ani'!T68/'Vîrsta 1-2 ani'!$C$6)+0.016)*'Vîrsta 5-7 ani'!$C$6))</f>
        <v>2.2979859484777516</v>
      </c>
      <c r="U68" s="211">
        <f>IF(OR(TOTAL!U68="",TOTAL!U68=0),"",IF('Vîrsta 1-2 ani'!$C$6&lt;=0,(('Vîrsta 3-4 ani'!U68/'Vîrsta 3-4 ani'!$C$6)+0.008)*'Vîrsta 5-7 ani'!$C$6,(('Vîrsta 1-2 ani'!U68/'Vîrsta 1-2 ani'!$C$6)+0.016)*'Vîrsta 5-7 ani'!$C$6))</f>
        <v>30.008992974238879</v>
      </c>
      <c r="V68" s="211">
        <f>IF(OR(TOTAL!V68="",TOTAL!V68=0),"",IF('Vîrsta 1-2 ani'!$C$6&lt;=0,(('Vîrsta 3-4 ani'!V68/'Vîrsta 3-4 ani'!$C$6)+0.008)*'Vîrsta 5-7 ani'!$C$6,(('Vîrsta 1-2 ani'!V68/'Vîrsta 1-2 ani'!$C$6)+0.016)*'Vîrsta 5-7 ani'!$C$6))</f>
        <v>2.2979859484777516</v>
      </c>
      <c r="W68" s="211" t="str">
        <f>IF(OR(TOTAL!W68="",TOTAL!W68=0),"",IF('Vîrsta 1-2 ani'!$C$6&lt;=0,(('Vîrsta 3-4 ani'!W68/'Vîrsta 3-4 ani'!$C$6)+0.008)*'Vîrsta 5-7 ani'!$C$6,(('Vîrsta 1-2 ani'!W68/'Vîrsta 1-2 ani'!$C$6)+0.016)*'Vîrsta 5-7 ani'!$C$6))</f>
        <v/>
      </c>
      <c r="X68" s="211" t="str">
        <f>IF(OR(TOTAL!X68="",TOTAL!X68=0),"",IF('Vîrsta 1-2 ani'!$C$6&lt;=0,(('Vîrsta 3-4 ani'!X68/'Vîrsta 3-4 ani'!$C$6)+0.008)*'Vîrsta 5-7 ani'!$C$6,(('Vîrsta 1-2 ani'!X68/'Vîrsta 1-2 ani'!$C$6)+0.016)*'Vîrsta 5-7 ani'!$C$6))</f>
        <v/>
      </c>
      <c r="Y68" s="211" t="str">
        <f>IF(OR(TOTAL!Y68="",TOTAL!Y68=0),"",IF('Vîrsta 1-2 ani'!$C$6&lt;=0,(('Vîrsta 3-4 ani'!Y68/'Vîrsta 3-4 ani'!$C$6)+0.008)*'Vîrsta 5-7 ani'!$C$6,(('Vîrsta 1-2 ani'!Y68/'Vîrsta 1-2 ani'!$C$6)+0.016)*'Vîrsta 5-7 ani'!$C$6))</f>
        <v/>
      </c>
      <c r="Z68" s="20">
        <f t="shared" si="26"/>
        <v>243.12691334894612</v>
      </c>
      <c r="AA68" s="20">
        <f t="shared" si="2"/>
        <v>58.50021976634892</v>
      </c>
      <c r="AB68" s="20">
        <f t="shared" si="27"/>
        <v>58.50021976634892</v>
      </c>
      <c r="AC68" s="208"/>
      <c r="AD68" s="209">
        <f>IFERROR(IF($AB68=0,"",$AB68*AE68),"")</f>
        <v>1.6380061534577699</v>
      </c>
      <c r="AE68" s="210">
        <v>2.8000000000000001E-2</v>
      </c>
      <c r="AF68" s="209">
        <f>IFERROR(IF($AB68=0,"",$AB68*AG68),"")</f>
        <v>9.9450373602793167</v>
      </c>
      <c r="AG68" s="210">
        <v>0.17</v>
      </c>
      <c r="AH68" s="209">
        <f>IFERROR(IF($AB68=0,"",$AB68*AI68),"")</f>
        <v>1.2285046150933274</v>
      </c>
      <c r="AI68" s="210">
        <v>2.1000000000000001E-2</v>
      </c>
      <c r="AJ68" s="209">
        <f>IFERROR(IF($AB68=0,"",$AB68*AK68),"")</f>
        <v>156.95608963311415</v>
      </c>
      <c r="AK68" s="210">
        <v>2.6829999999999998</v>
      </c>
      <c r="AL68" s="212">
        <v>44</v>
      </c>
      <c r="AM68" s="213">
        <f t="shared" ref="AM68" si="32">IFERROR((AB68-AL68),"")</f>
        <v>14.50021976634892</v>
      </c>
      <c r="AN68" s="214">
        <f t="shared" si="24"/>
        <v>132.95504492352026</v>
      </c>
      <c r="AO68" s="66"/>
    </row>
    <row r="69" spans="1:41" s="31" customFormat="1" ht="15.75" x14ac:dyDescent="0.25">
      <c r="A69" s="311"/>
      <c r="B69" s="57" t="s">
        <v>107</v>
      </c>
      <c r="C69" s="245">
        <f>IF(OR(TOTAL!C69="",TOTAL!C69=0),"",TOTAL!C69/TOTAL!$C$6*'Vîrsta 5-7 ani'!$C$6)</f>
        <v>1.2997658079625294</v>
      </c>
      <c r="D69" s="245">
        <f>IF(OR(TOTAL!D69="",TOTAL!D69=0),"",TOTAL!D69/TOTAL!$C$6*'Vîrsta 5-7 ani'!$C$6)</f>
        <v>1.2997658079625294</v>
      </c>
      <c r="E69" s="245">
        <f>IF(OR(TOTAL!E69="",TOTAL!E69=0),"",TOTAL!E69/TOTAL!$C$6*'Vîrsta 5-7 ani'!$C$6)</f>
        <v>1.2997658079625294</v>
      </c>
      <c r="F69" s="245">
        <f>IF(OR(TOTAL!F69="",TOTAL!F69=0),"",TOTAL!F69/TOTAL!$C$6*'Vîrsta 5-7 ani'!$C$6)</f>
        <v>1.2997658079625294</v>
      </c>
      <c r="G69" s="245">
        <f>IF(OR(TOTAL!G69="",TOTAL!G69=0),"",TOTAL!G69/TOTAL!$C$6*'Vîrsta 5-7 ani'!$C$6)</f>
        <v>1.2997658079625294</v>
      </c>
      <c r="H69" s="245">
        <f>IF(OR(TOTAL!H69="",TOTAL!H69=0),"",TOTAL!H69/TOTAL!$C$6*'Vîrsta 5-7 ani'!$C$6)</f>
        <v>1.2997658079625294</v>
      </c>
      <c r="I69" s="245">
        <f>IF(OR(TOTAL!I69="",TOTAL!I69=0),"",TOTAL!I69/TOTAL!$C$6*'Vîrsta 5-7 ani'!$C$6)</f>
        <v>1.2997658079625294</v>
      </c>
      <c r="J69" s="245">
        <f>IF(OR(TOTAL!J69="",TOTAL!J69=0),"",TOTAL!J69/TOTAL!$C$6*'Vîrsta 5-7 ani'!$C$6)</f>
        <v>1.2997658079625294</v>
      </c>
      <c r="K69" s="245">
        <f>IF(OR(TOTAL!K69="",TOTAL!K69=0),"",TOTAL!K69/TOTAL!$C$6*'Vîrsta 5-7 ani'!$C$6)</f>
        <v>2.5995316159250588</v>
      </c>
      <c r="L69" s="245">
        <f>IF(OR(TOTAL!L69="",TOTAL!L69=0),"",TOTAL!L69/TOTAL!$C$6*'Vîrsta 5-7 ani'!$C$6)</f>
        <v>1.2997658079625294</v>
      </c>
      <c r="M69" s="245">
        <f>IF(OR(TOTAL!M69="",TOTAL!M69=0),"",TOTAL!M69/TOTAL!$C$6*'Vîrsta 5-7 ani'!$C$6)</f>
        <v>1.2997658079625294</v>
      </c>
      <c r="N69" s="245">
        <f>IF(OR(TOTAL!N69="",TOTAL!N69=0),"",TOTAL!N69/TOTAL!$C$6*'Vîrsta 5-7 ani'!$C$6)</f>
        <v>1.2997658079625294</v>
      </c>
      <c r="O69" s="245">
        <f>IF(OR(TOTAL!O69="",TOTAL!O69=0),"",TOTAL!O69/TOTAL!$C$6*'Vîrsta 5-7 ani'!$C$6)</f>
        <v>1.2997658079625294</v>
      </c>
      <c r="P69" s="245">
        <f>IF(OR(TOTAL!P69="",TOTAL!P69=0),"",TOTAL!P69/TOTAL!$C$6*'Vîrsta 5-7 ani'!$C$6)</f>
        <v>1.2997658079625294</v>
      </c>
      <c r="Q69" s="245">
        <f>IF(OR(TOTAL!Q69="",TOTAL!Q69=0),"",TOTAL!Q69/TOTAL!$C$6*'Vîrsta 5-7 ani'!$C$6)</f>
        <v>1.2997658079625294</v>
      </c>
      <c r="R69" s="245">
        <f>IF(OR(TOTAL!R69="",TOTAL!R69=0),"",TOTAL!R69/TOTAL!$C$6*'Vîrsta 5-7 ani'!$C$6)</f>
        <v>1.2997658079625294</v>
      </c>
      <c r="S69" s="245">
        <f>IF(OR(TOTAL!S69="",TOTAL!S69=0),"",TOTAL!S69/TOTAL!$C$6*'Vîrsta 5-7 ani'!$C$6)</f>
        <v>1.2997658079625294</v>
      </c>
      <c r="T69" s="245">
        <f>IF(OR(TOTAL!T69="",TOTAL!T69=0),"",TOTAL!T69/TOTAL!$C$6*'Vîrsta 5-7 ani'!$C$6)</f>
        <v>1.2997658079625294</v>
      </c>
      <c r="U69" s="245">
        <f>IF(OR(TOTAL!U69="",TOTAL!U69=0),"",TOTAL!U69/TOTAL!$C$6*'Vîrsta 5-7 ani'!$C$6)</f>
        <v>1.2997658079625294</v>
      </c>
      <c r="V69" s="245">
        <f>IF(OR(TOTAL!V69="",TOTAL!V69=0),"",TOTAL!V69/TOTAL!$C$6*'Vîrsta 5-7 ani'!$C$6)</f>
        <v>1.2997658079625294</v>
      </c>
      <c r="W69" s="245" t="str">
        <f>IF(OR(TOTAL!W69="",TOTAL!W69=0),"",TOTAL!W69/TOTAL!$C$6*'Vîrsta 5-7 ani'!$C$6)</f>
        <v/>
      </c>
      <c r="X69" s="245" t="str">
        <f>IF(OR(TOTAL!X69="",TOTAL!X69=0),"",TOTAL!X69/TOTAL!$C$6*'Vîrsta 5-7 ani'!$C$6)</f>
        <v/>
      </c>
      <c r="Y69" s="245" t="str">
        <f>IF(OR(TOTAL!Y69="",TOTAL!Y69=0),"",TOTAL!Y69/TOTAL!$C$6*'Vîrsta 5-7 ani'!$C$6)</f>
        <v/>
      </c>
      <c r="Z69" s="11">
        <f t="shared" si="26"/>
        <v>27.295081967213118</v>
      </c>
      <c r="AA69" s="11">
        <f t="shared" si="2"/>
        <v>6.5676328121302019</v>
      </c>
      <c r="AB69" s="11">
        <f t="shared" si="27"/>
        <v>6.5676328121302019</v>
      </c>
      <c r="AC69" s="7"/>
      <c r="AD69" s="97">
        <f>IFERROR(IF($AB69=0,"",$AB69*AE69),"")</f>
        <v>0.18389371873964566</v>
      </c>
      <c r="AE69" s="98">
        <v>2.8000000000000001E-2</v>
      </c>
      <c r="AF69" s="97">
        <f>IFERROR(IF($AB69=0,"",$AB69*AG69),"")</f>
        <v>0.98514492181953028</v>
      </c>
      <c r="AG69" s="98">
        <v>0.15</v>
      </c>
      <c r="AH69" s="97">
        <f>IFERROR(IF($AB69=0,"",$AB69*AI69),"")</f>
        <v>0.21016424998816646</v>
      </c>
      <c r="AI69" s="98">
        <v>3.2000000000000001E-2</v>
      </c>
      <c r="AJ69" s="97">
        <f>IFERROR(IF($AB69=0,"",$AB69*AK69),"")</f>
        <v>14.186086874201237</v>
      </c>
      <c r="AK69" s="126">
        <v>2.16</v>
      </c>
      <c r="AL69" s="198"/>
      <c r="AM69" s="169"/>
      <c r="AN69" s="170"/>
      <c r="AO69" s="66"/>
    </row>
    <row r="70" spans="1:41" s="31" customFormat="1" ht="15.75" x14ac:dyDescent="0.25">
      <c r="A70" s="311"/>
      <c r="B70" s="57" t="s">
        <v>93</v>
      </c>
      <c r="C70" s="245" t="str">
        <f>IF(OR(TOTAL!C70="",TOTAL!C70=0),"",TOTAL!C70/TOTAL!$C$6*'Vîrsta 5-7 ani'!$C$6)</f>
        <v/>
      </c>
      <c r="D70" s="245" t="str">
        <f>IF(OR(TOTAL!D70="",TOTAL!D70=0),"",TOTAL!D70/TOTAL!$C$6*'Vîrsta 5-7 ani'!$C$6)</f>
        <v/>
      </c>
      <c r="E70" s="245">
        <f>IF(OR(TOTAL!E70="",TOTAL!E70=0),"",TOTAL!E70/TOTAL!$C$6*'Vîrsta 5-7 ani'!$C$6)</f>
        <v>23.915690866510538</v>
      </c>
      <c r="F70" s="245" t="str">
        <f>IF(OR(TOTAL!F70="",TOTAL!F70=0),"",TOTAL!F70/TOTAL!$C$6*'Vîrsta 5-7 ani'!$C$6)</f>
        <v/>
      </c>
      <c r="G70" s="245">
        <f>IF(OR(TOTAL!G70="",TOTAL!G70=0),"",TOTAL!G70/TOTAL!$C$6*'Vîrsta 5-7 ani'!$C$6)</f>
        <v>26.515222482435597</v>
      </c>
      <c r="H70" s="245" t="str">
        <f>IF(OR(TOTAL!H70="",TOTAL!H70=0),"",TOTAL!H70/TOTAL!$C$6*'Vîrsta 5-7 ani'!$C$6)</f>
        <v/>
      </c>
      <c r="I70" s="245" t="str">
        <f>IF(OR(TOTAL!I70="",TOTAL!I70=0),"",TOTAL!I70/TOTAL!$C$6*'Vîrsta 5-7 ani'!$C$6)</f>
        <v/>
      </c>
      <c r="J70" s="245">
        <f>IF(OR(TOTAL!J70="",TOTAL!J70=0),"",TOTAL!J70/TOTAL!$C$6*'Vîrsta 5-7 ani'!$C$6)</f>
        <v>24.955503512880561</v>
      </c>
      <c r="K70" s="245" t="str">
        <f>IF(OR(TOTAL!K70="",TOTAL!K70=0),"",TOTAL!K70/TOTAL!$C$6*'Vîrsta 5-7 ani'!$C$6)</f>
        <v/>
      </c>
      <c r="L70" s="245" t="str">
        <f>IF(OR(TOTAL!L70="",TOTAL!L70=0),"",TOTAL!L70/TOTAL!$C$6*'Vîrsta 5-7 ani'!$C$6)</f>
        <v/>
      </c>
      <c r="M70" s="245" t="str">
        <f>IF(OR(TOTAL!M70="",TOTAL!M70=0),"",TOTAL!M70/TOTAL!$C$6*'Vîrsta 5-7 ani'!$C$6)</f>
        <v/>
      </c>
      <c r="N70" s="245">
        <f>IF(OR(TOTAL!N70="",TOTAL!N70=0),"",TOTAL!N70/TOTAL!$C$6*'Vîrsta 5-7 ani'!$C$6)</f>
        <v>26.515222482435597</v>
      </c>
      <c r="O70" s="245" t="str">
        <f>IF(OR(TOTAL!O70="",TOTAL!O70=0),"",TOTAL!O70/TOTAL!$C$6*'Vîrsta 5-7 ani'!$C$6)</f>
        <v/>
      </c>
      <c r="P70" s="245">
        <f>IF(OR(TOTAL!P70="",TOTAL!P70=0),"",TOTAL!P70/TOTAL!$C$6*'Vîrsta 5-7 ani'!$C$6)</f>
        <v>28.594847775175644</v>
      </c>
      <c r="Q70" s="245" t="str">
        <f>IF(OR(TOTAL!Q70="",TOTAL!Q70=0),"",TOTAL!Q70/TOTAL!$C$6*'Vîrsta 5-7 ani'!$C$6)</f>
        <v/>
      </c>
      <c r="R70" s="245" t="str">
        <f>IF(OR(TOTAL!R70="",TOTAL!R70=0),"",TOTAL!R70/TOTAL!$C$6*'Vîrsta 5-7 ani'!$C$6)</f>
        <v/>
      </c>
      <c r="S70" s="245">
        <f>IF(OR(TOTAL!S70="",TOTAL!S70=0),"",TOTAL!S70/TOTAL!$C$6*'Vîrsta 5-7 ani'!$C$6)</f>
        <v>24.43559718969555</v>
      </c>
      <c r="T70" s="245" t="str">
        <f>IF(OR(TOTAL!T70="",TOTAL!T70=0),"",TOTAL!T70/TOTAL!$C$6*'Vîrsta 5-7 ani'!$C$6)</f>
        <v/>
      </c>
      <c r="U70" s="245">
        <f>IF(OR(TOTAL!U70="",TOTAL!U70=0),"",TOTAL!U70/TOTAL!$C$6*'Vîrsta 5-7 ani'!$C$6)</f>
        <v>25.475409836065573</v>
      </c>
      <c r="V70" s="245" t="str">
        <f>IF(OR(TOTAL!V70="",TOTAL!V70=0),"",TOTAL!V70/TOTAL!$C$6*'Vîrsta 5-7 ani'!$C$6)</f>
        <v/>
      </c>
      <c r="W70" s="245" t="str">
        <f>IF(OR(TOTAL!W70="",TOTAL!W70=0),"",TOTAL!W70/TOTAL!$C$6*'Vîrsta 5-7 ani'!$C$6)</f>
        <v/>
      </c>
      <c r="X70" s="245" t="str">
        <f>IF(OR(TOTAL!X70="",TOTAL!X70=0),"",TOTAL!X70/TOTAL!$C$6*'Vîrsta 5-7 ani'!$C$6)</f>
        <v/>
      </c>
      <c r="Y70" s="245" t="str">
        <f>IF(OR(TOTAL!Y70="",TOTAL!Y70=0),"",TOTAL!Y70/TOTAL!$C$6*'Vîrsta 5-7 ani'!$C$6)</f>
        <v/>
      </c>
      <c r="Z70" s="11">
        <f t="shared" si="26"/>
        <v>180.40749414519908</v>
      </c>
      <c r="AA70" s="11">
        <f t="shared" si="2"/>
        <v>43.40892544398438</v>
      </c>
      <c r="AB70" s="11">
        <f t="shared" si="27"/>
        <v>43.40892544398438</v>
      </c>
      <c r="AC70" s="7">
        <v>0</v>
      </c>
      <c r="AD70" s="97">
        <f t="shared" ref="AD70:AD71" si="33">IFERROR(IF($AB70=0,"",$AB70*AE70),"")</f>
        <v>6.9454280710375009</v>
      </c>
      <c r="AE70" s="98">
        <v>0.16</v>
      </c>
      <c r="AF70" s="97">
        <f t="shared" ref="AF70:AF71" si="34">IFERROR(IF($AB70=0,"",$AB70*AG70),"")</f>
        <v>3.906803289958594</v>
      </c>
      <c r="AG70" s="98">
        <v>0.09</v>
      </c>
      <c r="AH70" s="97">
        <f t="shared" ref="AH70:AH71" si="35">IFERROR(IF($AB70=0,"",$AB70*AI70),"")</f>
        <v>0.43408925443984381</v>
      </c>
      <c r="AI70" s="98">
        <v>0.01</v>
      </c>
      <c r="AJ70" s="97">
        <f t="shared" ref="AJ70:AJ71" si="36">IFERROR(IF($AB70=0,"",$AB70*AK70),"")</f>
        <v>87.2519401424086</v>
      </c>
      <c r="AK70" s="126">
        <v>2.0099999999999998</v>
      </c>
      <c r="AL70" s="218"/>
      <c r="AM70" s="217"/>
      <c r="AN70" s="219"/>
      <c r="AO70" s="66"/>
    </row>
    <row r="71" spans="1:41" s="31" customFormat="1" ht="15.75" x14ac:dyDescent="0.25">
      <c r="A71" s="312"/>
      <c r="B71" s="57" t="s">
        <v>43</v>
      </c>
      <c r="C71" s="245" t="str">
        <f>IF(OR(TOTAL!C71="",TOTAL!C71=0),"",TOTAL!C71/TOTAL!$C$6*'Vîrsta 5-7 ani'!$C$6)</f>
        <v/>
      </c>
      <c r="D71" s="245" t="str">
        <f>IF(OR(TOTAL!D71="",TOTAL!D71=0),"",TOTAL!D71/TOTAL!$C$6*'Vîrsta 5-7 ani'!$C$6)</f>
        <v/>
      </c>
      <c r="E71" s="245">
        <f>IF(OR(TOTAL!E71="",TOTAL!E71=0),"",TOTAL!E71/TOTAL!$C$6*'Vîrsta 5-7 ani'!$C$6)</f>
        <v>2.0796252927400469</v>
      </c>
      <c r="F71" s="245" t="str">
        <f>IF(OR(TOTAL!F71="",TOTAL!F71=0),"",TOTAL!F71/TOTAL!$C$6*'Vîrsta 5-7 ani'!$C$6)</f>
        <v/>
      </c>
      <c r="G71" s="245">
        <f>IF(OR(TOTAL!G71="",TOTAL!G71=0),"",TOTAL!G71/TOTAL!$C$6*'Vîrsta 5-7 ani'!$C$6)</f>
        <v>2.1836065573770496</v>
      </c>
      <c r="H71" s="245" t="str">
        <f>IF(OR(TOTAL!H71="",TOTAL!H71=0),"",TOTAL!H71/TOTAL!$C$6*'Vîrsta 5-7 ani'!$C$6)</f>
        <v/>
      </c>
      <c r="I71" s="245" t="str">
        <f>IF(OR(TOTAL!I71="",TOTAL!I71=0),"",TOTAL!I71/TOTAL!$C$6*'Vîrsta 5-7 ani'!$C$6)</f>
        <v/>
      </c>
      <c r="J71" s="245">
        <f>IF(OR(TOTAL!J71="",TOTAL!J71=0),"",TOTAL!J71/TOTAL!$C$6*'Vîrsta 5-7 ani'!$C$6)</f>
        <v>2.0796252927400469</v>
      </c>
      <c r="K71" s="245" t="str">
        <f>IF(OR(TOTAL!K71="",TOTAL!K71=0),"",TOTAL!K71/TOTAL!$C$6*'Vîrsta 5-7 ani'!$C$6)</f>
        <v/>
      </c>
      <c r="L71" s="245" t="str">
        <f>IF(OR(TOTAL!L71="",TOTAL!L71=0),"",TOTAL!L71/TOTAL!$C$6*'Vîrsta 5-7 ani'!$C$6)</f>
        <v/>
      </c>
      <c r="M71" s="245" t="str">
        <f>IF(OR(TOTAL!M71="",TOTAL!M71=0),"",TOTAL!M71/TOTAL!$C$6*'Vîrsta 5-7 ani'!$C$6)</f>
        <v/>
      </c>
      <c r="N71" s="245">
        <f>IF(OR(TOTAL!N71="",TOTAL!N71=0),"",TOTAL!N71/TOTAL!$C$6*'Vîrsta 5-7 ani'!$C$6)</f>
        <v>2.2719906323185013</v>
      </c>
      <c r="O71" s="245" t="str">
        <f>IF(OR(TOTAL!O71="",TOTAL!O71=0),"",TOTAL!O71/TOTAL!$C$6*'Vîrsta 5-7 ani'!$C$6)</f>
        <v/>
      </c>
      <c r="P71" s="245">
        <f>IF(OR(TOTAL!P71="",TOTAL!P71=0),"",TOTAL!P71/TOTAL!$C$6*'Vîrsta 5-7 ani'!$C$6)</f>
        <v>2.5298641686182668</v>
      </c>
      <c r="Q71" s="245" t="str">
        <f>IF(OR(TOTAL!Q71="",TOTAL!Q71=0),"",TOTAL!Q71/TOTAL!$C$6*'Vîrsta 5-7 ani'!$C$6)</f>
        <v/>
      </c>
      <c r="R71" s="245" t="str">
        <f>IF(OR(TOTAL!R71="",TOTAL!R71=0),"",TOTAL!R71/TOTAL!$C$6*'Vîrsta 5-7 ani'!$C$6)</f>
        <v/>
      </c>
      <c r="S71" s="245">
        <f>IF(OR(TOTAL!S71="",TOTAL!S71=0),"",TOTAL!S71/TOTAL!$C$6*'Vîrsta 5-7 ani'!$C$6)</f>
        <v>2.0796252927400469</v>
      </c>
      <c r="T71" s="245" t="str">
        <f>IF(OR(TOTAL!T71="",TOTAL!T71=0),"",TOTAL!T71/TOTAL!$C$6*'Vîrsta 5-7 ani'!$C$6)</f>
        <v/>
      </c>
      <c r="U71" s="245">
        <f>IF(OR(TOTAL!U71="",TOTAL!U71=0),"",TOTAL!U71/TOTAL!$C$6*'Vîrsta 5-7 ani'!$C$6)</f>
        <v>2.2355971896955507</v>
      </c>
      <c r="V71" s="245" t="str">
        <f>IF(OR(TOTAL!V71="",TOTAL!V71=0),"",TOTAL!V71/TOTAL!$C$6*'Vîrsta 5-7 ani'!$C$6)</f>
        <v/>
      </c>
      <c r="W71" s="245" t="str">
        <f>IF(OR(TOTAL!W71="",TOTAL!W71=0),"",TOTAL!W71/TOTAL!$C$6*'Vîrsta 5-7 ani'!$C$6)</f>
        <v/>
      </c>
      <c r="X71" s="245" t="str">
        <f>IF(OR(TOTAL!X71="",TOTAL!X71=0),"",TOTAL!X71/TOTAL!$C$6*'Vîrsta 5-7 ani'!$C$6)</f>
        <v/>
      </c>
      <c r="Y71" s="245" t="str">
        <f>IF(OR(TOTAL!Y71="",TOTAL!Y71=0),"",TOTAL!Y71/TOTAL!$C$6*'Vîrsta 5-7 ani'!$C$6)</f>
        <v/>
      </c>
      <c r="Z71" s="11">
        <f t="shared" si="26"/>
        <v>15.459934426229509</v>
      </c>
      <c r="AA71" s="11">
        <f t="shared" ref="AA71:AA109" si="37">IFERROR((Z71/$Z$6*1000),"")</f>
        <v>3.7199072247905463</v>
      </c>
      <c r="AB71" s="11">
        <f t="shared" si="27"/>
        <v>3.5711109357989246</v>
      </c>
      <c r="AC71" s="7">
        <v>4</v>
      </c>
      <c r="AD71" s="97">
        <f t="shared" si="33"/>
        <v>0.92848884330772041</v>
      </c>
      <c r="AE71" s="98">
        <v>0.26</v>
      </c>
      <c r="AF71" s="97">
        <f t="shared" si="34"/>
        <v>0.96419995266570968</v>
      </c>
      <c r="AG71" s="98">
        <v>0.27</v>
      </c>
      <c r="AH71" s="97">
        <f t="shared" si="35"/>
        <v>0</v>
      </c>
      <c r="AI71" s="98">
        <v>0</v>
      </c>
      <c r="AJ71" s="97">
        <f t="shared" si="36"/>
        <v>13.855910430899828</v>
      </c>
      <c r="AK71" s="126">
        <v>3.88</v>
      </c>
      <c r="AL71" s="220"/>
      <c r="AM71" s="221"/>
      <c r="AN71" s="222"/>
      <c r="AO71" s="66"/>
    </row>
    <row r="72" spans="1:41" ht="15.75" x14ac:dyDescent="0.25">
      <c r="A72" s="310">
        <v>6</v>
      </c>
      <c r="B72" s="19" t="s">
        <v>6</v>
      </c>
      <c r="C72" s="69">
        <f>IF(OR(TOTAL!C72="",TOTAL!C72=0),"",IF('Vîrsta 1-2 ani'!$C$6&lt;=0,(('Vîrsta 3-4 ani'!C72/'Vîrsta 3-4 ani'!$C$6)+0.008)*'Vîrsta 5-7 ani'!$C$6,(('Vîrsta 1-2 ani'!C72/'Vîrsta 1-2 ani'!$C$6)+0.016)*'Vîrsta 5-7 ani'!$C$6))</f>
        <v>23.354192037470725</v>
      </c>
      <c r="D72" s="69">
        <f>IF(OR(TOTAL!D72="",TOTAL!D72=0),"",IF('Vîrsta 1-2 ani'!$C$6&lt;=0,(('Vîrsta 3-4 ani'!D72/'Vîrsta 3-4 ani'!$C$6)+0.008)*'Vîrsta 5-7 ani'!$C$6,(('Vîrsta 1-2 ani'!D72/'Vîrsta 1-2 ani'!$C$6)+0.016)*'Vîrsta 5-7 ani'!$C$6))</f>
        <v>25.953723653395784</v>
      </c>
      <c r="E72" s="69" t="str">
        <f>IF(OR(TOTAL!E72="",TOTAL!E72=0),"",IF('Vîrsta 1-2 ani'!$C$6&lt;=0,(('Vîrsta 3-4 ani'!E72/'Vîrsta 3-4 ani'!$C$6)+0.008)*'Vîrsta 5-7 ani'!$C$6,(('Vîrsta 1-2 ani'!E72/'Vîrsta 1-2 ani'!$C$6)+0.016)*'Vîrsta 5-7 ani'!$C$6))</f>
        <v/>
      </c>
      <c r="F72" s="69">
        <f>IF(OR(TOTAL!F72="",TOTAL!F72=0),"",IF('Vîrsta 1-2 ani'!$C$6&lt;=0,(('Vîrsta 3-4 ani'!F72/'Vîrsta 3-4 ani'!$C$6)+0.008)*'Vîrsta 5-7 ani'!$C$6,(('Vîrsta 1-2 ani'!F72/'Vîrsta 1-2 ani'!$C$6)+0.016)*'Vîrsta 5-7 ani'!$C$6))</f>
        <v>21.826187353629976</v>
      </c>
      <c r="G72" s="69" t="str">
        <f>IF(OR(TOTAL!G72="",TOTAL!G72=0),"",IF('Vîrsta 1-2 ani'!$C$6&lt;=0,(('Vîrsta 3-4 ani'!G72/'Vîrsta 3-4 ani'!$C$6)+0.008)*'Vîrsta 5-7 ani'!$C$6,(('Vîrsta 1-2 ani'!G72/'Vîrsta 1-2 ani'!$C$6)+0.016)*'Vîrsta 5-7 ani'!$C$6))</f>
        <v/>
      </c>
      <c r="H72" s="69">
        <f>IF(OR(TOTAL!H72="",TOTAL!H72=0),"",IF('Vîrsta 1-2 ani'!$C$6&lt;=0,(('Vîrsta 3-4 ani'!H72/'Vîrsta 3-4 ani'!$C$6)+0.008)*'Vîrsta 5-7 ani'!$C$6,(('Vîrsta 1-2 ani'!H72/'Vîrsta 1-2 ani'!$C$6)+0.016)*'Vîrsta 5-7 ani'!$C$6))</f>
        <v>23.250210772833722</v>
      </c>
      <c r="I72" s="69" t="str">
        <f>IF(OR(TOTAL!I72="",TOTAL!I72=0),"",IF('Vîrsta 1-2 ani'!$C$6&lt;=0,(('Vîrsta 3-4 ani'!I72/'Vîrsta 3-4 ani'!$C$6)+0.008)*'Vîrsta 5-7 ani'!$C$6,(('Vîrsta 1-2 ani'!I72/'Vîrsta 1-2 ani'!$C$6)+0.016)*'Vîrsta 5-7 ani'!$C$6))</f>
        <v/>
      </c>
      <c r="J72" s="69">
        <f>IF(OR(TOTAL!J72="",TOTAL!J72=0),"",IF('Vîrsta 1-2 ani'!$C$6&lt;=0,(('Vîrsta 3-4 ani'!J72/'Vîrsta 3-4 ani'!$C$6)+0.008)*'Vîrsta 5-7 ani'!$C$6,(('Vîrsta 1-2 ani'!J72/'Vîrsta 1-2 ani'!$C$6)+0.016)*'Vîrsta 5-7 ani'!$C$6))</f>
        <v>24.812009367681501</v>
      </c>
      <c r="K72" s="69" t="str">
        <f>IF(OR(TOTAL!K72="",TOTAL!K72=0),"",IF('Vîrsta 1-2 ani'!$C$6&lt;=0,(('Vîrsta 3-4 ani'!K72/'Vîrsta 3-4 ani'!$C$6)+0.008)*'Vîrsta 5-7 ani'!$C$6,(('Vîrsta 1-2 ani'!K72/'Vîrsta 1-2 ani'!$C$6)+0.016)*'Vîrsta 5-7 ani'!$C$6))</f>
        <v/>
      </c>
      <c r="L72" s="69">
        <f>IF(OR(TOTAL!L72="",TOTAL!L72=0),"",IF('Vîrsta 1-2 ani'!$C$6&lt;=0,(('Vîrsta 3-4 ani'!L72/'Vîrsta 3-4 ani'!$C$6)+0.008)*'Vîrsta 5-7 ani'!$C$6,(('Vîrsta 1-2 ani'!L72/'Vîrsta 1-2 ani'!$C$6)+0.016)*'Vîrsta 5-7 ani'!$C$6))</f>
        <v>23.87409836065574</v>
      </c>
      <c r="M72" s="69">
        <f>IF(OR(TOTAL!M72="",TOTAL!M72=0),"",IF('Vîrsta 1-2 ani'!$C$6&lt;=0,(('Vîrsta 3-4 ani'!M72/'Vîrsta 3-4 ani'!$C$6)+0.008)*'Vîrsta 5-7 ani'!$C$6,(('Vîrsta 1-2 ani'!M72/'Vîrsta 1-2 ani'!$C$6)+0.016)*'Vîrsta 5-7 ani'!$C$6))</f>
        <v>24.957063231850114</v>
      </c>
      <c r="N72" s="69" t="str">
        <f>IF(OR(TOTAL!N72="",TOTAL!N72=0),"",IF('Vîrsta 1-2 ani'!$C$6&lt;=0,(('Vîrsta 3-4 ani'!N72/'Vîrsta 3-4 ani'!$C$6)+0.008)*'Vîrsta 5-7 ani'!$C$6,(('Vîrsta 1-2 ani'!N72/'Vîrsta 1-2 ani'!$C$6)+0.016)*'Vîrsta 5-7 ani'!$C$6))</f>
        <v/>
      </c>
      <c r="O72" s="69">
        <f>IF(OR(TOTAL!O72="",TOTAL!O72=0),"",IF('Vîrsta 1-2 ani'!$C$6&lt;=0,(('Vîrsta 3-4 ani'!O72/'Vîrsta 3-4 ani'!$C$6)+0.008)*'Vîrsta 5-7 ani'!$C$6,(('Vîrsta 1-2 ani'!O72/'Vîrsta 1-2 ani'!$C$6)+0.016)*'Vîrsta 5-7 ani'!$C$6))</f>
        <v>23.979639344262296</v>
      </c>
      <c r="P72" s="69" t="str">
        <f>IF(OR(TOTAL!P72="",TOTAL!P72=0),"",IF('Vîrsta 1-2 ani'!$C$6&lt;=0,(('Vîrsta 3-4 ani'!P72/'Vîrsta 3-4 ani'!$C$6)+0.008)*'Vîrsta 5-7 ani'!$C$6,(('Vîrsta 1-2 ani'!P72/'Vîrsta 1-2 ani'!$C$6)+0.016)*'Vîrsta 5-7 ani'!$C$6))</f>
        <v/>
      </c>
      <c r="Q72" s="69">
        <f>IF(OR(TOTAL!Q72="",TOTAL!Q72=0),"",IF('Vîrsta 1-2 ani'!$C$6&lt;=0,(('Vîrsta 3-4 ani'!Q72/'Vîrsta 3-4 ani'!$C$6)+0.008)*'Vîrsta 5-7 ani'!$C$6,(('Vîrsta 1-2 ani'!Q72/'Vîrsta 1-2 ani'!$C$6)+0.016)*'Vîrsta 5-7 ani'!$C$6))</f>
        <v>29.593067915690863</v>
      </c>
      <c r="R72" s="69">
        <f>IF(OR(TOTAL!R72="",TOTAL!R72=0),"",IF('Vîrsta 1-2 ani'!$C$6&lt;=0,(('Vîrsta 3-4 ani'!R72/'Vîrsta 3-4 ani'!$C$6)+0.008)*'Vîrsta 5-7 ani'!$C$6,(('Vîrsta 1-2 ani'!R72/'Vîrsta 1-2 ani'!$C$6)+0.016)*'Vîrsta 5-7 ani'!$C$6))</f>
        <v>28.640599531615923</v>
      </c>
      <c r="S72" s="69" t="str">
        <f>IF(OR(TOTAL!S72="",TOTAL!S72=0),"",IF('Vîrsta 1-2 ani'!$C$6&lt;=0,(('Vîrsta 3-4 ani'!S72/'Vîrsta 3-4 ani'!$C$6)+0.008)*'Vîrsta 5-7 ani'!$C$6,(('Vîrsta 1-2 ani'!S72/'Vîrsta 1-2 ani'!$C$6)+0.016)*'Vîrsta 5-7 ani'!$C$6))</f>
        <v/>
      </c>
      <c r="T72" s="69">
        <f>IF(OR(TOTAL!T72="",TOTAL!T72=0),"",IF('Vîrsta 1-2 ani'!$C$6&lt;=0,(('Vîrsta 3-4 ani'!T72/'Vîrsta 3-4 ani'!$C$6)+0.008)*'Vîrsta 5-7 ani'!$C$6,(('Vîrsta 1-2 ani'!T72/'Vîrsta 1-2 ani'!$C$6)+0.016)*'Vîrsta 5-7 ani'!$C$6))</f>
        <v>25.986997658079627</v>
      </c>
      <c r="U72" s="69" t="str">
        <f>IF(OR(TOTAL!U72="",TOTAL!U72=0),"",IF('Vîrsta 1-2 ani'!$C$6&lt;=0,(('Vîrsta 3-4 ani'!U72/'Vîrsta 3-4 ani'!$C$6)+0.008)*'Vîrsta 5-7 ani'!$C$6,(('Vîrsta 1-2 ani'!U72/'Vîrsta 1-2 ani'!$C$6)+0.016)*'Vîrsta 5-7 ani'!$C$6))</f>
        <v/>
      </c>
      <c r="V72" s="69">
        <f>IF(OR(TOTAL!V72="",TOTAL!V72=0),"",IF('Vîrsta 1-2 ani'!$C$6&lt;=0,(('Vîrsta 3-4 ani'!V72/'Vîrsta 3-4 ani'!$C$6)+0.008)*'Vîrsta 5-7 ani'!$C$6,(('Vîrsta 1-2 ani'!V72/'Vîrsta 1-2 ani'!$C$6)+0.016)*'Vîrsta 5-7 ani'!$C$6))</f>
        <v>25.173864168618266</v>
      </c>
      <c r="W72" s="69" t="str">
        <f>IF(OR(TOTAL!W72="",TOTAL!W72=0),"",IF('Vîrsta 1-2 ani'!$C$6&lt;=0,(('Vîrsta 3-4 ani'!W72/'Vîrsta 3-4 ani'!$C$6)+0.008)*'Vîrsta 5-7 ani'!$C$6,(('Vîrsta 1-2 ani'!W72/'Vîrsta 1-2 ani'!$C$6)+0.016)*'Vîrsta 5-7 ani'!$C$6))</f>
        <v/>
      </c>
      <c r="X72" s="69" t="str">
        <f>IF(OR(TOTAL!X72="",TOTAL!X72=0),"",IF('Vîrsta 1-2 ani'!$C$6&lt;=0,(('Vîrsta 3-4 ani'!X72/'Vîrsta 3-4 ani'!$C$6)+0.008)*'Vîrsta 5-7 ani'!$C$6,(('Vîrsta 1-2 ani'!X72/'Vîrsta 1-2 ani'!$C$6)+0.016)*'Vîrsta 5-7 ani'!$C$6))</f>
        <v/>
      </c>
      <c r="Y72" s="69" t="str">
        <f>IF(OR(TOTAL!Y72="",TOTAL!Y72=0),"",IF('Vîrsta 1-2 ani'!$C$6&lt;=0,(('Vîrsta 3-4 ani'!Y72/'Vîrsta 3-4 ani'!$C$6)+0.008)*'Vîrsta 5-7 ani'!$C$6,(('Vîrsta 1-2 ani'!Y72/'Vîrsta 1-2 ani'!$C$6)+0.016)*'Vîrsta 5-7 ani'!$C$6))</f>
        <v/>
      </c>
      <c r="Z72" s="10">
        <f t="shared" si="26"/>
        <v>301.40165339578448</v>
      </c>
      <c r="AA72" s="10">
        <f t="shared" si="37"/>
        <v>72.522053271362964</v>
      </c>
      <c r="AB72" s="10">
        <f t="shared" ref="AB72:AB109" si="38">IFERROR(IF($AA72=0,"",$AA72-AC72*AA72/100),"")</f>
        <v>49.314996224526816</v>
      </c>
      <c r="AC72" s="4">
        <v>32</v>
      </c>
      <c r="AD72" s="90">
        <f>IFERROR(IF($AB72=0,"",$AB72*AE72),"")</f>
        <v>9.4191642788846224</v>
      </c>
      <c r="AE72" s="91">
        <v>0.191</v>
      </c>
      <c r="AF72" s="90">
        <f>IFERROR(IF($AB72=0,"",$AB72*AG72),"")</f>
        <v>3.1561597583697161</v>
      </c>
      <c r="AG72" s="91">
        <v>6.4000000000000001E-2</v>
      </c>
      <c r="AH72" s="90">
        <f>IFERROR(IF($AB72=0,"",$AB72*AI72),"")</f>
        <v>1.5287648829603313</v>
      </c>
      <c r="AI72" s="91">
        <v>3.1E-2</v>
      </c>
      <c r="AJ72" s="90">
        <f>IFERROR(IF($AB72=0,"",$AB72*AK72),"")</f>
        <v>68.991679718113019</v>
      </c>
      <c r="AK72" s="91">
        <v>1.399</v>
      </c>
      <c r="AL72" s="215">
        <v>52</v>
      </c>
      <c r="AM72" s="216">
        <f t="shared" ref="AM72" si="39">IFERROR((AB72-AL72),"")</f>
        <v>-2.6850037754731844</v>
      </c>
      <c r="AN72" s="216">
        <f t="shared" ref="AN72" si="40">IFERROR((AB72*100/AL72),"")</f>
        <v>94.836531201013102</v>
      </c>
      <c r="AO72" s="18"/>
    </row>
    <row r="73" spans="1:41" s="31" customFormat="1" ht="15.75" x14ac:dyDescent="0.25">
      <c r="A73" s="311"/>
      <c r="B73" s="57" t="s">
        <v>94</v>
      </c>
      <c r="C73" s="245" t="str">
        <f>IF(OR(TOTAL!C73="",TOTAL!C73=0),"",TOTAL!C73/TOTAL!$C$6*'Vîrsta 5-7 ani'!$C$6)</f>
        <v/>
      </c>
      <c r="D73" s="245" t="str">
        <f>IF(OR(TOTAL!D73="",TOTAL!D73=0),"",TOTAL!D73/TOTAL!$C$6*'Vîrsta 5-7 ani'!$C$6)</f>
        <v/>
      </c>
      <c r="E73" s="245" t="str">
        <f>IF(OR(TOTAL!E73="",TOTAL!E73=0),"",TOTAL!E73/TOTAL!$C$6*'Vîrsta 5-7 ani'!$C$6)</f>
        <v/>
      </c>
      <c r="F73" s="245" t="str">
        <f>IF(OR(TOTAL!F73="",TOTAL!F73=0),"",TOTAL!F73/TOTAL!$C$6*'Vîrsta 5-7 ani'!$C$6)</f>
        <v/>
      </c>
      <c r="G73" s="245" t="str">
        <f>IF(OR(TOTAL!G73="",TOTAL!G73=0),"",TOTAL!G73/TOTAL!$C$6*'Vîrsta 5-7 ani'!$C$6)</f>
        <v/>
      </c>
      <c r="H73" s="245" t="str">
        <f>IF(OR(TOTAL!H73="",TOTAL!H73=0),"",TOTAL!H73/TOTAL!$C$6*'Vîrsta 5-7 ani'!$C$6)</f>
        <v/>
      </c>
      <c r="I73" s="245" t="str">
        <f>IF(OR(TOTAL!I73="",TOTAL!I73=0),"",TOTAL!I73/TOTAL!$C$6*'Vîrsta 5-7 ani'!$C$6)</f>
        <v/>
      </c>
      <c r="J73" s="245" t="str">
        <f>IF(OR(TOTAL!J73="",TOTAL!J73=0),"",TOTAL!J73/TOTAL!$C$6*'Vîrsta 5-7 ani'!$C$6)</f>
        <v/>
      </c>
      <c r="K73" s="245" t="str">
        <f>IF(OR(TOTAL!K73="",TOTAL!K73=0),"",TOTAL!K73/TOTAL!$C$6*'Vîrsta 5-7 ani'!$C$6)</f>
        <v/>
      </c>
      <c r="L73" s="245" t="str">
        <f>IF(OR(TOTAL!L73="",TOTAL!L73=0),"",TOTAL!L73/TOTAL!$C$6*'Vîrsta 5-7 ani'!$C$6)</f>
        <v/>
      </c>
      <c r="M73" s="245" t="str">
        <f>IF(OR(TOTAL!M73="",TOTAL!M73=0),"",TOTAL!M73/TOTAL!$C$6*'Vîrsta 5-7 ani'!$C$6)</f>
        <v/>
      </c>
      <c r="N73" s="245" t="str">
        <f>IF(OR(TOTAL!N73="",TOTAL!N73=0),"",TOTAL!N73/TOTAL!$C$6*'Vîrsta 5-7 ani'!$C$6)</f>
        <v/>
      </c>
      <c r="O73" s="245" t="str">
        <f>IF(OR(TOTAL!O73="",TOTAL!O73=0),"",TOTAL!O73/TOTAL!$C$6*'Vîrsta 5-7 ani'!$C$6)</f>
        <v/>
      </c>
      <c r="P73" s="245" t="str">
        <f>IF(OR(TOTAL!P73="",TOTAL!P73=0),"",TOTAL!P73/TOTAL!$C$6*'Vîrsta 5-7 ani'!$C$6)</f>
        <v/>
      </c>
      <c r="Q73" s="245" t="str">
        <f>IF(OR(TOTAL!Q73="",TOTAL!Q73=0),"",TOTAL!Q73/TOTAL!$C$6*'Vîrsta 5-7 ani'!$C$6)</f>
        <v/>
      </c>
      <c r="R73" s="245" t="str">
        <f>IF(OR(TOTAL!R73="",TOTAL!R73=0),"",TOTAL!R73/TOTAL!$C$6*'Vîrsta 5-7 ani'!$C$6)</f>
        <v/>
      </c>
      <c r="S73" s="245" t="str">
        <f>IF(OR(TOTAL!S73="",TOTAL!S73=0),"",TOTAL!S73/TOTAL!$C$6*'Vîrsta 5-7 ani'!$C$6)</f>
        <v/>
      </c>
      <c r="T73" s="245" t="str">
        <f>IF(OR(TOTAL!T73="",TOTAL!T73=0),"",TOTAL!T73/TOTAL!$C$6*'Vîrsta 5-7 ani'!$C$6)</f>
        <v/>
      </c>
      <c r="U73" s="245" t="str">
        <f>IF(OR(TOTAL!U73="",TOTAL!U73=0),"",TOTAL!U73/TOTAL!$C$6*'Vîrsta 5-7 ani'!$C$6)</f>
        <v/>
      </c>
      <c r="V73" s="245" t="str">
        <f>IF(OR(TOTAL!V73="",TOTAL!V73=0),"",TOTAL!V73/TOTAL!$C$6*'Vîrsta 5-7 ani'!$C$6)</f>
        <v/>
      </c>
      <c r="W73" s="245" t="str">
        <f>IF(OR(TOTAL!W73="",TOTAL!W73=0),"",TOTAL!W73/TOTAL!$C$6*'Vîrsta 5-7 ani'!$C$6)</f>
        <v/>
      </c>
      <c r="X73" s="245" t="str">
        <f>IF(OR(TOTAL!X73="",TOTAL!X73=0),"",TOTAL!X73/TOTAL!$C$6*'Vîrsta 5-7 ani'!$C$6)</f>
        <v/>
      </c>
      <c r="Y73" s="245" t="str">
        <f>IF(OR(TOTAL!Y73="",TOTAL!Y73=0),"",TOTAL!Y73/TOTAL!$C$6*'Vîrsta 5-7 ani'!$C$6)</f>
        <v/>
      </c>
      <c r="Z73" s="11">
        <f t="shared" ref="Z73:Z85" si="41">SUM(C73:Y73)</f>
        <v>0</v>
      </c>
      <c r="AA73" s="11">
        <f t="shared" si="37"/>
        <v>0</v>
      </c>
      <c r="AB73" s="11" t="str">
        <f t="shared" si="38"/>
        <v/>
      </c>
      <c r="AC73" s="7">
        <v>51</v>
      </c>
      <c r="AD73" s="97" t="str">
        <f>IFERROR(IF($AB73=0,"",$AB73*AE73),"")</f>
        <v/>
      </c>
      <c r="AE73" s="100">
        <v>0.20799999999999999</v>
      </c>
      <c r="AF73" s="101" t="str">
        <f>IFERROR(IF($AB73=0,"",$AB73*AG73),"")</f>
        <v/>
      </c>
      <c r="AG73" s="100">
        <v>8.7999999999999995E-2</v>
      </c>
      <c r="AH73" s="101" t="str">
        <f>IFERROR(IF($AB73=0,"",$AB73*AI73),"")</f>
        <v/>
      </c>
      <c r="AI73" s="100">
        <v>0.06</v>
      </c>
      <c r="AJ73" s="97" t="str">
        <f>IFERROR(IF($AB73=0,"",$AB73*AK73),"")</f>
        <v/>
      </c>
      <c r="AK73" s="126">
        <v>1.19</v>
      </c>
      <c r="AL73" s="198"/>
      <c r="AM73" s="169"/>
      <c r="AN73" s="170"/>
      <c r="AO73" s="66"/>
    </row>
    <row r="74" spans="1:41" s="31" customFormat="1" ht="15.75" x14ac:dyDescent="0.25">
      <c r="A74" s="311"/>
      <c r="B74" s="60" t="s">
        <v>95</v>
      </c>
      <c r="C74" s="250" t="str">
        <f>IF(OR(TOTAL!C74="",TOTAL!C74=0),"",TOTAL!C74/TOTAL!$C$6*'Vîrsta 5-7 ani'!$C$6)</f>
        <v/>
      </c>
      <c r="D74" s="250">
        <f>IF(OR(TOTAL!D74="",TOTAL!D74=0),"",TOTAL!D74/TOTAL!$C$6*'Vîrsta 5-7 ani'!$C$6)</f>
        <v>24.955503512880561</v>
      </c>
      <c r="E74" s="250" t="str">
        <f>IF(OR(TOTAL!E74="",TOTAL!E74=0),"",TOTAL!E74/TOTAL!$C$6*'Vîrsta 5-7 ani'!$C$6)</f>
        <v/>
      </c>
      <c r="F74" s="250" t="str">
        <f>IF(OR(TOTAL!F74="",TOTAL!F74=0),"",TOTAL!F74/TOTAL!$C$6*'Vîrsta 5-7 ani'!$C$6)</f>
        <v/>
      </c>
      <c r="G74" s="250" t="str">
        <f>IF(OR(TOTAL!G74="",TOTAL!G74=0),"",TOTAL!G74/TOTAL!$C$6*'Vîrsta 5-7 ani'!$C$6)</f>
        <v/>
      </c>
      <c r="H74" s="250" t="str">
        <f>IF(OR(TOTAL!H74="",TOTAL!H74=0),"",TOTAL!H74/TOTAL!$C$6*'Vîrsta 5-7 ani'!$C$6)</f>
        <v/>
      </c>
      <c r="I74" s="250" t="str">
        <f>IF(OR(TOTAL!I74="",TOTAL!I74=0),"",TOTAL!I74/TOTAL!$C$6*'Vîrsta 5-7 ani'!$C$6)</f>
        <v/>
      </c>
      <c r="J74" s="250" t="str">
        <f>IF(OR(TOTAL!J74="",TOTAL!J74=0),"",TOTAL!J74/TOTAL!$C$6*'Vîrsta 5-7 ani'!$C$6)</f>
        <v/>
      </c>
      <c r="K74" s="250" t="str">
        <f>IF(OR(TOTAL!K74="",TOTAL!K74=0),"",TOTAL!K74/TOTAL!$C$6*'Vîrsta 5-7 ani'!$C$6)</f>
        <v/>
      </c>
      <c r="L74" s="250" t="str">
        <f>IF(OR(TOTAL!L74="",TOTAL!L74=0),"",TOTAL!L74/TOTAL!$C$6*'Vîrsta 5-7 ani'!$C$6)</f>
        <v/>
      </c>
      <c r="M74" s="250">
        <f>IF(OR(TOTAL!M74="",TOTAL!M74=0),"",TOTAL!M74/TOTAL!$C$6*'Vîrsta 5-7 ani'!$C$6)</f>
        <v>23.958843091334892</v>
      </c>
      <c r="N74" s="250" t="str">
        <f>IF(OR(TOTAL!N74="",TOTAL!N74=0),"",TOTAL!N74/TOTAL!$C$6*'Vîrsta 5-7 ani'!$C$6)</f>
        <v/>
      </c>
      <c r="O74" s="250" t="str">
        <f>IF(OR(TOTAL!O74="",TOTAL!O74=0),"",TOTAL!O74/TOTAL!$C$6*'Vîrsta 5-7 ani'!$C$6)</f>
        <v/>
      </c>
      <c r="P74" s="250" t="str">
        <f>IF(OR(TOTAL!P74="",TOTAL!P74=0),"",TOTAL!P74/TOTAL!$C$6*'Vîrsta 5-7 ani'!$C$6)</f>
        <v/>
      </c>
      <c r="Q74" s="250" t="str">
        <f>IF(OR(TOTAL!Q74="",TOTAL!Q74=0),"",TOTAL!Q74/TOTAL!$C$6*'Vîrsta 5-7 ani'!$C$6)</f>
        <v/>
      </c>
      <c r="R74" s="250" t="str">
        <f>IF(OR(TOTAL!R74="",TOTAL!R74=0),"",TOTAL!R74/TOTAL!$C$6*'Vîrsta 5-7 ani'!$C$6)</f>
        <v/>
      </c>
      <c r="S74" s="250" t="str">
        <f>IF(OR(TOTAL!S74="",TOTAL!S74=0),"",TOTAL!S74/TOTAL!$C$6*'Vîrsta 5-7 ani'!$C$6)</f>
        <v/>
      </c>
      <c r="T74" s="250">
        <f>IF(OR(TOTAL!T74="",TOTAL!T74=0),"",TOTAL!T74/TOTAL!$C$6*'Vîrsta 5-7 ani'!$C$6)</f>
        <v>24.988777517564404</v>
      </c>
      <c r="U74" s="250" t="str">
        <f>IF(OR(TOTAL!U74="",TOTAL!U74=0),"",TOTAL!U74/TOTAL!$C$6*'Vîrsta 5-7 ani'!$C$6)</f>
        <v/>
      </c>
      <c r="V74" s="250" t="str">
        <f>IF(OR(TOTAL!V74="",TOTAL!V74=0),"",TOTAL!V74/TOTAL!$C$6*'Vîrsta 5-7 ani'!$C$6)</f>
        <v/>
      </c>
      <c r="W74" s="250" t="str">
        <f>IF(OR(TOTAL!W74="",TOTAL!W74=0),"",TOTAL!W74/TOTAL!$C$6*'Vîrsta 5-7 ani'!$C$6)</f>
        <v/>
      </c>
      <c r="X74" s="250" t="str">
        <f>IF(OR(TOTAL!X74="",TOTAL!X74=0),"",TOTAL!X74/TOTAL!$C$6*'Vîrsta 5-7 ani'!$C$6)</f>
        <v/>
      </c>
      <c r="Y74" s="250" t="str">
        <f>IF(OR(TOTAL!Y74="",TOTAL!Y74=0),"",TOTAL!Y74/TOTAL!$C$6*'Vîrsta 5-7 ani'!$C$6)</f>
        <v/>
      </c>
      <c r="Z74" s="11">
        <f t="shared" si="41"/>
        <v>73.903124121779854</v>
      </c>
      <c r="AA74" s="11">
        <f t="shared" si="37"/>
        <v>17.782272406588028</v>
      </c>
      <c r="AB74" s="11">
        <f t="shared" si="38"/>
        <v>12.447590684611619</v>
      </c>
      <c r="AC74" s="7">
        <v>30</v>
      </c>
      <c r="AD74" s="97">
        <f t="shared" ref="AD74:AD83" si="42">IFERROR(IF($AB74=0,"",$AB74*AE74),"")</f>
        <v>3.1118976711529047</v>
      </c>
      <c r="AE74" s="100">
        <v>0.25</v>
      </c>
      <c r="AF74" s="101">
        <f t="shared" ref="AF74:AF85" si="43">IFERROR(IF($AB74=0,"",$AB74*AG74),"")</f>
        <v>0.24895181369223238</v>
      </c>
      <c r="AG74" s="100">
        <v>0.02</v>
      </c>
      <c r="AH74" s="101">
        <f t="shared" ref="AH74:AH85" si="44">IFERROR(IF($AB74=0,"",$AB74*AI74),"")</f>
        <v>0.12447590684611619</v>
      </c>
      <c r="AI74" s="100">
        <v>0.01</v>
      </c>
      <c r="AJ74" s="97">
        <f t="shared" ref="AJ74:AJ85" si="45">IFERROR(IF($AB74=0,"",$AB74*AK74),"")</f>
        <v>14.190253380457245</v>
      </c>
      <c r="AK74" s="126">
        <v>1.1399999999999999</v>
      </c>
      <c r="AL74" s="171"/>
      <c r="AM74" s="29"/>
      <c r="AN74" s="132"/>
      <c r="AO74" s="66"/>
    </row>
    <row r="75" spans="1:41" s="173" customFormat="1" ht="15.75" x14ac:dyDescent="0.25">
      <c r="A75" s="311"/>
      <c r="B75" s="58" t="s">
        <v>66</v>
      </c>
      <c r="C75" s="251">
        <f>IF(OR(TOTAL!C75="",TOTAL!C75=0),"",TOTAL!C75/TOTAL!$C$6*'Vîrsta 5-7 ani'!$C$6)</f>
        <v>22.355971896955502</v>
      </c>
      <c r="D75" s="251" t="str">
        <f>IF(OR(TOTAL!D75="",TOTAL!D75=0),"",TOTAL!D75/TOTAL!$C$6*'Vîrsta 5-7 ani'!$C$6)</f>
        <v/>
      </c>
      <c r="E75" s="251" t="str">
        <f>IF(OR(TOTAL!E75="",TOTAL!E75=0),"",TOTAL!E75/TOTAL!$C$6*'Vîrsta 5-7 ani'!$C$6)</f>
        <v/>
      </c>
      <c r="F75" s="251" t="str">
        <f>IF(OR(TOTAL!F75="",TOTAL!F75=0),"",TOTAL!F75/TOTAL!$C$6*'Vîrsta 5-7 ani'!$C$6)</f>
        <v/>
      </c>
      <c r="G75" s="251" t="str">
        <f>IF(OR(TOTAL!G75="",TOTAL!G75=0),"",TOTAL!G75/TOTAL!$C$6*'Vîrsta 5-7 ani'!$C$6)</f>
        <v/>
      </c>
      <c r="H75" s="251">
        <f>IF(OR(TOTAL!H75="",TOTAL!H75=0),"",TOTAL!H75/TOTAL!$C$6*'Vîrsta 5-7 ani'!$C$6)</f>
        <v>22.251990632318499</v>
      </c>
      <c r="I75" s="251" t="str">
        <f>IF(OR(TOTAL!I75="",TOTAL!I75=0),"",TOTAL!I75/TOTAL!$C$6*'Vîrsta 5-7 ani'!$C$6)</f>
        <v/>
      </c>
      <c r="J75" s="251" t="str">
        <f>IF(OR(TOTAL!J75="",TOTAL!J75=0),"",TOTAL!J75/TOTAL!$C$6*'Vîrsta 5-7 ani'!$C$6)</f>
        <v/>
      </c>
      <c r="K75" s="251" t="str">
        <f>IF(OR(TOTAL!K75="",TOTAL!K75=0),"",TOTAL!K75/TOTAL!$C$6*'Vîrsta 5-7 ani'!$C$6)</f>
        <v/>
      </c>
      <c r="L75" s="251">
        <f>IF(OR(TOTAL!L75="",TOTAL!L75=0),"",TOTAL!L75/TOTAL!$C$6*'Vîrsta 5-7 ani'!$C$6)</f>
        <v>22.875878220140518</v>
      </c>
      <c r="M75" s="251" t="str">
        <f>IF(OR(TOTAL!M75="",TOTAL!M75=0),"",TOTAL!M75/TOTAL!$C$6*'Vîrsta 5-7 ani'!$C$6)</f>
        <v/>
      </c>
      <c r="N75" s="251" t="str">
        <f>IF(OR(TOTAL!N75="",TOTAL!N75=0),"",TOTAL!N75/TOTAL!$C$6*'Vîrsta 5-7 ani'!$C$6)</f>
        <v/>
      </c>
      <c r="O75" s="251" t="str">
        <f>IF(OR(TOTAL!O75="",TOTAL!O75=0),"",TOTAL!O75/TOTAL!$C$6*'Vîrsta 5-7 ani'!$C$6)</f>
        <v/>
      </c>
      <c r="P75" s="251" t="str">
        <f>IF(OR(TOTAL!P75="",TOTAL!P75=0),"",TOTAL!P75/TOTAL!$C$6*'Vîrsta 5-7 ani'!$C$6)</f>
        <v/>
      </c>
      <c r="Q75" s="251">
        <f>IF(OR(TOTAL!Q75="",TOTAL!Q75=0),"",TOTAL!Q75/TOTAL!$C$6*'Vîrsta 5-7 ani'!$C$6)</f>
        <v>28.594847775175644</v>
      </c>
      <c r="R75" s="251" t="str">
        <f>IF(OR(TOTAL!R75="",TOTAL!R75=0),"",TOTAL!R75/TOTAL!$C$6*'Vîrsta 5-7 ani'!$C$6)</f>
        <v/>
      </c>
      <c r="S75" s="251" t="str">
        <f>IF(OR(TOTAL!S75="",TOTAL!S75=0),"",TOTAL!S75/TOTAL!$C$6*'Vîrsta 5-7 ani'!$C$6)</f>
        <v/>
      </c>
      <c r="T75" s="251" t="str">
        <f>IF(OR(TOTAL!T75="",TOTAL!T75=0),"",TOTAL!T75/TOTAL!$C$6*'Vîrsta 5-7 ani'!$C$6)</f>
        <v/>
      </c>
      <c r="U75" s="251" t="str">
        <f>IF(OR(TOTAL!U75="",TOTAL!U75=0),"",TOTAL!U75/TOTAL!$C$6*'Vîrsta 5-7 ani'!$C$6)</f>
        <v/>
      </c>
      <c r="V75" s="251">
        <f>IF(OR(TOTAL!V75="",TOTAL!V75=0),"",TOTAL!V75/TOTAL!$C$6*'Vîrsta 5-7 ani'!$C$6)</f>
        <v>24.175644028103044</v>
      </c>
      <c r="W75" s="251" t="str">
        <f>IF(OR(TOTAL!W75="",TOTAL!W75=0),"",TOTAL!W75/TOTAL!$C$6*'Vîrsta 5-7 ani'!$C$6)</f>
        <v/>
      </c>
      <c r="X75" s="251" t="str">
        <f>IF(OR(TOTAL!X75="",TOTAL!X75=0),"",TOTAL!X75/TOTAL!$C$6*'Vîrsta 5-7 ani'!$C$6)</f>
        <v/>
      </c>
      <c r="Y75" s="251" t="str">
        <f>IF(OR(TOTAL!Y75="",TOTAL!Y75=0),"",TOTAL!Y75/TOTAL!$C$6*'Vîrsta 5-7 ani'!$C$6)</f>
        <v/>
      </c>
      <c r="Z75" s="24">
        <f t="shared" si="41"/>
        <v>120.25433255269323</v>
      </c>
      <c r="AA75" s="24">
        <f t="shared" si="37"/>
        <v>28.935113703727918</v>
      </c>
      <c r="AB75" s="24">
        <f t="shared" si="38"/>
        <v>20.254579592609542</v>
      </c>
      <c r="AC75" s="8">
        <v>30</v>
      </c>
      <c r="AD75" s="101">
        <f t="shared" si="42"/>
        <v>5.0636448981523854</v>
      </c>
      <c r="AE75" s="100">
        <v>0.25</v>
      </c>
      <c r="AF75" s="101">
        <f t="shared" si="43"/>
        <v>8.1018318370438172E-2</v>
      </c>
      <c r="AG75" s="100">
        <v>4.0000000000000001E-3</v>
      </c>
      <c r="AH75" s="101">
        <f t="shared" si="44"/>
        <v>0</v>
      </c>
      <c r="AI75" s="100"/>
      <c r="AJ75" s="101">
        <f t="shared" si="45"/>
        <v>34.43278530743622</v>
      </c>
      <c r="AK75" s="125">
        <v>1.7</v>
      </c>
      <c r="AL75" s="171"/>
      <c r="AM75" s="28"/>
      <c r="AN75" s="131"/>
      <c r="AO75" s="172"/>
    </row>
    <row r="76" spans="1:41" s="173" customFormat="1" ht="15.75" x14ac:dyDescent="0.25">
      <c r="A76" s="311"/>
      <c r="B76" s="58" t="s">
        <v>118</v>
      </c>
      <c r="C76" s="251" t="str">
        <f>IF(OR(TOTAL!C76="",TOTAL!C76=0),"",TOTAL!C76/TOTAL!$C$6*'Vîrsta 5-7 ani'!$C$6)</f>
        <v/>
      </c>
      <c r="D76" s="251" t="str">
        <f>IF(OR(TOTAL!D76="",TOTAL!D76=0),"",TOTAL!D76/TOTAL!$C$6*'Vîrsta 5-7 ani'!$C$6)</f>
        <v/>
      </c>
      <c r="E76" s="251" t="str">
        <f>IF(OR(TOTAL!E76="",TOTAL!E76=0),"",TOTAL!E76/TOTAL!$C$6*'Vîrsta 5-7 ani'!$C$6)</f>
        <v/>
      </c>
      <c r="F76" s="251" t="str">
        <f>IF(OR(TOTAL!F76="",TOTAL!F76=0),"",TOTAL!F76/TOTAL!$C$6*'Vîrsta 5-7 ani'!$C$6)</f>
        <v/>
      </c>
      <c r="G76" s="251" t="str">
        <f>IF(OR(TOTAL!G76="",TOTAL!G76=0),"",TOTAL!G76/TOTAL!$C$6*'Vîrsta 5-7 ani'!$C$6)</f>
        <v/>
      </c>
      <c r="H76" s="251" t="str">
        <f>IF(OR(TOTAL!H76="",TOTAL!H76=0),"",TOTAL!H76/TOTAL!$C$6*'Vîrsta 5-7 ani'!$C$6)</f>
        <v/>
      </c>
      <c r="I76" s="251" t="str">
        <f>IF(OR(TOTAL!I76="",TOTAL!I76=0),"",TOTAL!I76/TOTAL!$C$6*'Vîrsta 5-7 ani'!$C$6)</f>
        <v/>
      </c>
      <c r="J76" s="251">
        <f>IF(OR(TOTAL!J76="",TOTAL!J76=0),"",TOTAL!J76/TOTAL!$C$6*'Vîrsta 5-7 ani'!$C$6)</f>
        <v>23.813789227166275</v>
      </c>
      <c r="K76" s="251" t="str">
        <f>IF(OR(TOTAL!K76="",TOTAL!K76=0),"",TOTAL!K76/TOTAL!$C$6*'Vîrsta 5-7 ani'!$C$6)</f>
        <v/>
      </c>
      <c r="L76" s="251" t="str">
        <f>IF(OR(TOTAL!L76="",TOTAL!L76=0),"",TOTAL!L76/TOTAL!$C$6*'Vîrsta 5-7 ani'!$C$6)</f>
        <v/>
      </c>
      <c r="M76" s="251" t="str">
        <f>IF(OR(TOTAL!M76="",TOTAL!M76=0),"",TOTAL!M76/TOTAL!$C$6*'Vîrsta 5-7 ani'!$C$6)</f>
        <v/>
      </c>
      <c r="N76" s="251" t="str">
        <f>IF(OR(TOTAL!N76="",TOTAL!N76=0),"",TOTAL!N76/TOTAL!$C$6*'Vîrsta 5-7 ani'!$C$6)</f>
        <v/>
      </c>
      <c r="O76" s="251" t="str">
        <f>IF(OR(TOTAL!O76="",TOTAL!O76=0),"",TOTAL!O76/TOTAL!$C$6*'Vîrsta 5-7 ani'!$C$6)</f>
        <v/>
      </c>
      <c r="P76" s="251" t="str">
        <f>IF(OR(TOTAL!P76="",TOTAL!P76=0),"",TOTAL!P76/TOTAL!$C$6*'Vîrsta 5-7 ani'!$C$6)</f>
        <v/>
      </c>
      <c r="Q76" s="251" t="str">
        <f>IF(OR(TOTAL!Q76="",TOTAL!Q76=0),"",TOTAL!Q76/TOTAL!$C$6*'Vîrsta 5-7 ani'!$C$6)</f>
        <v/>
      </c>
      <c r="R76" s="251">
        <f>IF(OR(TOTAL!R76="",TOTAL!R76=0),"",TOTAL!R76/TOTAL!$C$6*'Vîrsta 5-7 ani'!$C$6)</f>
        <v>27.642379391100704</v>
      </c>
      <c r="S76" s="251" t="str">
        <f>IF(OR(TOTAL!S76="",TOTAL!S76=0),"",TOTAL!S76/TOTAL!$C$6*'Vîrsta 5-7 ani'!$C$6)</f>
        <v/>
      </c>
      <c r="T76" s="251" t="str">
        <f>IF(OR(TOTAL!T76="",TOTAL!T76=0),"",TOTAL!T76/TOTAL!$C$6*'Vîrsta 5-7 ani'!$C$6)</f>
        <v/>
      </c>
      <c r="U76" s="251" t="str">
        <f>IF(OR(TOTAL!U76="",TOTAL!U76=0),"",TOTAL!U76/TOTAL!$C$6*'Vîrsta 5-7 ani'!$C$6)</f>
        <v/>
      </c>
      <c r="V76" s="251" t="str">
        <f>IF(OR(TOTAL!V76="",TOTAL!V76=0),"",TOTAL!V76/TOTAL!$C$6*'Vîrsta 5-7 ani'!$C$6)</f>
        <v/>
      </c>
      <c r="W76" s="251" t="str">
        <f>IF(OR(TOTAL!W76="",TOTAL!W76=0),"",TOTAL!W76/TOTAL!$C$6*'Vîrsta 5-7 ani'!$C$6)</f>
        <v/>
      </c>
      <c r="X76" s="251" t="str">
        <f>IF(OR(TOTAL!X76="",TOTAL!X76=0),"",TOTAL!X76/TOTAL!$C$6*'Vîrsta 5-7 ani'!$C$6)</f>
        <v/>
      </c>
      <c r="Y76" s="251" t="str">
        <f>IF(OR(TOTAL!Y76="",TOTAL!Y76=0),"",TOTAL!Y76/TOTAL!$C$6*'Vîrsta 5-7 ani'!$C$6)</f>
        <v/>
      </c>
      <c r="Z76" s="24">
        <f t="shared" si="41"/>
        <v>51.456168618266979</v>
      </c>
      <c r="AA76" s="24">
        <f t="shared" si="37"/>
        <v>12.381176279660004</v>
      </c>
      <c r="AB76" s="24">
        <f t="shared" si="38"/>
        <v>8.6668233957620018</v>
      </c>
      <c r="AC76" s="8">
        <v>30</v>
      </c>
      <c r="AD76" s="101">
        <f t="shared" si="42"/>
        <v>1.4993604474668263</v>
      </c>
      <c r="AE76" s="100">
        <v>0.17299999999999999</v>
      </c>
      <c r="AF76" s="101">
        <f t="shared" si="43"/>
        <v>0.78001410561858009</v>
      </c>
      <c r="AG76" s="100">
        <v>0.09</v>
      </c>
      <c r="AH76" s="101">
        <f t="shared" si="44"/>
        <v>0.16466964451947802</v>
      </c>
      <c r="AI76" s="100">
        <v>1.9E-2</v>
      </c>
      <c r="AJ76" s="101">
        <f t="shared" si="45"/>
        <v>14.040253901134443</v>
      </c>
      <c r="AK76" s="125">
        <v>1.62</v>
      </c>
      <c r="AL76" s="171"/>
      <c r="AM76" s="28"/>
      <c r="AN76" s="131"/>
      <c r="AO76" s="172"/>
    </row>
    <row r="77" spans="1:41" s="31" customFormat="1" ht="15.75" x14ac:dyDescent="0.25">
      <c r="A77" s="311"/>
      <c r="B77" s="58" t="s">
        <v>67</v>
      </c>
      <c r="C77" s="251" t="str">
        <f>IF(OR(TOTAL!C77="",TOTAL!C77=0),"",TOTAL!C77/TOTAL!$C$6*'Vîrsta 5-7 ani'!$C$6)</f>
        <v/>
      </c>
      <c r="D77" s="251" t="str">
        <f>IF(OR(TOTAL!D77="",TOTAL!D77=0),"",TOTAL!D77/TOTAL!$C$6*'Vîrsta 5-7 ani'!$C$6)</f>
        <v/>
      </c>
      <c r="E77" s="251" t="str">
        <f>IF(OR(TOTAL!E77="",TOTAL!E77=0),"",TOTAL!E77/TOTAL!$C$6*'Vîrsta 5-7 ani'!$C$6)</f>
        <v/>
      </c>
      <c r="F77" s="251" t="str">
        <f>IF(OR(TOTAL!F77="",TOTAL!F77=0),"",TOTAL!F77/TOTAL!$C$6*'Vîrsta 5-7 ani'!$C$6)</f>
        <v/>
      </c>
      <c r="G77" s="251" t="str">
        <f>IF(OR(TOTAL!G77="",TOTAL!G77=0),"",TOTAL!G77/TOTAL!$C$6*'Vîrsta 5-7 ani'!$C$6)</f>
        <v/>
      </c>
      <c r="H77" s="251" t="str">
        <f>IF(OR(TOTAL!H77="",TOTAL!H77=0),"",TOTAL!H77/TOTAL!$C$6*'Vîrsta 5-7 ani'!$C$6)</f>
        <v/>
      </c>
      <c r="I77" s="251" t="str">
        <f>IF(OR(TOTAL!I77="",TOTAL!I77=0),"",TOTAL!I77/TOTAL!$C$6*'Vîrsta 5-7 ani'!$C$6)</f>
        <v/>
      </c>
      <c r="J77" s="251" t="str">
        <f>IF(OR(TOTAL!J77="",TOTAL!J77=0),"",TOTAL!J77/TOTAL!$C$6*'Vîrsta 5-7 ani'!$C$6)</f>
        <v/>
      </c>
      <c r="K77" s="251" t="str">
        <f>IF(OR(TOTAL!K77="",TOTAL!K77=0),"",TOTAL!K77/TOTAL!$C$6*'Vîrsta 5-7 ani'!$C$6)</f>
        <v/>
      </c>
      <c r="L77" s="251" t="str">
        <f>IF(OR(TOTAL!L77="",TOTAL!L77=0),"",TOTAL!L77/TOTAL!$C$6*'Vîrsta 5-7 ani'!$C$6)</f>
        <v/>
      </c>
      <c r="M77" s="251" t="str">
        <f>IF(OR(TOTAL!M77="",TOTAL!M77=0),"",TOTAL!M77/TOTAL!$C$6*'Vîrsta 5-7 ani'!$C$6)</f>
        <v/>
      </c>
      <c r="N77" s="251" t="str">
        <f>IF(OR(TOTAL!N77="",TOTAL!N77=0),"",TOTAL!N77/TOTAL!$C$6*'Vîrsta 5-7 ani'!$C$6)</f>
        <v/>
      </c>
      <c r="O77" s="251" t="str">
        <f>IF(OR(TOTAL!O77="",TOTAL!O77=0),"",TOTAL!O77/TOTAL!$C$6*'Vîrsta 5-7 ani'!$C$6)</f>
        <v/>
      </c>
      <c r="P77" s="251" t="str">
        <f>IF(OR(TOTAL!P77="",TOTAL!P77=0),"",TOTAL!P77/TOTAL!$C$6*'Vîrsta 5-7 ani'!$C$6)</f>
        <v/>
      </c>
      <c r="Q77" s="251" t="str">
        <f>IF(OR(TOTAL!Q77="",TOTAL!Q77=0),"",TOTAL!Q77/TOTAL!$C$6*'Vîrsta 5-7 ani'!$C$6)</f>
        <v/>
      </c>
      <c r="R77" s="251" t="str">
        <f>IF(OR(TOTAL!R77="",TOTAL!R77=0),"",TOTAL!R77/TOTAL!$C$6*'Vîrsta 5-7 ani'!$C$6)</f>
        <v/>
      </c>
      <c r="S77" s="251" t="str">
        <f>IF(OR(TOTAL!S77="",TOTAL!S77=0),"",TOTAL!S77/TOTAL!$C$6*'Vîrsta 5-7 ani'!$C$6)</f>
        <v/>
      </c>
      <c r="T77" s="251" t="str">
        <f>IF(OR(TOTAL!T77="",TOTAL!T77=0),"",TOTAL!T77/TOTAL!$C$6*'Vîrsta 5-7 ani'!$C$6)</f>
        <v/>
      </c>
      <c r="U77" s="251" t="str">
        <f>IF(OR(TOTAL!U77="",TOTAL!U77=0),"",TOTAL!U77/TOTAL!$C$6*'Vîrsta 5-7 ani'!$C$6)</f>
        <v/>
      </c>
      <c r="V77" s="251" t="str">
        <f>IF(OR(TOTAL!V77="",TOTAL!V77=0),"",TOTAL!V77/TOTAL!$C$6*'Vîrsta 5-7 ani'!$C$6)</f>
        <v/>
      </c>
      <c r="W77" s="251" t="str">
        <f>IF(OR(TOTAL!W77="",TOTAL!W77=0),"",TOTAL!W77/TOTAL!$C$6*'Vîrsta 5-7 ani'!$C$6)</f>
        <v/>
      </c>
      <c r="X77" s="251" t="str">
        <f>IF(OR(TOTAL!X77="",TOTAL!X77=0),"",TOTAL!X77/TOTAL!$C$6*'Vîrsta 5-7 ani'!$C$6)</f>
        <v/>
      </c>
      <c r="Y77" s="251" t="str">
        <f>IF(OR(TOTAL!Y77="",TOTAL!Y77=0),"",TOTAL!Y77/TOTAL!$C$6*'Vîrsta 5-7 ani'!$C$6)</f>
        <v/>
      </c>
      <c r="Z77" s="11">
        <f t="shared" si="41"/>
        <v>0</v>
      </c>
      <c r="AA77" s="11">
        <f t="shared" si="37"/>
        <v>0</v>
      </c>
      <c r="AB77" s="11" t="str">
        <f t="shared" si="38"/>
        <v/>
      </c>
      <c r="AC77" s="7">
        <v>30</v>
      </c>
      <c r="AD77" s="97" t="str">
        <f t="shared" si="42"/>
        <v/>
      </c>
      <c r="AE77" s="100">
        <v>0.15</v>
      </c>
      <c r="AF77" s="101" t="str">
        <f t="shared" si="43"/>
        <v/>
      </c>
      <c r="AG77" s="100">
        <v>5.3999999999999999E-2</v>
      </c>
      <c r="AH77" s="101" t="str">
        <f t="shared" si="44"/>
        <v/>
      </c>
      <c r="AI77" s="100"/>
      <c r="AJ77" s="101" t="str">
        <f t="shared" si="45"/>
        <v/>
      </c>
      <c r="AK77" s="125">
        <v>1.1200000000000001</v>
      </c>
      <c r="AL77" s="171"/>
      <c r="AM77" s="29"/>
      <c r="AN77" s="132"/>
      <c r="AO77" s="66"/>
    </row>
    <row r="78" spans="1:41" s="175" customFormat="1" ht="15.75" x14ac:dyDescent="0.25">
      <c r="A78" s="311"/>
      <c r="B78" s="61" t="s">
        <v>96</v>
      </c>
      <c r="C78" s="252" t="str">
        <f>IF(OR(TOTAL!C78="",TOTAL!C78=0),"",TOTAL!C78/TOTAL!$C$6*'Vîrsta 5-7 ani'!$C$6)</f>
        <v/>
      </c>
      <c r="D78" s="252" t="str">
        <f>IF(OR(TOTAL!D78="",TOTAL!D78=0),"",TOTAL!D78/TOTAL!$C$6*'Vîrsta 5-7 ani'!$C$6)</f>
        <v/>
      </c>
      <c r="E78" s="252" t="str">
        <f>IF(OR(TOTAL!E78="",TOTAL!E78=0),"",TOTAL!E78/TOTAL!$C$6*'Vîrsta 5-7 ani'!$C$6)</f>
        <v/>
      </c>
      <c r="F78" s="252" t="str">
        <f>IF(OR(TOTAL!F78="",TOTAL!F78=0),"",TOTAL!F78/TOTAL!$C$6*'Vîrsta 5-7 ani'!$C$6)</f>
        <v/>
      </c>
      <c r="G78" s="252" t="str">
        <f>IF(OR(TOTAL!G78="",TOTAL!G78=0),"",TOTAL!G78/TOTAL!$C$6*'Vîrsta 5-7 ani'!$C$6)</f>
        <v/>
      </c>
      <c r="H78" s="252" t="str">
        <f>IF(OR(TOTAL!H78="",TOTAL!H78=0),"",TOTAL!H78/TOTAL!$C$6*'Vîrsta 5-7 ani'!$C$6)</f>
        <v/>
      </c>
      <c r="I78" s="252" t="str">
        <f>IF(OR(TOTAL!I78="",TOTAL!I78=0),"",TOTAL!I78/TOTAL!$C$6*'Vîrsta 5-7 ani'!$C$6)</f>
        <v/>
      </c>
      <c r="J78" s="252" t="str">
        <f>IF(OR(TOTAL!J78="",TOTAL!J78=0),"",TOTAL!J78/TOTAL!$C$6*'Vîrsta 5-7 ani'!$C$6)</f>
        <v/>
      </c>
      <c r="K78" s="252" t="str">
        <f>IF(OR(TOTAL!K78="",TOTAL!K78=0),"",TOTAL!K78/TOTAL!$C$6*'Vîrsta 5-7 ani'!$C$6)</f>
        <v/>
      </c>
      <c r="L78" s="252" t="str">
        <f>IF(OR(TOTAL!L78="",TOTAL!L78=0),"",TOTAL!L78/TOTAL!$C$6*'Vîrsta 5-7 ani'!$C$6)</f>
        <v/>
      </c>
      <c r="M78" s="252" t="str">
        <f>IF(OR(TOTAL!M78="",TOTAL!M78=0),"",TOTAL!M78/TOTAL!$C$6*'Vîrsta 5-7 ani'!$C$6)</f>
        <v/>
      </c>
      <c r="N78" s="252" t="str">
        <f>IF(OR(TOTAL!N78="",TOTAL!N78=0),"",TOTAL!N78/TOTAL!$C$6*'Vîrsta 5-7 ani'!$C$6)</f>
        <v/>
      </c>
      <c r="O78" s="252" t="str">
        <f>IF(OR(TOTAL!O78="",TOTAL!O78=0),"",TOTAL!O78/TOTAL!$C$6*'Vîrsta 5-7 ani'!$C$6)</f>
        <v/>
      </c>
      <c r="P78" s="252" t="str">
        <f>IF(OR(TOTAL!P78="",TOTAL!P78=0),"",TOTAL!P78/TOTAL!$C$6*'Vîrsta 5-7 ani'!$C$6)</f>
        <v/>
      </c>
      <c r="Q78" s="252" t="str">
        <f>IF(OR(TOTAL!Q78="",TOTAL!Q78=0),"",TOTAL!Q78/TOTAL!$C$6*'Vîrsta 5-7 ani'!$C$6)</f>
        <v/>
      </c>
      <c r="R78" s="252" t="str">
        <f>IF(OR(TOTAL!R78="",TOTAL!R78=0),"",TOTAL!R78/TOTAL!$C$6*'Vîrsta 5-7 ani'!$C$6)</f>
        <v/>
      </c>
      <c r="S78" s="252" t="str">
        <f>IF(OR(TOTAL!S78="",TOTAL!S78=0),"",TOTAL!S78/TOTAL!$C$6*'Vîrsta 5-7 ani'!$C$6)</f>
        <v/>
      </c>
      <c r="T78" s="252" t="str">
        <f>IF(OR(TOTAL!T78="",TOTAL!T78=0),"",TOTAL!T78/TOTAL!$C$6*'Vîrsta 5-7 ani'!$C$6)</f>
        <v/>
      </c>
      <c r="U78" s="252" t="str">
        <f>IF(OR(TOTAL!U78="",TOTAL!U78=0),"",TOTAL!U78/TOTAL!$C$6*'Vîrsta 5-7 ani'!$C$6)</f>
        <v/>
      </c>
      <c r="V78" s="252" t="str">
        <f>IF(OR(TOTAL!V78="",TOTAL!V78=0),"",TOTAL!V78/TOTAL!$C$6*'Vîrsta 5-7 ani'!$C$6)</f>
        <v/>
      </c>
      <c r="W78" s="252" t="str">
        <f>IF(OR(TOTAL!W78="",TOTAL!W78=0),"",TOTAL!W78/TOTAL!$C$6*'Vîrsta 5-7 ani'!$C$6)</f>
        <v/>
      </c>
      <c r="X78" s="252" t="str">
        <f>IF(OR(TOTAL!X78="",TOTAL!X78=0),"",TOTAL!X78/TOTAL!$C$6*'Vîrsta 5-7 ani'!$C$6)</f>
        <v/>
      </c>
      <c r="Y78" s="252" t="str">
        <f>IF(OR(TOTAL!Y78="",TOTAL!Y78=0),"",TOTAL!Y78/TOTAL!$C$6*'Vîrsta 5-7 ani'!$C$6)</f>
        <v/>
      </c>
      <c r="Z78" s="34">
        <f t="shared" si="41"/>
        <v>0</v>
      </c>
      <c r="AA78" s="34">
        <f t="shared" si="37"/>
        <v>0</v>
      </c>
      <c r="AB78" s="34" t="str">
        <f t="shared" si="38"/>
        <v/>
      </c>
      <c r="AC78" s="8">
        <v>36</v>
      </c>
      <c r="AD78" s="104" t="str">
        <f t="shared" si="42"/>
        <v/>
      </c>
      <c r="AE78" s="105">
        <v>0.02</v>
      </c>
      <c r="AF78" s="104" t="str">
        <f t="shared" si="43"/>
        <v/>
      </c>
      <c r="AG78" s="105">
        <v>0.14699999999999999</v>
      </c>
      <c r="AH78" s="104" t="str">
        <f t="shared" si="44"/>
        <v/>
      </c>
      <c r="AI78" s="105">
        <v>8.5000000000000006E-2</v>
      </c>
      <c r="AJ78" s="104" t="str">
        <f t="shared" si="45"/>
        <v/>
      </c>
      <c r="AK78" s="153">
        <v>1.2</v>
      </c>
      <c r="AL78" s="171"/>
      <c r="AM78" s="28"/>
      <c r="AN78" s="131"/>
      <c r="AO78" s="174"/>
    </row>
    <row r="79" spans="1:41" s="31" customFormat="1" ht="15.75" x14ac:dyDescent="0.25">
      <c r="A79" s="311"/>
      <c r="B79" s="58" t="s">
        <v>68</v>
      </c>
      <c r="C79" s="251" t="str">
        <f>IF(OR(TOTAL!C79="",TOTAL!C79=0),"",TOTAL!C79/TOTAL!$C$6*'Vîrsta 5-7 ani'!$C$6)</f>
        <v/>
      </c>
      <c r="D79" s="251" t="str">
        <f>IF(OR(TOTAL!D79="",TOTAL!D79=0),"",TOTAL!D79/TOTAL!$C$6*'Vîrsta 5-7 ani'!$C$6)</f>
        <v/>
      </c>
      <c r="E79" s="251" t="str">
        <f>IF(OR(TOTAL!E79="",TOTAL!E79=0),"",TOTAL!E79/TOTAL!$C$6*'Vîrsta 5-7 ani'!$C$6)</f>
        <v/>
      </c>
      <c r="F79" s="251" t="str">
        <f>IF(OR(TOTAL!F79="",TOTAL!F79=0),"",TOTAL!F79/TOTAL!$C$6*'Vîrsta 5-7 ani'!$C$6)</f>
        <v/>
      </c>
      <c r="G79" s="251" t="str">
        <f>IF(OR(TOTAL!G79="",TOTAL!G79=0),"",TOTAL!G79/TOTAL!$C$6*'Vîrsta 5-7 ani'!$C$6)</f>
        <v/>
      </c>
      <c r="H79" s="251" t="str">
        <f>IF(OR(TOTAL!H79="",TOTAL!H79=0),"",TOTAL!H79/TOTAL!$C$6*'Vîrsta 5-7 ani'!$C$6)</f>
        <v/>
      </c>
      <c r="I79" s="251" t="str">
        <f>IF(OR(TOTAL!I79="",TOTAL!I79=0),"",TOTAL!I79/TOTAL!$C$6*'Vîrsta 5-7 ani'!$C$6)</f>
        <v/>
      </c>
      <c r="J79" s="251" t="str">
        <f>IF(OR(TOTAL!J79="",TOTAL!J79=0),"",TOTAL!J79/TOTAL!$C$6*'Vîrsta 5-7 ani'!$C$6)</f>
        <v/>
      </c>
      <c r="K79" s="251" t="str">
        <f>IF(OR(TOTAL!K79="",TOTAL!K79=0),"",TOTAL!K79/TOTAL!$C$6*'Vîrsta 5-7 ani'!$C$6)</f>
        <v/>
      </c>
      <c r="L79" s="251" t="str">
        <f>IF(OR(TOTAL!L79="",TOTAL!L79=0),"",TOTAL!L79/TOTAL!$C$6*'Vîrsta 5-7 ani'!$C$6)</f>
        <v/>
      </c>
      <c r="M79" s="251" t="str">
        <f>IF(OR(TOTAL!M79="",TOTAL!M79=0),"",TOTAL!M79/TOTAL!$C$6*'Vîrsta 5-7 ani'!$C$6)</f>
        <v/>
      </c>
      <c r="N79" s="251" t="str">
        <f>IF(OR(TOTAL!N79="",TOTAL!N79=0),"",TOTAL!N79/TOTAL!$C$6*'Vîrsta 5-7 ani'!$C$6)</f>
        <v/>
      </c>
      <c r="O79" s="251" t="str">
        <f>IF(OR(TOTAL!O79="",TOTAL!O79=0),"",TOTAL!O79/TOTAL!$C$6*'Vîrsta 5-7 ani'!$C$6)</f>
        <v/>
      </c>
      <c r="P79" s="251" t="str">
        <f>IF(OR(TOTAL!P79="",TOTAL!P79=0),"",TOTAL!P79/TOTAL!$C$6*'Vîrsta 5-7 ani'!$C$6)</f>
        <v/>
      </c>
      <c r="Q79" s="251" t="str">
        <f>IF(OR(TOTAL!Q79="",TOTAL!Q79=0),"",TOTAL!Q79/TOTAL!$C$6*'Vîrsta 5-7 ani'!$C$6)</f>
        <v/>
      </c>
      <c r="R79" s="251" t="str">
        <f>IF(OR(TOTAL!R79="",TOTAL!R79=0),"",TOTAL!R79/TOTAL!$C$6*'Vîrsta 5-7 ani'!$C$6)</f>
        <v/>
      </c>
      <c r="S79" s="251" t="str">
        <f>IF(OR(TOTAL!S79="",TOTAL!S79=0),"",TOTAL!S79/TOTAL!$C$6*'Vîrsta 5-7 ani'!$C$6)</f>
        <v/>
      </c>
      <c r="T79" s="251" t="str">
        <f>IF(OR(TOTAL!T79="",TOTAL!T79=0),"",TOTAL!T79/TOTAL!$C$6*'Vîrsta 5-7 ani'!$C$6)</f>
        <v/>
      </c>
      <c r="U79" s="251" t="str">
        <f>IF(OR(TOTAL!U79="",TOTAL!U79=0),"",TOTAL!U79/TOTAL!$C$6*'Vîrsta 5-7 ani'!$C$6)</f>
        <v/>
      </c>
      <c r="V79" s="251" t="str">
        <f>IF(OR(TOTAL!V79="",TOTAL!V79=0),"",TOTAL!V79/TOTAL!$C$6*'Vîrsta 5-7 ani'!$C$6)</f>
        <v/>
      </c>
      <c r="W79" s="251" t="str">
        <f>IF(OR(TOTAL!W79="",TOTAL!W79=0),"",TOTAL!W79/TOTAL!$C$6*'Vîrsta 5-7 ani'!$C$6)</f>
        <v/>
      </c>
      <c r="X79" s="251" t="str">
        <f>IF(OR(TOTAL!X79="",TOTAL!X79=0),"",TOTAL!X79/TOTAL!$C$6*'Vîrsta 5-7 ani'!$C$6)</f>
        <v/>
      </c>
      <c r="Y79" s="251" t="str">
        <f>IF(OR(TOTAL!Y79="",TOTAL!Y79=0),"",TOTAL!Y79/TOTAL!$C$6*'Vîrsta 5-7 ani'!$C$6)</f>
        <v/>
      </c>
      <c r="Z79" s="11">
        <f t="shared" si="41"/>
        <v>0</v>
      </c>
      <c r="AA79" s="11">
        <f t="shared" si="37"/>
        <v>0</v>
      </c>
      <c r="AB79" s="11" t="str">
        <f t="shared" si="38"/>
        <v/>
      </c>
      <c r="AC79" s="7">
        <v>30</v>
      </c>
      <c r="AD79" s="97" t="str">
        <f t="shared" si="42"/>
        <v/>
      </c>
      <c r="AE79" s="100">
        <v>0.21</v>
      </c>
      <c r="AF79" s="101" t="str">
        <f t="shared" si="43"/>
        <v/>
      </c>
      <c r="AG79" s="100">
        <v>0.08</v>
      </c>
      <c r="AH79" s="101" t="str">
        <f t="shared" si="44"/>
        <v/>
      </c>
      <c r="AI79" s="100">
        <v>4.0000000000000001E-3</v>
      </c>
      <c r="AJ79" s="101" t="str">
        <f t="shared" si="45"/>
        <v/>
      </c>
      <c r="AK79" s="126">
        <v>1.62</v>
      </c>
      <c r="AL79" s="171"/>
      <c r="AM79" s="29"/>
      <c r="AN79" s="132"/>
      <c r="AO79" s="66"/>
    </row>
    <row r="80" spans="1:41" s="31" customFormat="1" ht="15.75" x14ac:dyDescent="0.25">
      <c r="A80" s="311"/>
      <c r="B80" s="57" t="s">
        <v>97</v>
      </c>
      <c r="C80" s="245" t="str">
        <f>IF(OR(TOTAL!C80="",TOTAL!C80=0),"",TOTAL!C80/TOTAL!$C$6*'Vîrsta 5-7 ani'!$C$6)</f>
        <v/>
      </c>
      <c r="D80" s="245" t="str">
        <f>IF(OR(TOTAL!D80="",TOTAL!D80=0),"",TOTAL!D80/TOTAL!$C$6*'Vîrsta 5-7 ani'!$C$6)</f>
        <v/>
      </c>
      <c r="E80" s="245" t="str">
        <f>IF(OR(TOTAL!E80="",TOTAL!E80=0),"",TOTAL!E80/TOTAL!$C$6*'Vîrsta 5-7 ani'!$C$6)</f>
        <v/>
      </c>
      <c r="F80" s="245">
        <f>IF(OR(TOTAL!F80="",TOTAL!F80=0),"",TOTAL!F80/TOTAL!$C$6*'Vîrsta 5-7 ani'!$C$6)</f>
        <v>20.827967213114754</v>
      </c>
      <c r="G80" s="245" t="str">
        <f>IF(OR(TOTAL!G80="",TOTAL!G80=0),"",TOTAL!G80/TOTAL!$C$6*'Vîrsta 5-7 ani'!$C$6)</f>
        <v/>
      </c>
      <c r="H80" s="245" t="str">
        <f>IF(OR(TOTAL!H80="",TOTAL!H80=0),"",TOTAL!H80/TOTAL!$C$6*'Vîrsta 5-7 ani'!$C$6)</f>
        <v/>
      </c>
      <c r="I80" s="245" t="str">
        <f>IF(OR(TOTAL!I80="",TOTAL!I80=0),"",TOTAL!I80/TOTAL!$C$6*'Vîrsta 5-7 ani'!$C$6)</f>
        <v/>
      </c>
      <c r="J80" s="245" t="str">
        <f>IF(OR(TOTAL!J80="",TOTAL!J80=0),"",TOTAL!J80/TOTAL!$C$6*'Vîrsta 5-7 ani'!$C$6)</f>
        <v/>
      </c>
      <c r="K80" s="245" t="str">
        <f>IF(OR(TOTAL!K80="",TOTAL!K80=0),"",TOTAL!K80/TOTAL!$C$6*'Vîrsta 5-7 ani'!$C$6)</f>
        <v/>
      </c>
      <c r="L80" s="245" t="str">
        <f>IF(OR(TOTAL!L80="",TOTAL!L80=0),"",TOTAL!L80/TOTAL!$C$6*'Vîrsta 5-7 ani'!$C$6)</f>
        <v/>
      </c>
      <c r="M80" s="245" t="str">
        <f>IF(OR(TOTAL!M80="",TOTAL!M80=0),"",TOTAL!M80/TOTAL!$C$6*'Vîrsta 5-7 ani'!$C$6)</f>
        <v/>
      </c>
      <c r="N80" s="245" t="str">
        <f>IF(OR(TOTAL!N80="",TOTAL!N80=0),"",TOTAL!N80/TOTAL!$C$6*'Vîrsta 5-7 ani'!$C$6)</f>
        <v/>
      </c>
      <c r="O80" s="245">
        <f>IF(OR(TOTAL!O80="",TOTAL!O80=0),"",TOTAL!O80/TOTAL!$C$6*'Vîrsta 5-7 ani'!$C$6)</f>
        <v>22.981419203747073</v>
      </c>
      <c r="P80" s="245" t="str">
        <f>IF(OR(TOTAL!P80="",TOTAL!P80=0),"",TOTAL!P80/TOTAL!$C$6*'Vîrsta 5-7 ani'!$C$6)</f>
        <v/>
      </c>
      <c r="Q80" s="245" t="str">
        <f>IF(OR(TOTAL!Q80="",TOTAL!Q80=0),"",TOTAL!Q80/TOTAL!$C$6*'Vîrsta 5-7 ani'!$C$6)</f>
        <v/>
      </c>
      <c r="R80" s="245" t="str">
        <f>IF(OR(TOTAL!R80="",TOTAL!R80=0),"",TOTAL!R80/TOTAL!$C$6*'Vîrsta 5-7 ani'!$C$6)</f>
        <v/>
      </c>
      <c r="S80" s="245" t="str">
        <f>IF(OR(TOTAL!S80="",TOTAL!S80=0),"",TOTAL!S80/TOTAL!$C$6*'Vîrsta 5-7 ani'!$C$6)</f>
        <v/>
      </c>
      <c r="T80" s="245" t="str">
        <f>IF(OR(TOTAL!T80="",TOTAL!T80=0),"",TOTAL!T80/TOTAL!$C$6*'Vîrsta 5-7 ani'!$C$6)</f>
        <v/>
      </c>
      <c r="U80" s="245" t="str">
        <f>IF(OR(TOTAL!U80="",TOTAL!U80=0),"",TOTAL!U80/TOTAL!$C$6*'Vîrsta 5-7 ani'!$C$6)</f>
        <v/>
      </c>
      <c r="V80" s="245" t="str">
        <f>IF(OR(TOTAL!V80="",TOTAL!V80=0),"",TOTAL!V80/TOTAL!$C$6*'Vîrsta 5-7 ani'!$C$6)</f>
        <v/>
      </c>
      <c r="W80" s="245" t="str">
        <f>IF(OR(TOTAL!W80="",TOTAL!W80=0),"",TOTAL!W80/TOTAL!$C$6*'Vîrsta 5-7 ani'!$C$6)</f>
        <v/>
      </c>
      <c r="X80" s="245" t="str">
        <f>IF(OR(TOTAL!X80="",TOTAL!X80=0),"",TOTAL!X80/TOTAL!$C$6*'Vîrsta 5-7 ani'!$C$6)</f>
        <v/>
      </c>
      <c r="Y80" s="245" t="str">
        <f>IF(OR(TOTAL!Y80="",TOTAL!Y80=0),"",TOTAL!Y80/TOTAL!$C$6*'Vîrsta 5-7 ani'!$C$6)</f>
        <v/>
      </c>
      <c r="Z80" s="11">
        <f t="shared" si="41"/>
        <v>43.809386416861827</v>
      </c>
      <c r="AA80" s="11">
        <f t="shared" si="37"/>
        <v>10.541238310120749</v>
      </c>
      <c r="AB80" s="11">
        <f t="shared" si="38"/>
        <v>6.3247429860724491</v>
      </c>
      <c r="AC80" s="7">
        <v>40</v>
      </c>
      <c r="AD80" s="97">
        <f t="shared" si="42"/>
        <v>1.2775980831866347</v>
      </c>
      <c r="AE80" s="100">
        <v>0.20200000000000001</v>
      </c>
      <c r="AF80" s="101">
        <f t="shared" si="43"/>
        <v>0.44273200902507148</v>
      </c>
      <c r="AG80" s="100">
        <v>7.0000000000000007E-2</v>
      </c>
      <c r="AH80" s="101">
        <f t="shared" si="44"/>
        <v>0</v>
      </c>
      <c r="AI80" s="100">
        <v>0</v>
      </c>
      <c r="AJ80" s="97">
        <f t="shared" si="45"/>
        <v>9.4871144791086728</v>
      </c>
      <c r="AK80" s="126">
        <v>1.5</v>
      </c>
      <c r="AL80" s="171"/>
      <c r="AM80" s="29"/>
      <c r="AN80" s="132"/>
      <c r="AO80" s="66"/>
    </row>
    <row r="81" spans="1:41" s="173" customFormat="1" ht="15.75" x14ac:dyDescent="0.25">
      <c r="A81" s="311"/>
      <c r="B81" s="60" t="s">
        <v>98</v>
      </c>
      <c r="C81" s="250" t="str">
        <f>IF(OR(TOTAL!C81="",TOTAL!C81=0),"",TOTAL!C81/TOTAL!$C$6*'Vîrsta 5-7 ani'!$C$6)</f>
        <v/>
      </c>
      <c r="D81" s="250" t="str">
        <f>IF(OR(TOTAL!D81="",TOTAL!D81=0),"",TOTAL!D81/TOTAL!$C$6*'Vîrsta 5-7 ani'!$C$6)</f>
        <v/>
      </c>
      <c r="E81" s="250" t="str">
        <f>IF(OR(TOTAL!E81="",TOTAL!E81=0),"",TOTAL!E81/TOTAL!$C$6*'Vîrsta 5-7 ani'!$C$6)</f>
        <v/>
      </c>
      <c r="F81" s="250" t="str">
        <f>IF(OR(TOTAL!F81="",TOTAL!F81=0),"",TOTAL!F81/TOTAL!$C$6*'Vîrsta 5-7 ani'!$C$6)</f>
        <v/>
      </c>
      <c r="G81" s="250" t="str">
        <f>IF(OR(TOTAL!G81="",TOTAL!G81=0),"",TOTAL!G81/TOTAL!$C$6*'Vîrsta 5-7 ani'!$C$6)</f>
        <v/>
      </c>
      <c r="H81" s="250" t="str">
        <f>IF(OR(TOTAL!H81="",TOTAL!H81=0),"",TOTAL!H81/TOTAL!$C$6*'Vîrsta 5-7 ani'!$C$6)</f>
        <v/>
      </c>
      <c r="I81" s="250" t="str">
        <f>IF(OR(TOTAL!I81="",TOTAL!I81=0),"",TOTAL!I81/TOTAL!$C$6*'Vîrsta 5-7 ani'!$C$6)</f>
        <v/>
      </c>
      <c r="J81" s="250" t="str">
        <f>IF(OR(TOTAL!J81="",TOTAL!J81=0),"",TOTAL!J81/TOTAL!$C$6*'Vîrsta 5-7 ani'!$C$6)</f>
        <v/>
      </c>
      <c r="K81" s="250" t="str">
        <f>IF(OR(TOTAL!K81="",TOTAL!K81=0),"",TOTAL!K81/TOTAL!$C$6*'Vîrsta 5-7 ani'!$C$6)</f>
        <v/>
      </c>
      <c r="L81" s="250" t="str">
        <f>IF(OR(TOTAL!L81="",TOTAL!L81=0),"",TOTAL!L81/TOTAL!$C$6*'Vîrsta 5-7 ani'!$C$6)</f>
        <v/>
      </c>
      <c r="M81" s="250" t="str">
        <f>IF(OR(TOTAL!M81="",TOTAL!M81=0),"",TOTAL!M81/TOTAL!$C$6*'Vîrsta 5-7 ani'!$C$6)</f>
        <v/>
      </c>
      <c r="N81" s="250" t="str">
        <f>IF(OR(TOTAL!N81="",TOTAL!N81=0),"",TOTAL!N81/TOTAL!$C$6*'Vîrsta 5-7 ani'!$C$6)</f>
        <v/>
      </c>
      <c r="O81" s="250" t="str">
        <f>IF(OR(TOTAL!O81="",TOTAL!O81=0),"",TOTAL!O81/TOTAL!$C$6*'Vîrsta 5-7 ani'!$C$6)</f>
        <v/>
      </c>
      <c r="P81" s="250" t="str">
        <f>IF(OR(TOTAL!P81="",TOTAL!P81=0),"",TOTAL!P81/TOTAL!$C$6*'Vîrsta 5-7 ani'!$C$6)</f>
        <v/>
      </c>
      <c r="Q81" s="250" t="str">
        <f>IF(OR(TOTAL!Q81="",TOTAL!Q81=0),"",TOTAL!Q81/TOTAL!$C$6*'Vîrsta 5-7 ani'!$C$6)</f>
        <v/>
      </c>
      <c r="R81" s="250" t="str">
        <f>IF(OR(TOTAL!R81="",TOTAL!R81=0),"",TOTAL!R81/TOTAL!$C$6*'Vîrsta 5-7 ani'!$C$6)</f>
        <v/>
      </c>
      <c r="S81" s="250" t="str">
        <f>IF(OR(TOTAL!S81="",TOTAL!S81=0),"",TOTAL!S81/TOTAL!$C$6*'Vîrsta 5-7 ani'!$C$6)</f>
        <v/>
      </c>
      <c r="T81" s="250" t="str">
        <f>IF(OR(TOTAL!T81="",TOTAL!T81=0),"",TOTAL!T81/TOTAL!$C$6*'Vîrsta 5-7 ani'!$C$6)</f>
        <v/>
      </c>
      <c r="U81" s="250" t="str">
        <f>IF(OR(TOTAL!U81="",TOTAL!U81=0),"",TOTAL!U81/TOTAL!$C$6*'Vîrsta 5-7 ani'!$C$6)</f>
        <v/>
      </c>
      <c r="V81" s="250" t="str">
        <f>IF(OR(TOTAL!V81="",TOTAL!V81=0),"",TOTAL!V81/TOTAL!$C$6*'Vîrsta 5-7 ani'!$C$6)</f>
        <v/>
      </c>
      <c r="W81" s="250" t="str">
        <f>IF(OR(TOTAL!W81="",TOTAL!W81=0),"",TOTAL!W81/TOTAL!$C$6*'Vîrsta 5-7 ani'!$C$6)</f>
        <v/>
      </c>
      <c r="X81" s="250" t="str">
        <f>IF(OR(TOTAL!X81="",TOTAL!X81=0),"",TOTAL!X81/TOTAL!$C$6*'Vîrsta 5-7 ani'!$C$6)</f>
        <v/>
      </c>
      <c r="Y81" s="250" t="str">
        <f>IF(OR(TOTAL!Y81="",TOTAL!Y81=0),"",TOTAL!Y81/TOTAL!$C$6*'Vîrsta 5-7 ani'!$C$6)</f>
        <v/>
      </c>
      <c r="Z81" s="24">
        <f t="shared" si="41"/>
        <v>0</v>
      </c>
      <c r="AA81" s="24">
        <f t="shared" si="37"/>
        <v>0</v>
      </c>
      <c r="AB81" s="24" t="str">
        <f t="shared" si="38"/>
        <v/>
      </c>
      <c r="AC81" s="8">
        <v>25</v>
      </c>
      <c r="AD81" s="101" t="str">
        <f t="shared" si="42"/>
        <v/>
      </c>
      <c r="AE81" s="100">
        <v>0.16900000000000001</v>
      </c>
      <c r="AF81" s="101" t="str">
        <f t="shared" si="43"/>
        <v/>
      </c>
      <c r="AG81" s="100">
        <v>4.8000000000000001E-2</v>
      </c>
      <c r="AH81" s="101" t="str">
        <f t="shared" si="44"/>
        <v/>
      </c>
      <c r="AI81" s="100"/>
      <c r="AJ81" s="101" t="str">
        <f t="shared" si="45"/>
        <v/>
      </c>
      <c r="AK81" s="125">
        <v>1.1599999999999999</v>
      </c>
      <c r="AL81" s="171"/>
      <c r="AM81" s="28"/>
      <c r="AN81" s="131"/>
      <c r="AO81" s="172"/>
    </row>
    <row r="82" spans="1:41" s="31" customFormat="1" ht="15.75" x14ac:dyDescent="0.25">
      <c r="A82" s="311"/>
      <c r="B82" s="57" t="s">
        <v>99</v>
      </c>
      <c r="C82" s="245" t="str">
        <f>IF(OR(TOTAL!C82="",TOTAL!C82=0),"",TOTAL!C82/TOTAL!$C$6*'Vîrsta 5-7 ani'!$C$6)</f>
        <v/>
      </c>
      <c r="D82" s="245" t="str">
        <f>IF(OR(TOTAL!D82="",TOTAL!D82=0),"",TOTAL!D82/TOTAL!$C$6*'Vîrsta 5-7 ani'!$C$6)</f>
        <v/>
      </c>
      <c r="E82" s="245" t="str">
        <f>IF(OR(TOTAL!E82="",TOTAL!E82=0),"",TOTAL!E82/TOTAL!$C$6*'Vîrsta 5-7 ani'!$C$6)</f>
        <v/>
      </c>
      <c r="F82" s="245" t="str">
        <f>IF(OR(TOTAL!F82="",TOTAL!F82=0),"",TOTAL!F82/TOTAL!$C$6*'Vîrsta 5-7 ani'!$C$6)</f>
        <v/>
      </c>
      <c r="G82" s="245" t="str">
        <f>IF(OR(TOTAL!G82="",TOTAL!G82=0),"",TOTAL!G82/TOTAL!$C$6*'Vîrsta 5-7 ani'!$C$6)</f>
        <v/>
      </c>
      <c r="H82" s="245" t="str">
        <f>IF(OR(TOTAL!H82="",TOTAL!H82=0),"",TOTAL!H82/TOTAL!$C$6*'Vîrsta 5-7 ani'!$C$6)</f>
        <v/>
      </c>
      <c r="I82" s="245" t="str">
        <f>IF(OR(TOTAL!I82="",TOTAL!I82=0),"",TOTAL!I82/TOTAL!$C$6*'Vîrsta 5-7 ani'!$C$6)</f>
        <v/>
      </c>
      <c r="J82" s="245" t="str">
        <f>IF(OR(TOTAL!J82="",TOTAL!J82=0),"",TOTAL!J82/TOTAL!$C$6*'Vîrsta 5-7 ani'!$C$6)</f>
        <v/>
      </c>
      <c r="K82" s="245" t="str">
        <f>IF(OR(TOTAL!K82="",TOTAL!K82=0),"",TOTAL!K82/TOTAL!$C$6*'Vîrsta 5-7 ani'!$C$6)</f>
        <v/>
      </c>
      <c r="L82" s="245" t="str">
        <f>IF(OR(TOTAL!L82="",TOTAL!L82=0),"",TOTAL!L82/TOTAL!$C$6*'Vîrsta 5-7 ani'!$C$6)</f>
        <v/>
      </c>
      <c r="M82" s="245" t="str">
        <f>IF(OR(TOTAL!M82="",TOTAL!M82=0),"",TOTAL!M82/TOTAL!$C$6*'Vîrsta 5-7 ani'!$C$6)</f>
        <v/>
      </c>
      <c r="N82" s="245" t="str">
        <f>IF(OR(TOTAL!N82="",TOTAL!N82=0),"",TOTAL!N82/TOTAL!$C$6*'Vîrsta 5-7 ani'!$C$6)</f>
        <v/>
      </c>
      <c r="O82" s="245" t="str">
        <f>IF(OR(TOTAL!O82="",TOTAL!O82=0),"",TOTAL!O82/TOTAL!$C$6*'Vîrsta 5-7 ani'!$C$6)</f>
        <v/>
      </c>
      <c r="P82" s="245" t="str">
        <f>IF(OR(TOTAL!P82="",TOTAL!P82=0),"",TOTAL!P82/TOTAL!$C$6*'Vîrsta 5-7 ani'!$C$6)</f>
        <v/>
      </c>
      <c r="Q82" s="245" t="str">
        <f>IF(OR(TOTAL!Q82="",TOTAL!Q82=0),"",TOTAL!Q82/TOTAL!$C$6*'Vîrsta 5-7 ani'!$C$6)</f>
        <v/>
      </c>
      <c r="R82" s="245" t="str">
        <f>IF(OR(TOTAL!R82="",TOTAL!R82=0),"",TOTAL!R82/TOTAL!$C$6*'Vîrsta 5-7 ani'!$C$6)</f>
        <v/>
      </c>
      <c r="S82" s="245" t="str">
        <f>IF(OR(TOTAL!S82="",TOTAL!S82=0),"",TOTAL!S82/TOTAL!$C$6*'Vîrsta 5-7 ani'!$C$6)</f>
        <v/>
      </c>
      <c r="T82" s="245" t="str">
        <f>IF(OR(TOTAL!T82="",TOTAL!T82=0),"",TOTAL!T82/TOTAL!$C$6*'Vîrsta 5-7 ani'!$C$6)</f>
        <v/>
      </c>
      <c r="U82" s="245" t="str">
        <f>IF(OR(TOTAL!U82="",TOTAL!U82=0),"",TOTAL!U82/TOTAL!$C$6*'Vîrsta 5-7 ani'!$C$6)</f>
        <v/>
      </c>
      <c r="V82" s="245" t="str">
        <f>IF(OR(TOTAL!V82="",TOTAL!V82=0),"",TOTAL!V82/TOTAL!$C$6*'Vîrsta 5-7 ani'!$C$6)</f>
        <v/>
      </c>
      <c r="W82" s="245" t="str">
        <f>IF(OR(TOTAL!W82="",TOTAL!W82=0),"",TOTAL!W82/TOTAL!$C$6*'Vîrsta 5-7 ani'!$C$6)</f>
        <v/>
      </c>
      <c r="X82" s="245" t="str">
        <f>IF(OR(TOTAL!X82="",TOTAL!X82=0),"",TOTAL!X82/TOTAL!$C$6*'Vîrsta 5-7 ani'!$C$6)</f>
        <v/>
      </c>
      <c r="Y82" s="245" t="str">
        <f>IF(OR(TOTAL!Y82="",TOTAL!Y82=0),"",TOTAL!Y82/TOTAL!$C$6*'Vîrsta 5-7 ani'!$C$6)</f>
        <v/>
      </c>
      <c r="Z82" s="11">
        <f t="shared" si="41"/>
        <v>0</v>
      </c>
      <c r="AA82" s="11">
        <f t="shared" si="37"/>
        <v>0</v>
      </c>
      <c r="AB82" s="11" t="str">
        <f t="shared" si="38"/>
        <v/>
      </c>
      <c r="AC82" s="7">
        <v>25</v>
      </c>
      <c r="AD82" s="97" t="str">
        <f t="shared" si="42"/>
        <v/>
      </c>
      <c r="AE82" s="100">
        <v>0.27</v>
      </c>
      <c r="AF82" s="101" t="str">
        <f t="shared" si="43"/>
        <v/>
      </c>
      <c r="AG82" s="100">
        <v>0.05</v>
      </c>
      <c r="AH82" s="97" t="str">
        <f t="shared" si="44"/>
        <v/>
      </c>
      <c r="AI82" s="98">
        <v>0.05</v>
      </c>
      <c r="AJ82" s="97" t="str">
        <f t="shared" si="45"/>
        <v/>
      </c>
      <c r="AK82" s="126">
        <v>1.75</v>
      </c>
      <c r="AL82" s="171"/>
      <c r="AM82" s="29"/>
      <c r="AN82" s="132"/>
      <c r="AO82" s="66"/>
    </row>
    <row r="83" spans="1:41" s="31" customFormat="1" ht="15.75" x14ac:dyDescent="0.25">
      <c r="A83" s="312"/>
      <c r="B83" s="57" t="s">
        <v>100</v>
      </c>
      <c r="C83" s="245" t="str">
        <f>IF(OR(TOTAL!C83="",TOTAL!C83=0),"",TOTAL!C83/TOTAL!$C$6*'Vîrsta 5-7 ani'!$C$6)</f>
        <v/>
      </c>
      <c r="D83" s="245" t="str">
        <f>IF(OR(TOTAL!D83="",TOTAL!D83=0),"",TOTAL!D83/TOTAL!$C$6*'Vîrsta 5-7 ani'!$C$6)</f>
        <v/>
      </c>
      <c r="E83" s="245" t="str">
        <f>IF(OR(TOTAL!E83="",TOTAL!E83=0),"",TOTAL!E83/TOTAL!$C$6*'Vîrsta 5-7 ani'!$C$6)</f>
        <v/>
      </c>
      <c r="F83" s="245" t="str">
        <f>IF(OR(TOTAL!F83="",TOTAL!F83=0),"",TOTAL!F83/TOTAL!$C$6*'Vîrsta 5-7 ani'!$C$6)</f>
        <v/>
      </c>
      <c r="G83" s="245" t="str">
        <f>IF(OR(TOTAL!G83="",TOTAL!G83=0),"",TOTAL!G83/TOTAL!$C$6*'Vîrsta 5-7 ani'!$C$6)</f>
        <v/>
      </c>
      <c r="H83" s="245" t="str">
        <f>IF(OR(TOTAL!H83="",TOTAL!H83=0),"",TOTAL!H83/TOTAL!$C$6*'Vîrsta 5-7 ani'!$C$6)</f>
        <v/>
      </c>
      <c r="I83" s="245" t="str">
        <f>IF(OR(TOTAL!I83="",TOTAL!I83=0),"",TOTAL!I83/TOTAL!$C$6*'Vîrsta 5-7 ani'!$C$6)</f>
        <v/>
      </c>
      <c r="J83" s="245" t="str">
        <f>IF(OR(TOTAL!J83="",TOTAL!J83=0),"",TOTAL!J83/TOTAL!$C$6*'Vîrsta 5-7 ani'!$C$6)</f>
        <v/>
      </c>
      <c r="K83" s="245" t="str">
        <f>IF(OR(TOTAL!K83="",TOTAL!K83=0),"",TOTAL!K83/TOTAL!$C$6*'Vîrsta 5-7 ani'!$C$6)</f>
        <v/>
      </c>
      <c r="L83" s="245" t="str">
        <f>IF(OR(TOTAL!L83="",TOTAL!L83=0),"",TOTAL!L83/TOTAL!$C$6*'Vîrsta 5-7 ani'!$C$6)</f>
        <v/>
      </c>
      <c r="M83" s="245" t="str">
        <f>IF(OR(TOTAL!M83="",TOTAL!M83=0),"",TOTAL!M83/TOTAL!$C$6*'Vîrsta 5-7 ani'!$C$6)</f>
        <v/>
      </c>
      <c r="N83" s="245" t="str">
        <f>IF(OR(TOTAL!N83="",TOTAL!N83=0),"",TOTAL!N83/TOTAL!$C$6*'Vîrsta 5-7 ani'!$C$6)</f>
        <v/>
      </c>
      <c r="O83" s="245" t="str">
        <f>IF(OR(TOTAL!O83="",TOTAL!O83=0),"",TOTAL!O83/TOTAL!$C$6*'Vîrsta 5-7 ani'!$C$6)</f>
        <v/>
      </c>
      <c r="P83" s="245" t="str">
        <f>IF(OR(TOTAL!P83="",TOTAL!P83=0),"",TOTAL!P83/TOTAL!$C$6*'Vîrsta 5-7 ani'!$C$6)</f>
        <v/>
      </c>
      <c r="Q83" s="245" t="str">
        <f>IF(OR(TOTAL!Q83="",TOTAL!Q83=0),"",TOTAL!Q83/TOTAL!$C$6*'Vîrsta 5-7 ani'!$C$6)</f>
        <v/>
      </c>
      <c r="R83" s="245" t="str">
        <f>IF(OR(TOTAL!R83="",TOTAL!R83=0),"",TOTAL!R83/TOTAL!$C$6*'Vîrsta 5-7 ani'!$C$6)</f>
        <v/>
      </c>
      <c r="S83" s="245" t="str">
        <f>IF(OR(TOTAL!S83="",TOTAL!S83=0),"",TOTAL!S83/TOTAL!$C$6*'Vîrsta 5-7 ani'!$C$6)</f>
        <v/>
      </c>
      <c r="T83" s="245" t="str">
        <f>IF(OR(TOTAL!T83="",TOTAL!T83=0),"",TOTAL!T83/TOTAL!$C$6*'Vîrsta 5-7 ani'!$C$6)</f>
        <v/>
      </c>
      <c r="U83" s="245" t="str">
        <f>IF(OR(TOTAL!U83="",TOTAL!U83=0),"",TOTAL!U83/TOTAL!$C$6*'Vîrsta 5-7 ani'!$C$6)</f>
        <v/>
      </c>
      <c r="V83" s="245" t="str">
        <f>IF(OR(TOTAL!V83="",TOTAL!V83=0),"",TOTAL!V83/TOTAL!$C$6*'Vîrsta 5-7 ani'!$C$6)</f>
        <v/>
      </c>
      <c r="W83" s="245" t="str">
        <f>IF(OR(TOTAL!W83="",TOTAL!W83=0),"",TOTAL!W83/TOTAL!$C$6*'Vîrsta 5-7 ani'!$C$6)</f>
        <v/>
      </c>
      <c r="X83" s="245" t="str">
        <f>IF(OR(TOTAL!X83="",TOTAL!X83=0),"",TOTAL!X83/TOTAL!$C$6*'Vîrsta 5-7 ani'!$C$6)</f>
        <v/>
      </c>
      <c r="Y83" s="245" t="str">
        <f>IF(OR(TOTAL!Y83="",TOTAL!Y83=0),"",TOTAL!Y83/TOTAL!$C$6*'Vîrsta 5-7 ani'!$C$6)</f>
        <v/>
      </c>
      <c r="Z83" s="11">
        <f t="shared" si="41"/>
        <v>0</v>
      </c>
      <c r="AA83" s="11">
        <f t="shared" si="37"/>
        <v>0</v>
      </c>
      <c r="AB83" s="11" t="str">
        <f t="shared" si="38"/>
        <v/>
      </c>
      <c r="AC83" s="7">
        <v>25</v>
      </c>
      <c r="AD83" s="97" t="str">
        <f t="shared" si="42"/>
        <v/>
      </c>
      <c r="AE83" s="100">
        <v>0.19500000000000001</v>
      </c>
      <c r="AF83" s="101" t="str">
        <f t="shared" si="43"/>
        <v/>
      </c>
      <c r="AG83" s="100">
        <v>5.2999999999999999E-2</v>
      </c>
      <c r="AH83" s="97" t="str">
        <f t="shared" si="44"/>
        <v/>
      </c>
      <c r="AI83" s="98">
        <v>2.1000000000000001E-2</v>
      </c>
      <c r="AJ83" s="97" t="str">
        <f t="shared" si="45"/>
        <v/>
      </c>
      <c r="AK83" s="126">
        <v>1.39</v>
      </c>
      <c r="AL83" s="199"/>
      <c r="AM83" s="30"/>
      <c r="AN83" s="133"/>
      <c r="AO83" s="66"/>
    </row>
    <row r="84" spans="1:41" ht="15.75" x14ac:dyDescent="0.25">
      <c r="A84" s="72">
        <v>7</v>
      </c>
      <c r="B84" s="19" t="s">
        <v>7</v>
      </c>
      <c r="C84" s="69" t="str">
        <f>IF(OR(TOTAL!C84="",TOTAL!C84=0),"",IF('Vîrsta 1-2 ani'!$C$6&lt;=0,(('Vîrsta 3-4 ani'!C84/'Vîrsta 3-4 ani'!$C$6)+0.0024)*'Vîrsta 5-7 ani'!$C$6,(('Vîrsta 1-2 ani'!C84/'Vîrsta 1-2 ani'!$C$6)+0.004)*'Vîrsta 5-7 ani'!$C$6))</f>
        <v/>
      </c>
      <c r="D84" s="69" t="str">
        <f>IF(OR(TOTAL!D84="",TOTAL!D84=0),"",IF('Vîrsta 1-2 ani'!$C$6&lt;=0,(('Vîrsta 3-4 ani'!D84/'Vîrsta 3-4 ani'!$C$6)+0.0024)*'Vîrsta 5-7 ani'!$C$6,(('Vîrsta 1-2 ani'!D84/'Vîrsta 1-2 ani'!$C$6)+0.004)*'Vîrsta 5-7 ani'!$C$6))</f>
        <v/>
      </c>
      <c r="E84" s="69">
        <f>IF(OR(TOTAL!E84="",TOTAL!E84=0),"",IF('Vîrsta 1-2 ani'!$C$6&lt;=0,(('Vîrsta 3-4 ani'!E84/'Vîrsta 3-4 ani'!$C$6)+0.0024)*'Vîrsta 5-7 ani'!$C$6,(('Vîrsta 1-2 ani'!E84/'Vîrsta 1-2 ani'!$C$6)+0.004)*'Vîrsta 5-7 ani'!$C$6))</f>
        <v>24.200599531615929</v>
      </c>
      <c r="F84" s="69" t="str">
        <f>IF(OR(TOTAL!F84="",TOTAL!F84=0),"",IF('Vîrsta 1-2 ani'!$C$6&lt;=0,(('Vîrsta 3-4 ani'!F84/'Vîrsta 3-4 ani'!$C$6)+0.0024)*'Vîrsta 5-7 ani'!$C$6,(('Vîrsta 1-2 ani'!F84/'Vîrsta 1-2 ani'!$C$6)+0.004)*'Vîrsta 5-7 ani'!$C$6))</f>
        <v/>
      </c>
      <c r="G84" s="69">
        <f>IF(OR(TOTAL!G84="",TOTAL!G84=0),"",IF('Vîrsta 1-2 ani'!$C$6&lt;=0,(('Vîrsta 3-4 ani'!G84/'Vîrsta 3-4 ani'!$C$6)+0.0024)*'Vîrsta 5-7 ani'!$C$6,(('Vîrsta 1-2 ani'!G84/'Vîrsta 1-2 ani'!$C$6)+0.004)*'Vîrsta 5-7 ani'!$C$6))</f>
        <v>24.980459016393446</v>
      </c>
      <c r="H84" s="69" t="str">
        <f>IF(OR(TOTAL!H84="",TOTAL!H84=0),"",IF('Vîrsta 1-2 ani'!$C$6&lt;=0,(('Vîrsta 3-4 ani'!H84/'Vîrsta 3-4 ani'!$C$6)+0.0024)*'Vîrsta 5-7 ani'!$C$6,(('Vîrsta 1-2 ani'!H84/'Vîrsta 1-2 ani'!$C$6)+0.004)*'Vîrsta 5-7 ani'!$C$6))</f>
        <v/>
      </c>
      <c r="I84" s="69">
        <f>IF(OR(TOTAL!I84="",TOTAL!I84=0),"",IF('Vîrsta 1-2 ani'!$C$6&lt;=0,(('Vîrsta 3-4 ani'!I84/'Vîrsta 3-4 ani'!$C$6)+0.0024)*'Vîrsta 5-7 ani'!$C$6,(('Vîrsta 1-2 ani'!I84/'Vîrsta 1-2 ani'!$C$6)+0.004)*'Vîrsta 5-7 ani'!$C$6))</f>
        <v>23.160786885245905</v>
      </c>
      <c r="J84" s="69" t="str">
        <f>IF(OR(TOTAL!J84="",TOTAL!J84=0),"",IF('Vîrsta 1-2 ani'!$C$6&lt;=0,(('Vîrsta 3-4 ani'!J84/'Vîrsta 3-4 ani'!$C$6)+0.0024)*'Vîrsta 5-7 ani'!$C$6,(('Vîrsta 1-2 ani'!J84/'Vîrsta 1-2 ani'!$C$6)+0.004)*'Vîrsta 5-7 ani'!$C$6))</f>
        <v/>
      </c>
      <c r="K84" s="69" t="str">
        <f>IF(OR(TOTAL!K84="",TOTAL!K84=0),"",IF('Vîrsta 1-2 ani'!$C$6&lt;=0,(('Vîrsta 3-4 ani'!K84/'Vîrsta 3-4 ani'!$C$6)+0.0024)*'Vîrsta 5-7 ani'!$C$6,(('Vîrsta 1-2 ani'!K84/'Vîrsta 1-2 ani'!$C$6)+0.004)*'Vîrsta 5-7 ani'!$C$6))</f>
        <v/>
      </c>
      <c r="L84" s="69" t="str">
        <f>IF(OR(TOTAL!L84="",TOTAL!L84=0),"",IF('Vîrsta 1-2 ani'!$C$6&lt;=0,(('Vîrsta 3-4 ani'!L84/'Vîrsta 3-4 ani'!$C$6)+0.0024)*'Vîrsta 5-7 ani'!$C$6,(('Vîrsta 1-2 ani'!L84/'Vîrsta 1-2 ani'!$C$6)+0.004)*'Vîrsta 5-7 ani'!$C$6))</f>
        <v/>
      </c>
      <c r="M84" s="69" t="str">
        <f>IF(OR(TOTAL!M84="",TOTAL!M84=0),"",IF('Vîrsta 1-2 ani'!$C$6&lt;=0,(('Vîrsta 3-4 ani'!M84/'Vîrsta 3-4 ani'!$C$6)+0.0024)*'Vîrsta 5-7 ani'!$C$6,(('Vîrsta 1-2 ani'!M84/'Vîrsta 1-2 ani'!$C$6)+0.004)*'Vîrsta 5-7 ani'!$C$6))</f>
        <v/>
      </c>
      <c r="N84" s="69">
        <f>IF(OR(TOTAL!N84="",TOTAL!N84=0),"",IF('Vîrsta 1-2 ani'!$C$6&lt;=0,(('Vîrsta 3-4 ani'!N84/'Vîrsta 3-4 ani'!$C$6)+0.0024)*'Vîrsta 5-7 ani'!$C$6,(('Vîrsta 1-2 ani'!N84/'Vîrsta 1-2 ani'!$C$6)+0.004)*'Vîrsta 5-7 ani'!$C$6))</f>
        <v>23.940646370023423</v>
      </c>
      <c r="O84" s="69" t="str">
        <f>IF(OR(TOTAL!O84="",TOTAL!O84=0),"",IF('Vîrsta 1-2 ani'!$C$6&lt;=0,(('Vîrsta 3-4 ani'!O84/'Vîrsta 3-4 ani'!$C$6)+0.0024)*'Vîrsta 5-7 ani'!$C$6,(('Vîrsta 1-2 ani'!O84/'Vîrsta 1-2 ani'!$C$6)+0.004)*'Vîrsta 5-7 ani'!$C$6))</f>
        <v/>
      </c>
      <c r="P84" s="69">
        <f>IF(OR(TOTAL!P84="",TOTAL!P84=0),"",IF('Vîrsta 1-2 ani'!$C$6&lt;=0,(('Vîrsta 3-4 ani'!P84/'Vîrsta 3-4 ani'!$C$6)+0.0024)*'Vîrsta 5-7 ani'!$C$6,(('Vîrsta 1-2 ani'!P84/'Vîrsta 1-2 ani'!$C$6)+0.004)*'Vîrsta 5-7 ani'!$C$6))</f>
        <v>27.579990632318502</v>
      </c>
      <c r="Q84" s="69" t="str">
        <f>IF(OR(TOTAL!Q84="",TOTAL!Q84=0),"",IF('Vîrsta 1-2 ani'!$C$6&lt;=0,(('Vîrsta 3-4 ani'!Q84/'Vîrsta 3-4 ani'!$C$6)+0.0024)*'Vîrsta 5-7 ani'!$C$6,(('Vîrsta 1-2 ani'!Q84/'Vîrsta 1-2 ani'!$C$6)+0.004)*'Vîrsta 5-7 ani'!$C$6))</f>
        <v/>
      </c>
      <c r="R84" s="69" t="str">
        <f>IF(OR(TOTAL!R84="",TOTAL!R84=0),"",IF('Vîrsta 1-2 ani'!$C$6&lt;=0,(('Vîrsta 3-4 ani'!R84/'Vîrsta 3-4 ani'!$C$6)+0.0024)*'Vîrsta 5-7 ani'!$C$6,(('Vîrsta 1-2 ani'!R84/'Vîrsta 1-2 ani'!$C$6)+0.004)*'Vîrsta 5-7 ani'!$C$6))</f>
        <v/>
      </c>
      <c r="S84" s="69">
        <f>IF(OR(TOTAL!S84="",TOTAL!S84=0),"",IF('Vîrsta 1-2 ani'!$C$6&lt;=0,(('Vîrsta 3-4 ani'!S84/'Vîrsta 3-4 ani'!$C$6)+0.0024)*'Vîrsta 5-7 ani'!$C$6,(('Vîrsta 1-2 ani'!S84/'Vîrsta 1-2 ani'!$C$6)+0.004)*'Vîrsta 5-7 ani'!$C$6))</f>
        <v>27.060084309133494</v>
      </c>
      <c r="T84" s="69" t="str">
        <f>IF(OR(TOTAL!T84="",TOTAL!T84=0),"",IF('Vîrsta 1-2 ani'!$C$6&lt;=0,(('Vîrsta 3-4 ani'!T84/'Vîrsta 3-4 ani'!$C$6)+0.0024)*'Vîrsta 5-7 ani'!$C$6,(('Vîrsta 1-2 ani'!T84/'Vîrsta 1-2 ani'!$C$6)+0.004)*'Vîrsta 5-7 ani'!$C$6))</f>
        <v/>
      </c>
      <c r="U84" s="69">
        <f>IF(OR(TOTAL!U84="",TOTAL!U84=0),"",IF('Vîrsta 1-2 ani'!$C$6&lt;=0,(('Vîrsta 3-4 ani'!U84/'Vîrsta 3-4 ani'!$C$6)+0.0024)*'Vîrsta 5-7 ani'!$C$6,(('Vîrsta 1-2 ani'!U84/'Vîrsta 1-2 ani'!$C$6)+0.004)*'Vîrsta 5-7 ani'!$C$6))</f>
        <v>24.980459016393446</v>
      </c>
      <c r="V84" s="69" t="str">
        <f>IF(OR(TOTAL!V84="",TOTAL!V84=0),"",IF('Vîrsta 1-2 ani'!$C$6&lt;=0,(('Vîrsta 3-4 ani'!V84/'Vîrsta 3-4 ani'!$C$6)+0.0024)*'Vîrsta 5-7 ani'!$C$6,(('Vîrsta 1-2 ani'!V84/'Vîrsta 1-2 ani'!$C$6)+0.004)*'Vîrsta 5-7 ani'!$C$6))</f>
        <v/>
      </c>
      <c r="W84" s="69" t="str">
        <f>IF(OR(TOTAL!W84="",TOTAL!W84=0),"",IF('Vîrsta 1-2 ani'!$C$6&lt;=0,(('Vîrsta 3-4 ani'!W84/'Vîrsta 3-4 ani'!$C$6)+0.0024)*'Vîrsta 5-7 ani'!$C$6,(('Vîrsta 1-2 ani'!W84/'Vîrsta 1-2 ani'!$C$6)+0.004)*'Vîrsta 5-7 ani'!$C$6))</f>
        <v/>
      </c>
      <c r="X84" s="69" t="str">
        <f>IF(OR(TOTAL!X84="",TOTAL!X84=0),"",IF('Vîrsta 1-2 ani'!$C$6&lt;=0,(('Vîrsta 3-4 ani'!X84/'Vîrsta 3-4 ani'!$C$6)+0.0024)*'Vîrsta 5-7 ani'!$C$6,(('Vîrsta 1-2 ani'!X84/'Vîrsta 1-2 ani'!$C$6)+0.004)*'Vîrsta 5-7 ani'!$C$6))</f>
        <v/>
      </c>
      <c r="Y84" s="69" t="str">
        <f>IF(OR(TOTAL!Y84="",TOTAL!Y84=0),"",IF('Vîrsta 1-2 ani'!$C$6&lt;=0,(('Vîrsta 3-4 ani'!Y84/'Vîrsta 3-4 ani'!$C$6)+0.0024)*'Vîrsta 5-7 ani'!$C$6,(('Vîrsta 1-2 ani'!Y84/'Vîrsta 1-2 ani'!$C$6)+0.004)*'Vîrsta 5-7 ani'!$C$6))</f>
        <v/>
      </c>
      <c r="Z84" s="10">
        <f t="shared" si="41"/>
        <v>175.90302576112413</v>
      </c>
      <c r="AA84" s="10">
        <f t="shared" si="37"/>
        <v>42.325078383331117</v>
      </c>
      <c r="AB84" s="20">
        <f t="shared" si="38"/>
        <v>25.395047029998672</v>
      </c>
      <c r="AC84" s="4">
        <v>40</v>
      </c>
      <c r="AD84" s="90">
        <f>IFERROR(IF($AB84=0,"",$AB84*AE84),"")</f>
        <v>4.3171579950997749</v>
      </c>
      <c r="AE84" s="91">
        <v>0.17</v>
      </c>
      <c r="AF84" s="90">
        <f t="shared" si="43"/>
        <v>0.43171579950997746</v>
      </c>
      <c r="AG84" s="91">
        <v>1.7000000000000001E-2</v>
      </c>
      <c r="AH84" s="90">
        <f t="shared" si="44"/>
        <v>0</v>
      </c>
      <c r="AI84" s="91">
        <v>0</v>
      </c>
      <c r="AJ84" s="90">
        <f t="shared" si="45"/>
        <v>20.06208715369895</v>
      </c>
      <c r="AK84" s="91">
        <v>0.79</v>
      </c>
      <c r="AL84" s="200">
        <v>20</v>
      </c>
      <c r="AM84" s="129">
        <f t="shared" ref="AM84:AM86" si="46">IFERROR((AB84-AL84),"")</f>
        <v>5.3950470299986719</v>
      </c>
      <c r="AN84" s="129">
        <f t="shared" ref="AN84:AN86" si="47">IFERROR((AB84*100/AL84),"")</f>
        <v>126.97523514999337</v>
      </c>
      <c r="AO84" s="18"/>
    </row>
    <row r="85" spans="1:41" ht="15.75" x14ac:dyDescent="0.25">
      <c r="A85" s="72">
        <v>8</v>
      </c>
      <c r="B85" s="19" t="s">
        <v>5</v>
      </c>
      <c r="C85" s="69">
        <f>IF(OR(TOTAL!C85="",TOTAL!C85=0),"",IF('Vîrsta 1-2 ani'!$C$6&lt;=0,(('Vîrsta 3-4 ani'!C85/'Vîrsta 3-4 ani'!$C$6)+0.004)*'Vîrsta 5-7 ani'!$C$6,(('Vîrsta 1-2 ani'!C85/'Vîrsta 1-2 ani'!$C$6)+0.008)*'Vîrsta 5-7 ani'!$C$6))</f>
        <v>13.819110070257612</v>
      </c>
      <c r="D85" s="69">
        <f>IF(OR(TOTAL!D85="",TOTAL!D85=0),"",IF('Vîrsta 1-2 ani'!$C$6&lt;=0,(('Vîrsta 3-4 ani'!D85/'Vîrsta 3-4 ani'!$C$6)+0.004)*'Vîrsta 5-7 ani'!$C$6,(('Vîrsta 1-2 ani'!D85/'Vîrsta 1-2 ani'!$C$6)+0.008)*'Vîrsta 5-7 ani'!$C$6))</f>
        <v>17.344074941451989</v>
      </c>
      <c r="E85" s="69">
        <f>IF(OR(TOTAL!E85="",TOTAL!E85=0),"",IF('Vîrsta 1-2 ani'!$C$6&lt;=0,(('Vîrsta 3-4 ani'!E85/'Vîrsta 3-4 ani'!$C$6)+0.004)*'Vîrsta 5-7 ani'!$C$6,(('Vîrsta 1-2 ani'!E85/'Vîrsta 1-2 ani'!$C$6)+0.008)*'Vîrsta 5-7 ani'!$C$6))</f>
        <v>2.5579391100702575</v>
      </c>
      <c r="F85" s="69">
        <f>IF(OR(TOTAL!F85="",TOTAL!F85=0),"",IF('Vîrsta 1-2 ani'!$C$6&lt;=0,(('Vîrsta 3-4 ani'!F85/'Vîrsta 3-4 ani'!$C$6)+0.004)*'Vîrsta 5-7 ani'!$C$6,(('Vîrsta 1-2 ani'!F85/'Vîrsta 1-2 ani'!$C$6)+0.008)*'Vîrsta 5-7 ani'!$C$6))</f>
        <v>3.7745199063231851</v>
      </c>
      <c r="G85" s="69">
        <f>IF(OR(TOTAL!G85="",TOTAL!G85=0),"",IF('Vîrsta 1-2 ani'!$C$6&lt;=0,(('Vîrsta 3-4 ani'!G85/'Vîrsta 3-4 ani'!$C$6)+0.004)*'Vîrsta 5-7 ani'!$C$6,(('Vîrsta 1-2 ani'!G85/'Vîrsta 1-2 ani'!$C$6)+0.008)*'Vîrsta 5-7 ani'!$C$6))</f>
        <v>4.8663231850117104</v>
      </c>
      <c r="H85" s="69">
        <f>IF(OR(TOTAL!H85="",TOTAL!H85=0),"",IF('Vîrsta 1-2 ani'!$C$6&lt;=0,(('Vîrsta 3-4 ani'!H85/'Vîrsta 3-4 ani'!$C$6)+0.004)*'Vîrsta 5-7 ani'!$C$6,(('Vîrsta 1-2 ani'!H85/'Vîrsta 1-2 ani'!$C$6)+0.008)*'Vîrsta 5-7 ani'!$C$6))</f>
        <v>13.444777517564402</v>
      </c>
      <c r="I85" s="69">
        <f>IF(OR(TOTAL!I85="",TOTAL!I85=0),"",IF('Vîrsta 1-2 ani'!$C$6&lt;=0,(('Vîrsta 3-4 ani'!I85/'Vîrsta 3-4 ani'!$C$6)+0.004)*'Vîrsta 5-7 ani'!$C$6,(('Vîrsta 1-2 ani'!I85/'Vîrsta 1-2 ani'!$C$6)+0.008)*'Vîrsta 5-7 ani'!$C$6))</f>
        <v>19.059765807962528</v>
      </c>
      <c r="J85" s="69">
        <f>IF(OR(TOTAL!J85="",TOTAL!J85=0),"",IF('Vîrsta 1-2 ani'!$C$6&lt;=0,(('Vîrsta 3-4 ani'!J85/'Vîrsta 3-4 ani'!$C$6)+0.004)*'Vîrsta 5-7 ani'!$C$6,(('Vîrsta 1-2 ani'!J85/'Vîrsta 1-2 ani'!$C$6)+0.008)*'Vîrsta 5-7 ani'!$C$6))</f>
        <v>2.6203278688524589</v>
      </c>
      <c r="K85" s="69">
        <f>IF(OR(TOTAL!K85="",TOTAL!K85=0),"",IF('Vîrsta 1-2 ani'!$C$6&lt;=0,(('Vîrsta 3-4 ani'!K85/'Vîrsta 3-4 ani'!$C$6)+0.004)*'Vîrsta 5-7 ani'!$C$6,(('Vîrsta 1-2 ani'!K85/'Vîrsta 1-2 ani'!$C$6)+0.008)*'Vîrsta 5-7 ani'!$C$6))</f>
        <v>3.8681030444964875</v>
      </c>
      <c r="L85" s="69">
        <f>IF(OR(TOTAL!L85="",TOTAL!L85=0),"",IF('Vîrsta 1-2 ani'!$C$6&lt;=0,(('Vîrsta 3-4 ani'!L85/'Vîrsta 3-4 ani'!$C$6)+0.004)*'Vîrsta 5-7 ani'!$C$6,(('Vîrsta 1-2 ani'!L85/'Vîrsta 1-2 ani'!$C$6)+0.008)*'Vîrsta 5-7 ani'!$C$6))</f>
        <v>13.039250585480094</v>
      </c>
      <c r="M85" s="69">
        <f>IF(OR(TOTAL!M85="",TOTAL!M85=0),"",IF('Vîrsta 1-2 ani'!$C$6&lt;=0,(('Vîrsta 3-4 ani'!M85/'Vîrsta 3-4 ani'!$C$6)+0.004)*'Vîrsta 5-7 ani'!$C$6,(('Vîrsta 1-2 ani'!M85/'Vîrsta 1-2 ani'!$C$6)+0.008)*'Vîrsta 5-7 ani'!$C$6))</f>
        <v>19.21573770491803</v>
      </c>
      <c r="N85" s="69">
        <f>IF(OR(TOTAL!N85="",TOTAL!N85=0),"",IF('Vîrsta 1-2 ani'!$C$6&lt;=0,(('Vîrsta 3-4 ani'!N85/'Vîrsta 3-4 ani'!$C$6)+0.004)*'Vîrsta 5-7 ani'!$C$6,(('Vîrsta 1-2 ani'!N85/'Vîrsta 1-2 ani'!$C$6)+0.008)*'Vîrsta 5-7 ani'!$C$6))</f>
        <v>4.3984074941451992</v>
      </c>
      <c r="O85" s="69">
        <f>IF(OR(TOTAL!O85="",TOTAL!O85=0),"",IF('Vîrsta 1-2 ani'!$C$6&lt;=0,(('Vîrsta 3-4 ani'!O85/'Vîrsta 3-4 ani'!$C$6)+0.004)*'Vîrsta 5-7 ani'!$C$6,(('Vîrsta 1-2 ani'!O85/'Vîrsta 1-2 ani'!$C$6)+0.008)*'Vîrsta 5-7 ani'!$C$6))</f>
        <v>4.0552693208430917</v>
      </c>
      <c r="P85" s="69">
        <f>IF(OR(TOTAL!P85="",TOTAL!P85=0),"",IF('Vîrsta 1-2 ani'!$C$6&lt;=0,(('Vîrsta 3-4 ani'!P85/'Vîrsta 3-4 ani'!$C$6)+0.004)*'Vîrsta 5-7 ani'!$C$6,(('Vîrsta 1-2 ani'!P85/'Vîrsta 1-2 ani'!$C$6)+0.008)*'Vîrsta 5-7 ani'!$C$6))</f>
        <v>2.9634660421545673</v>
      </c>
      <c r="Q85" s="69">
        <f>IF(OR(TOTAL!Q85="",TOTAL!Q85=0),"",IF('Vîrsta 1-2 ani'!$C$6&lt;=0,(('Vîrsta 3-4 ani'!Q85/'Vîrsta 3-4 ani'!$C$6)+0.004)*'Vîrsta 5-7 ani'!$C$6,(('Vîrsta 1-2 ani'!Q85/'Vîrsta 1-2 ani'!$C$6)+0.008)*'Vîrsta 5-7 ani'!$C$6))</f>
        <v>15.503606557377049</v>
      </c>
      <c r="R85" s="69">
        <f>IF(OR(TOTAL!R85="",TOTAL!R85=0),"",IF('Vîrsta 1-2 ani'!$C$6&lt;=0,(('Vîrsta 3-4 ani'!R85/'Vîrsta 3-4 ani'!$C$6)+0.004)*'Vîrsta 5-7 ani'!$C$6,(('Vîrsta 1-2 ani'!R85/'Vîrsta 1-2 ani'!$C$6)+0.008)*'Vîrsta 5-7 ani'!$C$6))</f>
        <v>14.349414519906324</v>
      </c>
      <c r="S85" s="69">
        <f>IF(OR(TOTAL!S85="",TOTAL!S85=0),"",IF('Vîrsta 1-2 ani'!$C$6&lt;=0,(('Vîrsta 3-4 ani'!S85/'Vîrsta 3-4 ani'!$C$6)+0.004)*'Vîrsta 5-7 ani'!$C$6,(('Vîrsta 1-2 ani'!S85/'Vîrsta 1-2 ani'!$C$6)+0.008)*'Vîrsta 5-7 ani'!$C$6))</f>
        <v>4.7415456674473075</v>
      </c>
      <c r="T85" s="69">
        <f>IF(OR(TOTAL!T85="",TOTAL!T85=0),"",IF('Vîrsta 1-2 ani'!$C$6&lt;=0,(('Vîrsta 3-4 ani'!T85/'Vîrsta 3-4 ani'!$C$6)+0.004)*'Vîrsta 5-7 ani'!$C$6,(('Vîrsta 1-2 ani'!T85/'Vîrsta 1-2 ani'!$C$6)+0.008)*'Vîrsta 5-7 ani'!$C$6))</f>
        <v>3.7121311475409842</v>
      </c>
      <c r="U85" s="69">
        <f>IF(OR(TOTAL!U85="",TOTAL!U85=0),"",IF('Vîrsta 1-2 ani'!$C$6&lt;=0,(('Vîrsta 3-4 ani'!U85/'Vîrsta 3-4 ani'!$C$6)+0.004)*'Vîrsta 5-7 ani'!$C$6,(('Vîrsta 1-2 ani'!U85/'Vîrsta 1-2 ani'!$C$6)+0.008)*'Vîrsta 5-7 ani'!$C$6))</f>
        <v>2.7139110070257608</v>
      </c>
      <c r="V85" s="69">
        <f>IF(OR(TOTAL!V85="",TOTAL!V85=0),"",IF('Vîrsta 1-2 ani'!$C$6&lt;=0,(('Vîrsta 3-4 ani'!V85/'Vîrsta 3-4 ani'!$C$6)+0.004)*'Vîrsta 5-7 ani'!$C$6,(('Vîrsta 1-2 ani'!V85/'Vîrsta 1-2 ani'!$C$6)+0.008)*'Vîrsta 5-7 ani'!$C$6))</f>
        <v>13.507166276346604</v>
      </c>
      <c r="W85" s="69" t="str">
        <f>IF(OR(TOTAL!W85="",TOTAL!W85=0),"",IF('Vîrsta 1-2 ani'!$C$6&lt;=0,(('Vîrsta 3-4 ani'!W85/'Vîrsta 3-4 ani'!$C$6)+0.004)*'Vîrsta 5-7 ani'!$C$6,(('Vîrsta 1-2 ani'!W85/'Vîrsta 1-2 ani'!$C$6)+0.008)*'Vîrsta 5-7 ani'!$C$6))</f>
        <v/>
      </c>
      <c r="X85" s="69" t="str">
        <f>IF(OR(TOTAL!X85="",TOTAL!X85=0),"",IF('Vîrsta 1-2 ani'!$C$6&lt;=0,(('Vîrsta 3-4 ani'!X85/'Vîrsta 3-4 ani'!$C$6)+0.004)*'Vîrsta 5-7 ani'!$C$6,(('Vîrsta 1-2 ani'!X85/'Vîrsta 1-2 ani'!$C$6)+0.008)*'Vîrsta 5-7 ani'!$C$6))</f>
        <v/>
      </c>
      <c r="Y85" s="69" t="str">
        <f>IF(OR(TOTAL!Y85="",TOTAL!Y85=0),"",IF('Vîrsta 1-2 ani'!$C$6&lt;=0,(('Vîrsta 3-4 ani'!Y85/'Vîrsta 3-4 ani'!$C$6)+0.004)*'Vîrsta 5-7 ani'!$C$6,(('Vîrsta 1-2 ani'!Y85/'Vîrsta 1-2 ani'!$C$6)+0.008)*'Vîrsta 5-7 ani'!$C$6))</f>
        <v/>
      </c>
      <c r="Z85" s="10">
        <f t="shared" si="41"/>
        <v>179.55484777517563</v>
      </c>
      <c r="AA85" s="10">
        <f t="shared" si="37"/>
        <v>43.203765104710207</v>
      </c>
      <c r="AB85" s="20">
        <f t="shared" si="38"/>
        <v>37.587275641097882</v>
      </c>
      <c r="AC85" s="4">
        <v>13</v>
      </c>
      <c r="AD85" s="90">
        <f>IFERROR(IF($AB85=0,"",$AB85*AE85),"")</f>
        <v>4.886345833342725</v>
      </c>
      <c r="AE85" s="91">
        <v>0.13</v>
      </c>
      <c r="AF85" s="90">
        <f t="shared" si="43"/>
        <v>3.7587275641097886</v>
      </c>
      <c r="AG85" s="91">
        <v>0.1</v>
      </c>
      <c r="AH85" s="90">
        <f t="shared" si="44"/>
        <v>0.37587275641097884</v>
      </c>
      <c r="AI85" s="91">
        <v>0.01</v>
      </c>
      <c r="AJ85" s="90">
        <f t="shared" si="45"/>
        <v>53.74980416676997</v>
      </c>
      <c r="AK85" s="91">
        <v>1.43</v>
      </c>
      <c r="AL85" s="193">
        <v>32</v>
      </c>
      <c r="AM85" s="96">
        <f t="shared" si="46"/>
        <v>5.5872756410978823</v>
      </c>
      <c r="AN85" s="96">
        <f t="shared" si="47"/>
        <v>117.46023637843088</v>
      </c>
      <c r="AO85" s="18"/>
    </row>
    <row r="86" spans="1:41" ht="47.25" x14ac:dyDescent="0.25">
      <c r="A86" s="310">
        <v>9</v>
      </c>
      <c r="B86" s="67" t="s">
        <v>1</v>
      </c>
      <c r="C86" s="69" t="str">
        <f>IF(OR(TOTAL!C86="",TOTAL!C86=0),"",IF('Vîrsta 1-2 ani'!$C$6&lt;=0,(('Vîrsta 3-4 ani'!C86/'Vîrsta 3-4 ani'!$C$6)+0.0008)*'Vîrsta 5-7 ani'!$C$6,(('Vîrsta 1-2 ani'!C86/'Vîrsta 1-2 ani'!$C$6)+0.0008)*'Vîrsta 5-7 ani'!$C$6))</f>
        <v/>
      </c>
      <c r="D86" s="69" t="str">
        <f>IF(OR(TOTAL!D86="",TOTAL!D86=0),"",IF('Vîrsta 1-2 ani'!$C$6&lt;=0,(('Vîrsta 3-4 ani'!D86/'Vîrsta 3-4 ani'!$C$6)+0.0008)*'Vîrsta 5-7 ani'!$C$6,(('Vîrsta 1-2 ani'!D86/'Vîrsta 1-2 ani'!$C$6)+0.0008)*'Vîrsta 5-7 ani'!$C$6))</f>
        <v/>
      </c>
      <c r="E86" s="69">
        <f>IF(OR(TOTAL!E86="",TOTAL!E86=0),"",IF('Vîrsta 1-2 ani'!$C$6&lt;=0,(('Vîrsta 3-4 ani'!E86/'Vîrsta 3-4 ani'!$C$6)+0.0008)*'Vîrsta 5-7 ani'!$C$6,(('Vîrsta 1-2 ani'!E86/'Vîrsta 1-2 ani'!$C$6)+0.0008)*'Vîrsta 5-7 ani'!$C$6))</f>
        <v>8.2997845433255275</v>
      </c>
      <c r="F86" s="69" t="str">
        <f>IF(OR(TOTAL!F86="",TOTAL!F86=0),"",IF('Vîrsta 1-2 ani'!$C$6&lt;=0,(('Vîrsta 3-4 ani'!F86/'Vîrsta 3-4 ani'!$C$6)+0.0008)*'Vîrsta 5-7 ani'!$C$6,(('Vîrsta 1-2 ani'!F86/'Vîrsta 1-2 ani'!$C$6)+0.0008)*'Vîrsta 5-7 ani'!$C$6))</f>
        <v/>
      </c>
      <c r="G86" s="69" t="str">
        <f>IF(OR(TOTAL!G86="",TOTAL!G86=0),"",IF('Vîrsta 1-2 ani'!$C$6&lt;=0,(('Vîrsta 3-4 ani'!G86/'Vîrsta 3-4 ani'!$C$6)+0.0008)*'Vîrsta 5-7 ani'!$C$6,(('Vîrsta 1-2 ani'!G86/'Vîrsta 1-2 ani'!$C$6)+0.0008)*'Vîrsta 5-7 ani'!$C$6))</f>
        <v/>
      </c>
      <c r="H86" s="69" t="str">
        <f>IF(OR(TOTAL!H86="",TOTAL!H86=0),"",IF('Vîrsta 1-2 ani'!$C$6&lt;=0,(('Vîrsta 3-4 ani'!H86/'Vîrsta 3-4 ani'!$C$6)+0.0008)*'Vîrsta 5-7 ani'!$C$6,(('Vîrsta 1-2 ani'!H86/'Vîrsta 1-2 ani'!$C$6)+0.0008)*'Vîrsta 5-7 ani'!$C$6))</f>
        <v/>
      </c>
      <c r="I86" s="69" t="str">
        <f>IF(OR(TOTAL!I86="",TOTAL!I86=0),"",IF('Vîrsta 1-2 ani'!$C$6&lt;=0,(('Vîrsta 3-4 ani'!I86/'Vîrsta 3-4 ani'!$C$6)+0.0008)*'Vîrsta 5-7 ani'!$C$6,(('Vîrsta 1-2 ani'!I86/'Vîrsta 1-2 ani'!$C$6)+0.0008)*'Vîrsta 5-7 ani'!$C$6))</f>
        <v/>
      </c>
      <c r="J86" s="69" t="str">
        <f>IF(OR(TOTAL!J86="",TOTAL!J86=0),"",IF('Vîrsta 1-2 ani'!$C$6&lt;=0,(('Vîrsta 3-4 ani'!J86/'Vîrsta 3-4 ani'!$C$6)+0.0008)*'Vîrsta 5-7 ani'!$C$6,(('Vîrsta 1-2 ani'!J86/'Vîrsta 1-2 ani'!$C$6)+0.0008)*'Vîrsta 5-7 ani'!$C$6))</f>
        <v/>
      </c>
      <c r="K86" s="69" t="str">
        <f>IF(OR(TOTAL!K86="",TOTAL!K86=0),"",IF('Vîrsta 1-2 ani'!$C$6&lt;=0,(('Vîrsta 3-4 ani'!K86/'Vîrsta 3-4 ani'!$C$6)+0.0008)*'Vîrsta 5-7 ani'!$C$6,(('Vîrsta 1-2 ani'!K86/'Vîrsta 1-2 ani'!$C$6)+0.0008)*'Vîrsta 5-7 ani'!$C$6))</f>
        <v/>
      </c>
      <c r="L86" s="69" t="str">
        <f>IF(OR(TOTAL!L86="",TOTAL!L86=0),"",IF('Vîrsta 1-2 ani'!$C$6&lt;=0,(('Vîrsta 3-4 ani'!L86/'Vîrsta 3-4 ani'!$C$6)+0.0008)*'Vîrsta 5-7 ani'!$C$6,(('Vîrsta 1-2 ani'!L86/'Vîrsta 1-2 ani'!$C$6)+0.0008)*'Vîrsta 5-7 ani'!$C$6))</f>
        <v/>
      </c>
      <c r="M86" s="69" t="str">
        <f>IF(OR(TOTAL!M86="",TOTAL!M86=0),"",IF('Vîrsta 1-2 ani'!$C$6&lt;=0,(('Vîrsta 3-4 ani'!M86/'Vîrsta 3-4 ani'!$C$6)+0.0008)*'Vîrsta 5-7 ani'!$C$6,(('Vîrsta 1-2 ani'!M86/'Vîrsta 1-2 ani'!$C$6)+0.0008)*'Vîrsta 5-7 ani'!$C$6))</f>
        <v/>
      </c>
      <c r="N86" s="69">
        <f>IF(OR(TOTAL!N86="",TOTAL!N86=0),"",IF('Vîrsta 1-2 ani'!$C$6&lt;=0,(('Vîrsta 3-4 ani'!N86/'Vîrsta 3-4 ani'!$C$6)+0.0008)*'Vîrsta 5-7 ani'!$C$6,(('Vîrsta 1-2 ani'!N86/'Vîrsta 1-2 ani'!$C$6)+0.0008)*'Vîrsta 5-7 ani'!$C$6))</f>
        <v>9.1836252927400466</v>
      </c>
      <c r="O86" s="69" t="str">
        <f>IF(OR(TOTAL!O86="",TOTAL!O86=0),"",IF('Vîrsta 1-2 ani'!$C$6&lt;=0,(('Vîrsta 3-4 ani'!O86/'Vîrsta 3-4 ani'!$C$6)+0.0008)*'Vîrsta 5-7 ani'!$C$6,(('Vîrsta 1-2 ani'!O86/'Vîrsta 1-2 ani'!$C$6)+0.0008)*'Vîrsta 5-7 ani'!$C$6))</f>
        <v/>
      </c>
      <c r="P86" s="69" t="str">
        <f>IF(OR(TOTAL!P86="",TOTAL!P86=0),"",IF('Vîrsta 1-2 ani'!$C$6&lt;=0,(('Vîrsta 3-4 ani'!P86/'Vîrsta 3-4 ani'!$C$6)+0.0008)*'Vîrsta 5-7 ani'!$C$6,(('Vîrsta 1-2 ani'!P86/'Vîrsta 1-2 ani'!$C$6)+0.0008)*'Vîrsta 5-7 ani'!$C$6))</f>
        <v/>
      </c>
      <c r="Q86" s="69" t="str">
        <f>IF(OR(TOTAL!Q86="",TOTAL!Q86=0),"",IF('Vîrsta 1-2 ani'!$C$6&lt;=0,(('Vîrsta 3-4 ani'!Q86/'Vîrsta 3-4 ani'!$C$6)+0.0008)*'Vîrsta 5-7 ani'!$C$6,(('Vîrsta 1-2 ani'!Q86/'Vîrsta 1-2 ani'!$C$6)+0.0008)*'Vîrsta 5-7 ani'!$C$6))</f>
        <v/>
      </c>
      <c r="R86" s="69">
        <f>IF(OR(TOTAL!R86="",TOTAL!R86=0),"",IF('Vîrsta 1-2 ani'!$C$6&lt;=0,(('Vîrsta 3-4 ani'!R86/'Vîrsta 3-4 ani'!$C$6)+0.0008)*'Vîrsta 5-7 ani'!$C$6,(('Vîrsta 1-2 ani'!R86/'Vîrsta 1-2 ani'!$C$6)+0.0008)*'Vîrsta 5-7 ani'!$C$6))</f>
        <v>2.4248430913348944</v>
      </c>
      <c r="S86" s="69" t="str">
        <f>IF(OR(TOTAL!S86="",TOTAL!S86=0),"",IF('Vîrsta 1-2 ani'!$C$6&lt;=0,(('Vîrsta 3-4 ani'!S86/'Vîrsta 3-4 ani'!$C$6)+0.0008)*'Vîrsta 5-7 ani'!$C$6,(('Vîrsta 1-2 ani'!S86/'Vîrsta 1-2 ani'!$C$6)+0.0008)*'Vîrsta 5-7 ani'!$C$6))</f>
        <v/>
      </c>
      <c r="T86" s="69">
        <f>IF(OR(TOTAL!T86="",TOTAL!T86=0),"",IF('Vîrsta 1-2 ani'!$C$6&lt;=0,(('Vîrsta 3-4 ani'!T86/'Vîrsta 3-4 ani'!$C$6)+0.0008)*'Vîrsta 5-7 ani'!$C$6,(('Vîrsta 1-2 ani'!T86/'Vîrsta 1-2 ani'!$C$6)+0.0008)*'Vîrsta 5-7 ani'!$C$6))</f>
        <v>2.1648899297423889</v>
      </c>
      <c r="U86" s="69" t="str">
        <f>IF(OR(TOTAL!U86="",TOTAL!U86=0),"",IF('Vîrsta 1-2 ani'!$C$6&lt;=0,(('Vîrsta 3-4 ani'!U86/'Vîrsta 3-4 ani'!$C$6)+0.0008)*'Vîrsta 5-7 ani'!$C$6,(('Vîrsta 1-2 ani'!U86/'Vîrsta 1-2 ani'!$C$6)+0.0008)*'Vîrsta 5-7 ani'!$C$6))</f>
        <v/>
      </c>
      <c r="V86" s="69" t="str">
        <f>IF(OR(TOTAL!V86="",TOTAL!V86=0),"",IF('Vîrsta 1-2 ani'!$C$6&lt;=0,(('Vîrsta 3-4 ani'!V86/'Vîrsta 3-4 ani'!$C$6)+0.0008)*'Vîrsta 5-7 ani'!$C$6,(('Vîrsta 1-2 ani'!V86/'Vîrsta 1-2 ani'!$C$6)+0.0008)*'Vîrsta 5-7 ani'!$C$6))</f>
        <v/>
      </c>
      <c r="W86" s="69" t="str">
        <f>IF(OR(TOTAL!W86="",TOTAL!W86=0),"",IF('Vîrsta 1-2 ani'!$C$6&lt;=0,(('Vîrsta 3-4 ani'!W86/'Vîrsta 3-4 ani'!$C$6)+0.0008)*'Vîrsta 5-7 ani'!$C$6,(('Vîrsta 1-2 ani'!W86/'Vîrsta 1-2 ani'!$C$6)+0.0008)*'Vîrsta 5-7 ani'!$C$6))</f>
        <v/>
      </c>
      <c r="X86" s="69" t="str">
        <f>IF(OR(TOTAL!X86="",TOTAL!X86=0),"",IF('Vîrsta 1-2 ani'!$C$6&lt;=0,(('Vîrsta 3-4 ani'!X86/'Vîrsta 3-4 ani'!$C$6)+0.0008)*'Vîrsta 5-7 ani'!$C$6,(('Vîrsta 1-2 ani'!X86/'Vîrsta 1-2 ani'!$C$6)+0.0008)*'Vîrsta 5-7 ani'!$C$6))</f>
        <v/>
      </c>
      <c r="Y86" s="69" t="str">
        <f>IF(OR(TOTAL!Y86="",TOTAL!Y86=0),"",IF('Vîrsta 1-2 ani'!$C$6&lt;=0,(('Vîrsta 3-4 ani'!Y86/'Vîrsta 3-4 ani'!$C$6)+0.0008)*'Vîrsta 5-7 ani'!$C$6,(('Vîrsta 1-2 ani'!Y86/'Vîrsta 1-2 ani'!$C$6)+0.0008)*'Vîrsta 5-7 ani'!$C$6))</f>
        <v/>
      </c>
      <c r="Z86" s="10">
        <f t="shared" ref="Z86:Z92" si="48">SUM(C86:Y86)</f>
        <v>22.073142857142859</v>
      </c>
      <c r="AA86" s="10">
        <f t="shared" si="37"/>
        <v>5.3111508318438059</v>
      </c>
      <c r="AB86" s="10">
        <f t="shared" ref="AB86:AB91" si="49">IFERROR(IF($AA86=0,"",$AA86-AC86*AA86/100),"")</f>
        <v>5.2633504743572113</v>
      </c>
      <c r="AC86" s="4">
        <v>0.9</v>
      </c>
      <c r="AD86" s="90">
        <f>IFERROR(IF($AB86=0,"",$AB86*AE86),"")</f>
        <v>0.82634602447408212</v>
      </c>
      <c r="AE86" s="91">
        <v>0.157</v>
      </c>
      <c r="AF86" s="90">
        <f>IFERROR(IF($AB86=0,"",$AB86*AG86),"")</f>
        <v>8.9476958064072604E-2</v>
      </c>
      <c r="AG86" s="91">
        <v>1.7000000000000001E-2</v>
      </c>
      <c r="AH86" s="90">
        <f>IFERROR(IF($AB86=0,"",$AB86*AI86),"")</f>
        <v>2.1158668906915992</v>
      </c>
      <c r="AI86" s="91">
        <v>0.40200000000000002</v>
      </c>
      <c r="AJ86" s="90">
        <f>IFERROR(IF($AB86=0,"",$AB86*AK86),"")</f>
        <v>11.968858978688299</v>
      </c>
      <c r="AK86" s="91">
        <v>2.274</v>
      </c>
      <c r="AL86" s="197">
        <v>4.8</v>
      </c>
      <c r="AM86" s="108">
        <f t="shared" si="46"/>
        <v>0.46335047435721144</v>
      </c>
      <c r="AN86" s="108">
        <f t="shared" si="47"/>
        <v>109.6531348824419</v>
      </c>
      <c r="AO86" s="18"/>
    </row>
    <row r="87" spans="1:41" s="31" customFormat="1" ht="15.75" x14ac:dyDescent="0.25">
      <c r="A87" s="311"/>
      <c r="B87" s="57" t="s">
        <v>25</v>
      </c>
      <c r="C87" s="245" t="str">
        <f>IF(OR(TOTAL!C87="",TOTAL!C87=0),"",TOTAL!C87/TOTAL!$C$6*'Vîrsta 5-7 ani'!$C$6)</f>
        <v/>
      </c>
      <c r="D87" s="245" t="str">
        <f>IF(OR(TOTAL!D87="",TOTAL!D87=0),"",TOTAL!D87/TOTAL!$C$6*'Vîrsta 5-7 ani'!$C$6)</f>
        <v/>
      </c>
      <c r="E87" s="245" t="str">
        <f>IF(OR(TOTAL!E87="",TOTAL!E87=0),"",TOTAL!E87/TOTAL!$C$6*'Vîrsta 5-7 ani'!$C$6)</f>
        <v/>
      </c>
      <c r="F87" s="245" t="str">
        <f>IF(OR(TOTAL!F87="",TOTAL!F87=0),"",TOTAL!F87/TOTAL!$C$6*'Vîrsta 5-7 ani'!$C$6)</f>
        <v/>
      </c>
      <c r="G87" s="245" t="str">
        <f>IF(OR(TOTAL!G87="",TOTAL!G87=0),"",TOTAL!G87/TOTAL!$C$6*'Vîrsta 5-7 ani'!$C$6)</f>
        <v/>
      </c>
      <c r="H87" s="245" t="str">
        <f>IF(OR(TOTAL!H87="",TOTAL!H87=0),"",TOTAL!H87/TOTAL!$C$6*'Vîrsta 5-7 ani'!$C$6)</f>
        <v/>
      </c>
      <c r="I87" s="245" t="str">
        <f>IF(OR(TOTAL!I87="",TOTAL!I87=0),"",TOTAL!I87/TOTAL!$C$6*'Vîrsta 5-7 ani'!$C$6)</f>
        <v/>
      </c>
      <c r="J87" s="245" t="str">
        <f>IF(OR(TOTAL!J87="",TOTAL!J87=0),"",TOTAL!J87/TOTAL!$C$6*'Vîrsta 5-7 ani'!$C$6)</f>
        <v/>
      </c>
      <c r="K87" s="245" t="str">
        <f>IF(OR(TOTAL!K87="",TOTAL!K87=0),"",TOTAL!K87/TOTAL!$C$6*'Vîrsta 5-7 ani'!$C$6)</f>
        <v/>
      </c>
      <c r="L87" s="245" t="str">
        <f>IF(OR(TOTAL!L87="",TOTAL!L87=0),"",TOTAL!L87/TOTAL!$C$6*'Vîrsta 5-7 ani'!$C$6)</f>
        <v/>
      </c>
      <c r="M87" s="245" t="str">
        <f>IF(OR(TOTAL!M87="",TOTAL!M87=0),"",TOTAL!M87/TOTAL!$C$6*'Vîrsta 5-7 ani'!$C$6)</f>
        <v/>
      </c>
      <c r="N87" s="245">
        <f>IF(OR(TOTAL!N87="",TOTAL!N87=0),"",TOTAL!N87/TOTAL!$C$6*'Vîrsta 5-7 ani'!$C$6)</f>
        <v>9.0983606557377037</v>
      </c>
      <c r="O87" s="245" t="str">
        <f>IF(OR(TOTAL!O87="",TOTAL!O87=0),"",TOTAL!O87/TOTAL!$C$6*'Vîrsta 5-7 ani'!$C$6)</f>
        <v/>
      </c>
      <c r="P87" s="245" t="str">
        <f>IF(OR(TOTAL!P87="",TOTAL!P87=0),"",TOTAL!P87/TOTAL!$C$6*'Vîrsta 5-7 ani'!$C$6)</f>
        <v/>
      </c>
      <c r="Q87" s="245" t="str">
        <f>IF(OR(TOTAL!Q87="",TOTAL!Q87=0),"",TOTAL!Q87/TOTAL!$C$6*'Vîrsta 5-7 ani'!$C$6)</f>
        <v/>
      </c>
      <c r="R87" s="245" t="str">
        <f>IF(OR(TOTAL!R87="",TOTAL!R87=0),"",TOTAL!R87/TOTAL!$C$6*'Vîrsta 5-7 ani'!$C$6)</f>
        <v/>
      </c>
      <c r="S87" s="245" t="str">
        <f>IF(OR(TOTAL!S87="",TOTAL!S87=0),"",TOTAL!S87/TOTAL!$C$6*'Vîrsta 5-7 ani'!$C$6)</f>
        <v/>
      </c>
      <c r="T87" s="245">
        <f>IF(OR(TOTAL!T87="",TOTAL!T87=0),"",TOTAL!T87/TOTAL!$C$6*'Vîrsta 5-7 ani'!$C$6)</f>
        <v>2.0796252927400469</v>
      </c>
      <c r="U87" s="245" t="str">
        <f>IF(OR(TOTAL!U87="",TOTAL!U87=0),"",TOTAL!U87/TOTAL!$C$6*'Vîrsta 5-7 ani'!$C$6)</f>
        <v/>
      </c>
      <c r="V87" s="245" t="str">
        <f>IF(OR(TOTAL!V87="",TOTAL!V87=0),"",TOTAL!V87/TOTAL!$C$6*'Vîrsta 5-7 ani'!$C$6)</f>
        <v/>
      </c>
      <c r="W87" s="245" t="str">
        <f>IF(OR(TOTAL!W87="",TOTAL!W87=0),"",TOTAL!W87/TOTAL!$C$6*'Vîrsta 5-7 ani'!$C$6)</f>
        <v/>
      </c>
      <c r="X87" s="245" t="str">
        <f>IF(OR(TOTAL!X87="",TOTAL!X87=0),"",TOTAL!X87/TOTAL!$C$6*'Vîrsta 5-7 ani'!$C$6)</f>
        <v/>
      </c>
      <c r="Y87" s="245" t="str">
        <f>IF(OR(TOTAL!Y87="",TOTAL!Y87=0),"",TOTAL!Y87/TOTAL!$C$6*'Vîrsta 5-7 ani'!$C$6)</f>
        <v/>
      </c>
      <c r="Z87" s="11">
        <f t="shared" si="48"/>
        <v>11.177985948477751</v>
      </c>
      <c r="AA87" s="11">
        <f t="shared" si="37"/>
        <v>2.68960200877713</v>
      </c>
      <c r="AB87" s="11">
        <f t="shared" si="49"/>
        <v>2.6761539987332443</v>
      </c>
      <c r="AC87" s="7">
        <v>0.5</v>
      </c>
      <c r="AD87" s="97">
        <f>IFERROR(IF($AB87=0,"",$AB87*AE87),"")</f>
        <v>0.61551541970864621</v>
      </c>
      <c r="AE87" s="98">
        <v>0.23</v>
      </c>
      <c r="AF87" s="97">
        <f>IFERROR(IF($AB87=0,"",$AB87*AG87),"")</f>
        <v>2.6761539987332442E-2</v>
      </c>
      <c r="AG87" s="98">
        <v>0.01</v>
      </c>
      <c r="AH87" s="97">
        <f>IFERROR(IF($AB87=0,"",$AB87*AI87),"")</f>
        <v>1.4183616193286195</v>
      </c>
      <c r="AI87" s="98">
        <v>0.53</v>
      </c>
      <c r="AJ87" s="97">
        <f>IFERROR(IF($AB87=0,"",$AB87*AK87),"")</f>
        <v>8.403123556022388</v>
      </c>
      <c r="AK87" s="126">
        <v>3.14</v>
      </c>
      <c r="AL87" s="201"/>
      <c r="AM87" s="148"/>
      <c r="AN87" s="149"/>
      <c r="AO87" s="66"/>
    </row>
    <row r="88" spans="1:41" s="31" customFormat="1" ht="15.75" x14ac:dyDescent="0.25">
      <c r="A88" s="311"/>
      <c r="B88" s="57" t="s">
        <v>26</v>
      </c>
      <c r="C88" s="245" t="str">
        <f>IF(OR(TOTAL!C88="",TOTAL!C88=0),"",TOTAL!C88/TOTAL!$C$6*'Vîrsta 5-7 ani'!$C$6)</f>
        <v/>
      </c>
      <c r="D88" s="245" t="str">
        <f>IF(OR(TOTAL!D88="",TOTAL!D88=0),"",TOTAL!D88/TOTAL!$C$6*'Vîrsta 5-7 ani'!$C$6)</f>
        <v/>
      </c>
      <c r="E88" s="245" t="str">
        <f>IF(OR(TOTAL!E88="",TOTAL!E88=0),"",TOTAL!E88/TOTAL!$C$6*'Vîrsta 5-7 ani'!$C$6)</f>
        <v/>
      </c>
      <c r="F88" s="245" t="str">
        <f>IF(OR(TOTAL!F88="",TOTAL!F88=0),"",TOTAL!F88/TOTAL!$C$6*'Vîrsta 5-7 ani'!$C$6)</f>
        <v/>
      </c>
      <c r="G88" s="245" t="str">
        <f>IF(OR(TOTAL!G88="",TOTAL!G88=0),"",TOTAL!G88/TOTAL!$C$6*'Vîrsta 5-7 ani'!$C$6)</f>
        <v/>
      </c>
      <c r="H88" s="245" t="str">
        <f>IF(OR(TOTAL!H88="",TOTAL!H88=0),"",TOTAL!H88/TOTAL!$C$6*'Vîrsta 5-7 ani'!$C$6)</f>
        <v/>
      </c>
      <c r="I88" s="245" t="str">
        <f>IF(OR(TOTAL!I88="",TOTAL!I88=0),"",TOTAL!I88/TOTAL!$C$6*'Vîrsta 5-7 ani'!$C$6)</f>
        <v/>
      </c>
      <c r="J88" s="245" t="str">
        <f>IF(OR(TOTAL!J88="",TOTAL!J88=0),"",TOTAL!J88/TOTAL!$C$6*'Vîrsta 5-7 ani'!$C$6)</f>
        <v/>
      </c>
      <c r="K88" s="245" t="str">
        <f>IF(OR(TOTAL!K88="",TOTAL!K88=0),"",TOTAL!K88/TOTAL!$C$6*'Vîrsta 5-7 ani'!$C$6)</f>
        <v/>
      </c>
      <c r="L88" s="245" t="str">
        <f>IF(OR(TOTAL!L88="",TOTAL!L88=0),"",TOTAL!L88/TOTAL!$C$6*'Vîrsta 5-7 ani'!$C$6)</f>
        <v/>
      </c>
      <c r="M88" s="245" t="str">
        <f>IF(OR(TOTAL!M88="",TOTAL!M88=0),"",TOTAL!M88/TOTAL!$C$6*'Vîrsta 5-7 ani'!$C$6)</f>
        <v/>
      </c>
      <c r="N88" s="245" t="str">
        <f>IF(OR(TOTAL!N88="",TOTAL!N88=0),"",TOTAL!N88/TOTAL!$C$6*'Vîrsta 5-7 ani'!$C$6)</f>
        <v/>
      </c>
      <c r="O88" s="245" t="str">
        <f>IF(OR(TOTAL!O88="",TOTAL!O88=0),"",TOTAL!O88/TOTAL!$C$6*'Vîrsta 5-7 ani'!$C$6)</f>
        <v/>
      </c>
      <c r="P88" s="245" t="str">
        <f>IF(OR(TOTAL!P88="",TOTAL!P88=0),"",TOTAL!P88/TOTAL!$C$6*'Vîrsta 5-7 ani'!$C$6)</f>
        <v/>
      </c>
      <c r="Q88" s="245" t="str">
        <f>IF(OR(TOTAL!Q88="",TOTAL!Q88=0),"",TOTAL!Q88/TOTAL!$C$6*'Vîrsta 5-7 ani'!$C$6)</f>
        <v/>
      </c>
      <c r="R88" s="245">
        <f>IF(OR(TOTAL!R88="",TOTAL!R88=0),"",TOTAL!R88/TOTAL!$C$6*'Vîrsta 5-7 ani'!$C$6)</f>
        <v>2.3395784543325524</v>
      </c>
      <c r="S88" s="245" t="str">
        <f>IF(OR(TOTAL!S88="",TOTAL!S88=0),"",TOTAL!S88/TOTAL!$C$6*'Vîrsta 5-7 ani'!$C$6)</f>
        <v/>
      </c>
      <c r="T88" s="245" t="str">
        <f>IF(OR(TOTAL!T88="",TOTAL!T88=0),"",TOTAL!T88/TOTAL!$C$6*'Vîrsta 5-7 ani'!$C$6)</f>
        <v/>
      </c>
      <c r="U88" s="245" t="str">
        <f>IF(OR(TOTAL!U88="",TOTAL!U88=0),"",TOTAL!U88/TOTAL!$C$6*'Vîrsta 5-7 ani'!$C$6)</f>
        <v/>
      </c>
      <c r="V88" s="245" t="str">
        <f>IF(OR(TOTAL!V88="",TOTAL!V88=0),"",TOTAL!V88/TOTAL!$C$6*'Vîrsta 5-7 ani'!$C$6)</f>
        <v/>
      </c>
      <c r="W88" s="245" t="str">
        <f>IF(OR(TOTAL!W88="",TOTAL!W88=0),"",TOTAL!W88/TOTAL!$C$6*'Vîrsta 5-7 ani'!$C$6)</f>
        <v/>
      </c>
      <c r="X88" s="245" t="str">
        <f>IF(OR(TOTAL!X88="",TOTAL!X88=0),"",TOTAL!X88/TOTAL!$C$6*'Vîrsta 5-7 ani'!$C$6)</f>
        <v/>
      </c>
      <c r="Y88" s="245" t="str">
        <f>IF(OR(TOTAL!Y88="",TOTAL!Y88=0),"",TOTAL!Y88/TOTAL!$C$6*'Vîrsta 5-7 ani'!$C$6)</f>
        <v/>
      </c>
      <c r="Z88" s="11">
        <f t="shared" si="48"/>
        <v>2.3395784543325524</v>
      </c>
      <c r="AA88" s="11">
        <f t="shared" si="37"/>
        <v>0.56293995532544572</v>
      </c>
      <c r="AB88" s="11">
        <f t="shared" si="49"/>
        <v>0.56012525554881853</v>
      </c>
      <c r="AC88" s="7">
        <v>0.5</v>
      </c>
      <c r="AD88" s="97">
        <f t="shared" ref="AD88:AD91" si="50">IFERROR(IF($AB88=0,"",$AB88*AE88),"")</f>
        <v>0.12322755622074008</v>
      </c>
      <c r="AE88" s="98">
        <v>0.22</v>
      </c>
      <c r="AF88" s="97">
        <f t="shared" ref="AF88:AF91" si="51">IFERROR(IF($AB88=0,"",$AB88*AG88),"")</f>
        <v>5.6012525554881851E-3</v>
      </c>
      <c r="AG88" s="98">
        <v>0.01</v>
      </c>
      <c r="AH88" s="97">
        <f t="shared" ref="AH88:AH91" si="52">IFERROR(IF($AB88=0,"",$AB88*AI88),"")</f>
        <v>0.302467637996362</v>
      </c>
      <c r="AI88" s="98">
        <v>0.54</v>
      </c>
      <c r="AJ88" s="97">
        <f t="shared" ref="AJ88:AJ104" si="53">IFERROR(IF($AB88=0,"",$AB88*AK88),"")</f>
        <v>1.69717952431292</v>
      </c>
      <c r="AK88" s="126">
        <v>3.03</v>
      </c>
      <c r="AL88" s="202"/>
      <c r="AM88" s="80"/>
      <c r="AN88" s="150"/>
      <c r="AO88" s="66"/>
    </row>
    <row r="89" spans="1:41" s="31" customFormat="1" ht="15.75" x14ac:dyDescent="0.25">
      <c r="A89" s="311"/>
      <c r="B89" s="60" t="s">
        <v>59</v>
      </c>
      <c r="C89" s="245" t="str">
        <f>IF(OR(TOTAL!C89="",TOTAL!C89=0),"",TOTAL!C89/TOTAL!$C$6*'Vîrsta 5-7 ani'!$C$6)</f>
        <v/>
      </c>
      <c r="D89" s="245" t="str">
        <f>IF(OR(TOTAL!D89="",TOTAL!D89=0),"",TOTAL!D89/TOTAL!$C$6*'Vîrsta 5-7 ani'!$C$6)</f>
        <v/>
      </c>
      <c r="E89" s="245">
        <f>IF(OR(TOTAL!E89="",TOTAL!E89=0),"",TOTAL!E89/TOTAL!$C$6*'Vîrsta 5-7 ani'!$C$6)</f>
        <v>8.2145199063231846</v>
      </c>
      <c r="F89" s="245" t="str">
        <f>IF(OR(TOTAL!F89="",TOTAL!F89=0),"",TOTAL!F89/TOTAL!$C$6*'Vîrsta 5-7 ani'!$C$6)</f>
        <v/>
      </c>
      <c r="G89" s="245" t="str">
        <f>IF(OR(TOTAL!G89="",TOTAL!G89=0),"",TOTAL!G89/TOTAL!$C$6*'Vîrsta 5-7 ani'!$C$6)</f>
        <v/>
      </c>
      <c r="H89" s="245" t="str">
        <f>IF(OR(TOTAL!H89="",TOTAL!H89=0),"",TOTAL!H89/TOTAL!$C$6*'Vîrsta 5-7 ani'!$C$6)</f>
        <v/>
      </c>
      <c r="I89" s="245" t="str">
        <f>IF(OR(TOTAL!I89="",TOTAL!I89=0),"",TOTAL!I89/TOTAL!$C$6*'Vîrsta 5-7 ani'!$C$6)</f>
        <v/>
      </c>
      <c r="J89" s="245" t="str">
        <f>IF(OR(TOTAL!J89="",TOTAL!J89=0),"",TOTAL!J89/TOTAL!$C$6*'Vîrsta 5-7 ani'!$C$6)</f>
        <v/>
      </c>
      <c r="K89" s="245" t="str">
        <f>IF(OR(TOTAL!K89="",TOTAL!K89=0),"",TOTAL!K89/TOTAL!$C$6*'Vîrsta 5-7 ani'!$C$6)</f>
        <v/>
      </c>
      <c r="L89" s="245" t="str">
        <f>IF(OR(TOTAL!L89="",TOTAL!L89=0),"",TOTAL!L89/TOTAL!$C$6*'Vîrsta 5-7 ani'!$C$6)</f>
        <v/>
      </c>
      <c r="M89" s="245" t="str">
        <f>IF(OR(TOTAL!M89="",TOTAL!M89=0),"",TOTAL!M89/TOTAL!$C$6*'Vîrsta 5-7 ani'!$C$6)</f>
        <v/>
      </c>
      <c r="N89" s="245" t="str">
        <f>IF(OR(TOTAL!N89="",TOTAL!N89=0),"",TOTAL!N89/TOTAL!$C$6*'Vîrsta 5-7 ani'!$C$6)</f>
        <v/>
      </c>
      <c r="O89" s="245" t="str">
        <f>IF(OR(TOTAL!O89="",TOTAL!O89=0),"",TOTAL!O89/TOTAL!$C$6*'Vîrsta 5-7 ani'!$C$6)</f>
        <v/>
      </c>
      <c r="P89" s="245" t="str">
        <f>IF(OR(TOTAL!P89="",TOTAL!P89=0),"",TOTAL!P89/TOTAL!$C$6*'Vîrsta 5-7 ani'!$C$6)</f>
        <v/>
      </c>
      <c r="Q89" s="245" t="str">
        <f>IF(OR(TOTAL!Q89="",TOTAL!Q89=0),"",TOTAL!Q89/TOTAL!$C$6*'Vîrsta 5-7 ani'!$C$6)</f>
        <v/>
      </c>
      <c r="R89" s="245" t="str">
        <f>IF(OR(TOTAL!R89="",TOTAL!R89=0),"",TOTAL!R89/TOTAL!$C$6*'Vîrsta 5-7 ani'!$C$6)</f>
        <v/>
      </c>
      <c r="S89" s="245" t="str">
        <f>IF(OR(TOTAL!S89="",TOTAL!S89=0),"",TOTAL!S89/TOTAL!$C$6*'Vîrsta 5-7 ani'!$C$6)</f>
        <v/>
      </c>
      <c r="T89" s="245" t="str">
        <f>IF(OR(TOTAL!T89="",TOTAL!T89=0),"",TOTAL!T89/TOTAL!$C$6*'Vîrsta 5-7 ani'!$C$6)</f>
        <v/>
      </c>
      <c r="U89" s="245" t="str">
        <f>IF(OR(TOTAL!U89="",TOTAL!U89=0),"",TOTAL!U89/TOTAL!$C$6*'Vîrsta 5-7 ani'!$C$6)</f>
        <v/>
      </c>
      <c r="V89" s="245" t="str">
        <f>IF(OR(TOTAL!V89="",TOTAL!V89=0),"",TOTAL!V89/TOTAL!$C$6*'Vîrsta 5-7 ani'!$C$6)</f>
        <v/>
      </c>
      <c r="W89" s="245" t="str">
        <f>IF(OR(TOTAL!W89="",TOTAL!W89=0),"",TOTAL!W89/TOTAL!$C$6*'Vîrsta 5-7 ani'!$C$6)</f>
        <v/>
      </c>
      <c r="X89" s="245" t="str">
        <f>IF(OR(TOTAL!X89="",TOTAL!X89=0),"",TOTAL!X89/TOTAL!$C$6*'Vîrsta 5-7 ani'!$C$6)</f>
        <v/>
      </c>
      <c r="Y89" s="245" t="str">
        <f>IF(OR(TOTAL!Y89="",TOTAL!Y89=0),"",TOTAL!Y89/TOTAL!$C$6*'Vîrsta 5-7 ani'!$C$6)</f>
        <v/>
      </c>
      <c r="Z89" s="11">
        <f t="shared" si="48"/>
        <v>8.2145199063231846</v>
      </c>
      <c r="AA89" s="11">
        <f t="shared" si="37"/>
        <v>1.976544732031565</v>
      </c>
      <c r="AB89" s="11">
        <f t="shared" si="49"/>
        <v>1.9508496505151547</v>
      </c>
      <c r="AC89" s="7">
        <v>1.3</v>
      </c>
      <c r="AD89" s="97">
        <f t="shared" si="50"/>
        <v>0.17557646854636391</v>
      </c>
      <c r="AE89" s="98">
        <v>0.09</v>
      </c>
      <c r="AF89" s="97">
        <f t="shared" si="51"/>
        <v>7.8033986020606188E-3</v>
      </c>
      <c r="AG89" s="98">
        <v>4.0000000000000001E-3</v>
      </c>
      <c r="AH89" s="97">
        <f t="shared" si="52"/>
        <v>0.39212077975354609</v>
      </c>
      <c r="AI89" s="98">
        <v>0.20100000000000001</v>
      </c>
      <c r="AJ89" s="97">
        <f t="shared" si="53"/>
        <v>2.2629855945975792</v>
      </c>
      <c r="AK89" s="126">
        <v>1.1599999999999999</v>
      </c>
      <c r="AL89" s="202"/>
      <c r="AM89" s="80"/>
      <c r="AN89" s="150"/>
      <c r="AO89" s="66"/>
    </row>
    <row r="90" spans="1:41" s="31" customFormat="1" ht="15.75" x14ac:dyDescent="0.25">
      <c r="A90" s="311"/>
      <c r="B90" s="60" t="s">
        <v>101</v>
      </c>
      <c r="C90" s="245" t="str">
        <f>IF(OR(TOTAL!C90="",TOTAL!C90=0),"",TOTAL!C90/TOTAL!$C$6*'Vîrsta 5-7 ani'!$C$6)</f>
        <v/>
      </c>
      <c r="D90" s="245" t="str">
        <f>IF(OR(TOTAL!D90="",TOTAL!D90=0),"",TOTAL!D90/TOTAL!$C$6*'Vîrsta 5-7 ani'!$C$6)</f>
        <v/>
      </c>
      <c r="E90" s="245" t="str">
        <f>IF(OR(TOTAL!E90="",TOTAL!E90=0),"",TOTAL!E90/TOTAL!$C$6*'Vîrsta 5-7 ani'!$C$6)</f>
        <v/>
      </c>
      <c r="F90" s="245" t="str">
        <f>IF(OR(TOTAL!F90="",TOTAL!F90=0),"",TOTAL!F90/TOTAL!$C$6*'Vîrsta 5-7 ani'!$C$6)</f>
        <v/>
      </c>
      <c r="G90" s="245" t="str">
        <f>IF(OR(TOTAL!G90="",TOTAL!G90=0),"",TOTAL!G90/TOTAL!$C$6*'Vîrsta 5-7 ani'!$C$6)</f>
        <v/>
      </c>
      <c r="H90" s="245" t="str">
        <f>IF(OR(TOTAL!H90="",TOTAL!H90=0),"",TOTAL!H90/TOTAL!$C$6*'Vîrsta 5-7 ani'!$C$6)</f>
        <v/>
      </c>
      <c r="I90" s="245" t="str">
        <f>IF(OR(TOTAL!I90="",TOTAL!I90=0),"",TOTAL!I90/TOTAL!$C$6*'Vîrsta 5-7 ani'!$C$6)</f>
        <v/>
      </c>
      <c r="J90" s="245" t="str">
        <f>IF(OR(TOTAL!J90="",TOTAL!J90=0),"",TOTAL!J90/TOTAL!$C$6*'Vîrsta 5-7 ani'!$C$6)</f>
        <v/>
      </c>
      <c r="K90" s="245" t="str">
        <f>IF(OR(TOTAL!K90="",TOTAL!K90=0),"",TOTAL!K90/TOTAL!$C$6*'Vîrsta 5-7 ani'!$C$6)</f>
        <v/>
      </c>
      <c r="L90" s="245" t="str">
        <f>IF(OR(TOTAL!L90="",TOTAL!L90=0),"",TOTAL!L90/TOTAL!$C$6*'Vîrsta 5-7 ani'!$C$6)</f>
        <v/>
      </c>
      <c r="M90" s="245" t="str">
        <f>IF(OR(TOTAL!M90="",TOTAL!M90=0),"",TOTAL!M90/TOTAL!$C$6*'Vîrsta 5-7 ani'!$C$6)</f>
        <v/>
      </c>
      <c r="N90" s="245" t="str">
        <f>IF(OR(TOTAL!N90="",TOTAL!N90=0),"",TOTAL!N90/TOTAL!$C$6*'Vîrsta 5-7 ani'!$C$6)</f>
        <v/>
      </c>
      <c r="O90" s="245" t="str">
        <f>IF(OR(TOTAL!O90="",TOTAL!O90=0),"",TOTAL!O90/TOTAL!$C$6*'Vîrsta 5-7 ani'!$C$6)</f>
        <v/>
      </c>
      <c r="P90" s="245" t="str">
        <f>IF(OR(TOTAL!P90="",TOTAL!P90=0),"",TOTAL!P90/TOTAL!$C$6*'Vîrsta 5-7 ani'!$C$6)</f>
        <v/>
      </c>
      <c r="Q90" s="245" t="str">
        <f>IF(OR(TOTAL!Q90="",TOTAL!Q90=0),"",TOTAL!Q90/TOTAL!$C$6*'Vîrsta 5-7 ani'!$C$6)</f>
        <v/>
      </c>
      <c r="R90" s="245" t="str">
        <f>IF(OR(TOTAL!R90="",TOTAL!R90=0),"",TOTAL!R90/TOTAL!$C$6*'Vîrsta 5-7 ani'!$C$6)</f>
        <v/>
      </c>
      <c r="S90" s="245" t="str">
        <f>IF(OR(TOTAL!S90="",TOTAL!S90=0),"",TOTAL!S90/TOTAL!$C$6*'Vîrsta 5-7 ani'!$C$6)</f>
        <v/>
      </c>
      <c r="T90" s="245" t="str">
        <f>IF(OR(TOTAL!T90="",TOTAL!T90=0),"",TOTAL!T90/TOTAL!$C$6*'Vîrsta 5-7 ani'!$C$6)</f>
        <v/>
      </c>
      <c r="U90" s="245" t="str">
        <f>IF(OR(TOTAL!U90="",TOTAL!U90=0),"",TOTAL!U90/TOTAL!$C$6*'Vîrsta 5-7 ani'!$C$6)</f>
        <v/>
      </c>
      <c r="V90" s="245" t="str">
        <f>IF(OR(TOTAL!V90="",TOTAL!V90=0),"",TOTAL!V90/TOTAL!$C$6*'Vîrsta 5-7 ani'!$C$6)</f>
        <v/>
      </c>
      <c r="W90" s="245" t="str">
        <f>IF(OR(TOTAL!W90="",TOTAL!W90=0),"",TOTAL!W90/TOTAL!$C$6*'Vîrsta 5-7 ani'!$C$6)</f>
        <v/>
      </c>
      <c r="X90" s="245" t="str">
        <f>IF(OR(TOTAL!X90="",TOTAL!X90=0),"",TOTAL!X90/TOTAL!$C$6*'Vîrsta 5-7 ani'!$C$6)</f>
        <v/>
      </c>
      <c r="Y90" s="245" t="str">
        <f>IF(OR(TOTAL!Y90="",TOTAL!Y90=0),"",TOTAL!Y90/TOTAL!$C$6*'Vîrsta 5-7 ani'!$C$6)</f>
        <v/>
      </c>
      <c r="Z90" s="11">
        <f t="shared" si="48"/>
        <v>0</v>
      </c>
      <c r="AA90" s="11">
        <f t="shared" si="37"/>
        <v>0</v>
      </c>
      <c r="AB90" s="11" t="str">
        <f t="shared" si="49"/>
        <v/>
      </c>
      <c r="AC90" s="7">
        <v>1.3</v>
      </c>
      <c r="AD90" s="97" t="str">
        <f t="shared" si="50"/>
        <v/>
      </c>
      <c r="AE90" s="98">
        <v>0.193</v>
      </c>
      <c r="AF90" s="97" t="str">
        <f t="shared" si="51"/>
        <v/>
      </c>
      <c r="AG90" s="98">
        <v>6.0400000000000002E-2</v>
      </c>
      <c r="AH90" s="97" t="str">
        <f t="shared" si="52"/>
        <v/>
      </c>
      <c r="AI90" s="98">
        <v>0.60650000000000004</v>
      </c>
      <c r="AJ90" s="97" t="str">
        <f t="shared" si="53"/>
        <v/>
      </c>
      <c r="AK90" s="126">
        <v>3.64</v>
      </c>
      <c r="AL90" s="202"/>
      <c r="AM90" s="80"/>
      <c r="AN90" s="150"/>
      <c r="AO90" s="66"/>
    </row>
    <row r="91" spans="1:41" s="31" customFormat="1" ht="15.75" x14ac:dyDescent="0.25">
      <c r="A91" s="312"/>
      <c r="B91" s="61" t="s">
        <v>46</v>
      </c>
      <c r="C91" s="245" t="str">
        <f>IF(OR(TOTAL!C91="",TOTAL!C91=0),"",TOTAL!C91/TOTAL!$C$6*'Vîrsta 5-7 ani'!$C$6)</f>
        <v/>
      </c>
      <c r="D91" s="245" t="str">
        <f>IF(OR(TOTAL!D91="",TOTAL!D91=0),"",TOTAL!D91/TOTAL!$C$6*'Vîrsta 5-7 ani'!$C$6)</f>
        <v/>
      </c>
      <c r="E91" s="245" t="str">
        <f>IF(OR(TOTAL!E91="",TOTAL!E91=0),"",TOTAL!E91/TOTAL!$C$6*'Vîrsta 5-7 ani'!$C$6)</f>
        <v/>
      </c>
      <c r="F91" s="245" t="str">
        <f>IF(OR(TOTAL!F91="",TOTAL!F91=0),"",TOTAL!F91/TOTAL!$C$6*'Vîrsta 5-7 ani'!$C$6)</f>
        <v/>
      </c>
      <c r="G91" s="245" t="str">
        <f>IF(OR(TOTAL!G91="",TOTAL!G91=0),"",TOTAL!G91/TOTAL!$C$6*'Vîrsta 5-7 ani'!$C$6)</f>
        <v/>
      </c>
      <c r="H91" s="245" t="str">
        <f>IF(OR(TOTAL!H91="",TOTAL!H91=0),"",TOTAL!H91/TOTAL!$C$6*'Vîrsta 5-7 ani'!$C$6)</f>
        <v/>
      </c>
      <c r="I91" s="245" t="str">
        <f>IF(OR(TOTAL!I91="",TOTAL!I91=0),"",TOTAL!I91/TOTAL!$C$6*'Vîrsta 5-7 ani'!$C$6)</f>
        <v/>
      </c>
      <c r="J91" s="245" t="str">
        <f>IF(OR(TOTAL!J91="",TOTAL!J91=0),"",TOTAL!J91/TOTAL!$C$6*'Vîrsta 5-7 ani'!$C$6)</f>
        <v/>
      </c>
      <c r="K91" s="245" t="str">
        <f>IF(OR(TOTAL!K91="",TOTAL!K91=0),"",TOTAL!K91/TOTAL!$C$6*'Vîrsta 5-7 ani'!$C$6)</f>
        <v/>
      </c>
      <c r="L91" s="245" t="str">
        <f>IF(OR(TOTAL!L91="",TOTAL!L91=0),"",TOTAL!L91/TOTAL!$C$6*'Vîrsta 5-7 ani'!$C$6)</f>
        <v/>
      </c>
      <c r="M91" s="245" t="str">
        <f>IF(OR(TOTAL!M91="",TOTAL!M91=0),"",TOTAL!M91/TOTAL!$C$6*'Vîrsta 5-7 ani'!$C$6)</f>
        <v/>
      </c>
      <c r="N91" s="245" t="str">
        <f>IF(OR(TOTAL!N91="",TOTAL!N91=0),"",TOTAL!N91/TOTAL!$C$6*'Vîrsta 5-7 ani'!$C$6)</f>
        <v/>
      </c>
      <c r="O91" s="245" t="str">
        <f>IF(OR(TOTAL!O91="",TOTAL!O91=0),"",TOTAL!O91/TOTAL!$C$6*'Vîrsta 5-7 ani'!$C$6)</f>
        <v/>
      </c>
      <c r="P91" s="245" t="str">
        <f>IF(OR(TOTAL!P91="",TOTAL!P91=0),"",TOTAL!P91/TOTAL!$C$6*'Vîrsta 5-7 ani'!$C$6)</f>
        <v/>
      </c>
      <c r="Q91" s="245" t="str">
        <f>IF(OR(TOTAL!Q91="",TOTAL!Q91=0),"",TOTAL!Q91/TOTAL!$C$6*'Vîrsta 5-7 ani'!$C$6)</f>
        <v/>
      </c>
      <c r="R91" s="245" t="str">
        <f>IF(OR(TOTAL!R91="",TOTAL!R91=0),"",TOTAL!R91/TOTAL!$C$6*'Vîrsta 5-7 ani'!$C$6)</f>
        <v/>
      </c>
      <c r="S91" s="245" t="str">
        <f>IF(OR(TOTAL!S91="",TOTAL!S91=0),"",TOTAL!S91/TOTAL!$C$6*'Vîrsta 5-7 ani'!$C$6)</f>
        <v/>
      </c>
      <c r="T91" s="245" t="str">
        <f>IF(OR(TOTAL!T91="",TOTAL!T91=0),"",TOTAL!T91/TOTAL!$C$6*'Vîrsta 5-7 ani'!$C$6)</f>
        <v/>
      </c>
      <c r="U91" s="245" t="str">
        <f>IF(OR(TOTAL!U91="",TOTAL!U91=0),"",TOTAL!U91/TOTAL!$C$6*'Vîrsta 5-7 ani'!$C$6)</f>
        <v/>
      </c>
      <c r="V91" s="245" t="str">
        <f>IF(OR(TOTAL!V91="",TOTAL!V91=0),"",TOTAL!V91/TOTAL!$C$6*'Vîrsta 5-7 ani'!$C$6)</f>
        <v/>
      </c>
      <c r="W91" s="245" t="str">
        <f>IF(OR(TOTAL!W91="",TOTAL!W91=0),"",TOTAL!W91/TOTAL!$C$6*'Vîrsta 5-7 ani'!$C$6)</f>
        <v/>
      </c>
      <c r="X91" s="245" t="str">
        <f>IF(OR(TOTAL!X91="",TOTAL!X91=0),"",TOTAL!X91/TOTAL!$C$6*'Vîrsta 5-7 ani'!$C$6)</f>
        <v/>
      </c>
      <c r="Y91" s="245" t="str">
        <f>IF(OR(TOTAL!Y91="",TOTAL!Y91=0),"",TOTAL!Y91/TOTAL!$C$6*'Vîrsta 5-7 ani'!$C$6)</f>
        <v/>
      </c>
      <c r="Z91" s="11">
        <f t="shared" si="48"/>
        <v>0</v>
      </c>
      <c r="AA91" s="11">
        <f t="shared" si="37"/>
        <v>0</v>
      </c>
      <c r="AB91" s="11" t="str">
        <f t="shared" si="49"/>
        <v/>
      </c>
      <c r="AC91" s="7"/>
      <c r="AD91" s="97" t="str">
        <f t="shared" si="50"/>
        <v/>
      </c>
      <c r="AE91" s="98">
        <v>0.05</v>
      </c>
      <c r="AF91" s="97" t="str">
        <f t="shared" si="51"/>
        <v/>
      </c>
      <c r="AG91" s="98">
        <v>2E-3</v>
      </c>
      <c r="AH91" s="97" t="str">
        <f t="shared" si="52"/>
        <v/>
      </c>
      <c r="AI91" s="98">
        <v>0.13</v>
      </c>
      <c r="AJ91" s="97" t="str">
        <f t="shared" si="53"/>
        <v/>
      </c>
      <c r="AK91" s="126">
        <v>0.4</v>
      </c>
      <c r="AL91" s="203"/>
      <c r="AM91" s="151"/>
      <c r="AN91" s="152"/>
      <c r="AO91" s="66"/>
    </row>
    <row r="92" spans="1:41" ht="47.25" x14ac:dyDescent="0.25">
      <c r="A92" s="238">
        <v>10</v>
      </c>
      <c r="B92" s="68" t="s">
        <v>11</v>
      </c>
      <c r="C92" s="69" t="str">
        <f>IF(OR(TOTAL!C92="",TOTAL!C92=0),"",IF('Vîrsta 1-2 ani'!$C$6&lt;=0,(('Vîrsta 3-4 ani'!C92/'Vîrsta 3-4 ani'!$C$6)+0.0016)*'Vîrsta 5-7 ani'!$C$6,(('Vîrsta 1-2 ani'!C92/'Vîrsta 1-2 ani'!$C$6)+0.0016)*'Vîrsta 5-7 ani'!$C$6))</f>
        <v/>
      </c>
      <c r="D92" s="69">
        <f>IF(OR(TOTAL!D92="",TOTAL!D92=0),"",IF('Vîrsta 1-2 ani'!$C$6&lt;=0,(('Vîrsta 3-4 ani'!D92/'Vîrsta 3-4 ani'!$C$6)+0.0016)*'Vîrsta 5-7 ani'!$C$6,(('Vîrsta 1-2 ani'!D92/'Vîrsta 1-2 ani'!$C$6)+0.0016)*'Vîrsta 5-7 ani'!$C$6))</f>
        <v>1.2103419203747072</v>
      </c>
      <c r="E92" s="69">
        <f>IF(OR(TOTAL!E92="",TOTAL!E92=0),"",IF('Vîrsta 1-2 ani'!$C$6&lt;=0,(('Vîrsta 3-4 ani'!E92/'Vîrsta 3-4 ani'!$C$6)+0.0016)*'Vîrsta 5-7 ani'!$C$6,(('Vîrsta 1-2 ani'!E92/'Vîrsta 1-2 ani'!$C$6)+0.0016)*'Vîrsta 5-7 ani'!$C$6))</f>
        <v>1.2103419203747072</v>
      </c>
      <c r="F92" s="69">
        <f>IF(OR(TOTAL!F92="",TOTAL!F92=0),"",IF('Vîrsta 1-2 ani'!$C$6&lt;=0,(('Vîrsta 3-4 ani'!F92/'Vîrsta 3-4 ani'!$C$6)+0.0016)*'Vîrsta 5-7 ani'!$C$6,(('Vîrsta 1-2 ani'!F92/'Vîrsta 1-2 ani'!$C$6)+0.0016)*'Vîrsta 5-7 ani'!$C$6))</f>
        <v>0.43048243559718974</v>
      </c>
      <c r="G92" s="69" t="str">
        <f>IF(OR(TOTAL!G92="",TOTAL!G92=0),"",IF('Vîrsta 1-2 ani'!$C$6&lt;=0,(('Vîrsta 3-4 ani'!G92/'Vîrsta 3-4 ani'!$C$6)+0.0016)*'Vîrsta 5-7 ani'!$C$6,(('Vîrsta 1-2 ani'!G92/'Vîrsta 1-2 ani'!$C$6)+0.0016)*'Vîrsta 5-7 ani'!$C$6))</f>
        <v/>
      </c>
      <c r="H92" s="69" t="str">
        <f>IF(OR(TOTAL!H92="",TOTAL!H92=0),"",IF('Vîrsta 1-2 ani'!$C$6&lt;=0,(('Vîrsta 3-4 ani'!H92/'Vîrsta 3-4 ani'!$C$6)+0.0016)*'Vîrsta 5-7 ani'!$C$6,(('Vîrsta 1-2 ani'!H92/'Vîrsta 1-2 ani'!$C$6)+0.0016)*'Vîrsta 5-7 ani'!$C$6))</f>
        <v/>
      </c>
      <c r="I92" s="69">
        <f>IF(OR(TOTAL!I92="",TOTAL!I92=0),"",IF('Vîrsta 1-2 ani'!$C$6&lt;=0,(('Vîrsta 3-4 ani'!I92/'Vîrsta 3-4 ani'!$C$6)+0.0016)*'Vîrsta 5-7 ani'!$C$6,(('Vîrsta 1-2 ani'!I92/'Vîrsta 1-2 ani'!$C$6)+0.0016)*'Vîrsta 5-7 ani'!$C$6))</f>
        <v>1.2103419203747072</v>
      </c>
      <c r="J92" s="69">
        <f>IF(OR(TOTAL!J92="",TOTAL!J92=0),"",IF('Vîrsta 1-2 ani'!$C$6&lt;=0,(('Vîrsta 3-4 ani'!J92/'Vîrsta 3-4 ani'!$C$6)+0.0016)*'Vîrsta 5-7 ani'!$C$6,(('Vîrsta 1-2 ani'!J92/'Vîrsta 1-2 ani'!$C$6)+0.0016)*'Vîrsta 5-7 ani'!$C$6))</f>
        <v>0.6904355971896956</v>
      </c>
      <c r="K92" s="69" t="str">
        <f>IF(OR(TOTAL!K92="",TOTAL!K92=0),"",IF('Vîrsta 1-2 ani'!$C$6&lt;=0,(('Vîrsta 3-4 ani'!K92/'Vîrsta 3-4 ani'!$C$6)+0.0016)*'Vîrsta 5-7 ani'!$C$6,(('Vîrsta 1-2 ani'!K92/'Vîrsta 1-2 ani'!$C$6)+0.0016)*'Vîrsta 5-7 ani'!$C$6))</f>
        <v/>
      </c>
      <c r="L92" s="69" t="str">
        <f>IF(OR(TOTAL!L92="",TOTAL!L92=0),"",IF('Vîrsta 1-2 ani'!$C$6&lt;=0,(('Vîrsta 3-4 ani'!L92/'Vîrsta 3-4 ani'!$C$6)+0.0016)*'Vîrsta 5-7 ani'!$C$6,(('Vîrsta 1-2 ani'!L92/'Vîrsta 1-2 ani'!$C$6)+0.0016)*'Vîrsta 5-7 ani'!$C$6))</f>
        <v/>
      </c>
      <c r="M92" s="69" t="str">
        <f>IF(OR(TOTAL!M92="",TOTAL!M92=0),"",IF('Vîrsta 1-2 ani'!$C$6&lt;=0,(('Vîrsta 3-4 ani'!M92/'Vîrsta 3-4 ani'!$C$6)+0.0016)*'Vîrsta 5-7 ani'!$C$6,(('Vîrsta 1-2 ani'!M92/'Vîrsta 1-2 ani'!$C$6)+0.0016)*'Vîrsta 5-7 ani'!$C$6))</f>
        <v/>
      </c>
      <c r="N92" s="69" t="str">
        <f>IF(OR(TOTAL!N92="",TOTAL!N92=0),"",IF('Vîrsta 1-2 ani'!$C$6&lt;=0,(('Vîrsta 3-4 ani'!N92/'Vîrsta 3-4 ani'!$C$6)+0.0016)*'Vîrsta 5-7 ani'!$C$6,(('Vîrsta 1-2 ani'!N92/'Vîrsta 1-2 ani'!$C$6)+0.0016)*'Vîrsta 5-7 ani'!$C$6))</f>
        <v/>
      </c>
      <c r="O92" s="69" t="str">
        <f>IF(OR(TOTAL!O92="",TOTAL!O92=0),"",IF('Vîrsta 1-2 ani'!$C$6&lt;=0,(('Vîrsta 3-4 ani'!O92/'Vîrsta 3-4 ani'!$C$6)+0.0016)*'Vîrsta 5-7 ani'!$C$6,(('Vîrsta 1-2 ani'!O92/'Vîrsta 1-2 ani'!$C$6)+0.0016)*'Vîrsta 5-7 ani'!$C$6))</f>
        <v/>
      </c>
      <c r="P92" s="69" t="str">
        <f>IF(OR(TOTAL!P92="",TOTAL!P92=0),"",IF('Vîrsta 1-2 ani'!$C$6&lt;=0,(('Vîrsta 3-4 ani'!P92/'Vîrsta 3-4 ani'!$C$6)+0.0016)*'Vîrsta 5-7 ani'!$C$6,(('Vîrsta 1-2 ani'!P92/'Vîrsta 1-2 ani'!$C$6)+0.0016)*'Vîrsta 5-7 ani'!$C$6))</f>
        <v/>
      </c>
      <c r="Q92" s="69">
        <f>IF(OR(TOTAL!Q92="",TOTAL!Q92=0),"",IF('Vîrsta 1-2 ani'!$C$6&lt;=0,(('Vîrsta 3-4 ani'!Q92/'Vîrsta 3-4 ani'!$C$6)+0.0016)*'Vîrsta 5-7 ani'!$C$6,(('Vîrsta 1-2 ani'!Q92/'Vîrsta 1-2 ani'!$C$6)+0.0016)*'Vîrsta 5-7 ani'!$C$6))</f>
        <v>1.2103419203747072</v>
      </c>
      <c r="R92" s="69" t="str">
        <f>IF(OR(TOTAL!R92="",TOTAL!R92=0),"",IF('Vîrsta 1-2 ani'!$C$6&lt;=0,(('Vîrsta 3-4 ani'!R92/'Vîrsta 3-4 ani'!$C$6)+0.0016)*'Vîrsta 5-7 ani'!$C$6,(('Vîrsta 1-2 ani'!R92/'Vîrsta 1-2 ani'!$C$6)+0.0016)*'Vîrsta 5-7 ani'!$C$6))</f>
        <v/>
      </c>
      <c r="S92" s="69" t="str">
        <f>IF(OR(TOTAL!S92="",TOTAL!S92=0),"",IF('Vîrsta 1-2 ani'!$C$6&lt;=0,(('Vîrsta 3-4 ani'!S92/'Vîrsta 3-4 ani'!$C$6)+0.0016)*'Vîrsta 5-7 ani'!$C$6,(('Vîrsta 1-2 ani'!S92/'Vîrsta 1-2 ani'!$C$6)+0.0016)*'Vîrsta 5-7 ani'!$C$6))</f>
        <v/>
      </c>
      <c r="T92" s="69">
        <f>IF(OR(TOTAL!T92="",TOTAL!T92=0),"",IF('Vîrsta 1-2 ani'!$C$6&lt;=0,(('Vîrsta 3-4 ani'!T92/'Vîrsta 3-4 ani'!$C$6)+0.0016)*'Vîrsta 5-7 ani'!$C$6,(('Vîrsta 1-2 ani'!T92/'Vîrsta 1-2 ani'!$C$6)+0.0016)*'Vîrsta 5-7 ani'!$C$6))</f>
        <v>0.7944168618266978</v>
      </c>
      <c r="U92" s="69" t="str">
        <f>IF(OR(TOTAL!U92="",TOTAL!U92=0),"",IF('Vîrsta 1-2 ani'!$C$6&lt;=0,(('Vîrsta 3-4 ani'!U92/'Vîrsta 3-4 ani'!$C$6)+0.0016)*'Vîrsta 5-7 ani'!$C$6,(('Vîrsta 1-2 ani'!U92/'Vîrsta 1-2 ani'!$C$6)+0.0016)*'Vîrsta 5-7 ani'!$C$6))</f>
        <v/>
      </c>
      <c r="V92" s="69" t="str">
        <f>IF(OR(TOTAL!V92="",TOTAL!V92=0),"",IF('Vîrsta 1-2 ani'!$C$6&lt;=0,(('Vîrsta 3-4 ani'!V92/'Vîrsta 3-4 ani'!$C$6)+0.0016)*'Vîrsta 5-7 ani'!$C$6,(('Vîrsta 1-2 ani'!V92/'Vîrsta 1-2 ani'!$C$6)+0.0016)*'Vîrsta 5-7 ani'!$C$6))</f>
        <v/>
      </c>
      <c r="W92" s="69" t="str">
        <f>IF(OR(TOTAL!W92="",TOTAL!W92=0),"",IF('Vîrsta 1-2 ani'!$C$6&lt;=0,(('Vîrsta 3-4 ani'!W92/'Vîrsta 3-4 ani'!$C$6)+0.0016)*'Vîrsta 5-7 ani'!$C$6,(('Vîrsta 1-2 ani'!W92/'Vîrsta 1-2 ani'!$C$6)+0.0016)*'Vîrsta 5-7 ani'!$C$6))</f>
        <v/>
      </c>
      <c r="X92" s="69" t="str">
        <f>IF(OR(TOTAL!X92="",TOTAL!X92=0),"",IF('Vîrsta 1-2 ani'!$C$6&lt;=0,(('Vîrsta 3-4 ani'!X92/'Vîrsta 3-4 ani'!$C$6)+0.0016)*'Vîrsta 5-7 ani'!$C$6,(('Vîrsta 1-2 ani'!X92/'Vîrsta 1-2 ani'!$C$6)+0.0016)*'Vîrsta 5-7 ani'!$C$6))</f>
        <v/>
      </c>
      <c r="Y92" s="69" t="str">
        <f>IF(OR(TOTAL!Y92="",TOTAL!Y92=0),"",IF('Vîrsta 1-2 ani'!$C$6&lt;=0,(('Vîrsta 3-4 ani'!Y92/'Vîrsta 3-4 ani'!$C$6)+0.0016)*'Vîrsta 5-7 ani'!$C$6,(('Vîrsta 1-2 ani'!Y92/'Vîrsta 1-2 ani'!$C$6)+0.0016)*'Vîrsta 5-7 ani'!$C$6))</f>
        <v/>
      </c>
      <c r="Z92" s="10">
        <f t="shared" si="48"/>
        <v>6.7567025761124127</v>
      </c>
      <c r="AA92" s="10">
        <f t="shared" si="37"/>
        <v>1.6257705909798876</v>
      </c>
      <c r="AB92" s="10">
        <f t="shared" si="38"/>
        <v>1.6257705909798876</v>
      </c>
      <c r="AC92" s="4">
        <v>0</v>
      </c>
      <c r="AD92" s="90">
        <f>IFERROR(IF($AB92=0,"",$AB92*AE92),"")</f>
        <v>0.32515411819597756</v>
      </c>
      <c r="AE92" s="91">
        <v>0.2</v>
      </c>
      <c r="AF92" s="90">
        <f>IFERROR(IF($AB92=0,"",$AB92*AG92),"")</f>
        <v>1.1380394136859213</v>
      </c>
      <c r="AG92" s="91">
        <v>0.7</v>
      </c>
      <c r="AH92" s="90">
        <f>IFERROR(IF($AB92=0,"",$AB92*AI92),"")</f>
        <v>0.27963254164854068</v>
      </c>
      <c r="AI92" s="91">
        <v>0.17199999999999999</v>
      </c>
      <c r="AJ92" s="90">
        <f t="shared" si="53"/>
        <v>10.648797370918263</v>
      </c>
      <c r="AK92" s="91">
        <v>6.55</v>
      </c>
      <c r="AL92" s="200">
        <v>5.6</v>
      </c>
      <c r="AM92" s="129">
        <f t="shared" ref="AM92:AM93" si="54">IFERROR((AB92-AL92),"")</f>
        <v>-3.9742294090201122</v>
      </c>
      <c r="AN92" s="129">
        <f t="shared" ref="AN92:AN96" si="55">IFERROR((AB92*100/AL92),"")</f>
        <v>29.031617696069421</v>
      </c>
      <c r="AO92" s="18"/>
    </row>
    <row r="93" spans="1:41" ht="15.75" x14ac:dyDescent="0.25">
      <c r="A93" s="310">
        <v>11</v>
      </c>
      <c r="B93" s="68" t="s">
        <v>102</v>
      </c>
      <c r="C93" s="69">
        <f>IF(OR(TOTAL!C93="",TOTAL!C93=0),"",IF('Vîrsta 1-2 ani'!$C$6&lt;=0,(('Vîrsta 3-4 ani'!C93/'Vîrsta 3-4 ani'!$C$6)+0.004)*'Vîrsta 5-7 ani'!$C$6,(('Vîrsta 1-2 ani'!C93/'Vîrsta 1-2 ani'!$C$6)+0.0056)*'Vîrsta 5-7 ani'!$C$6))</f>
        <v>4.666679156908665</v>
      </c>
      <c r="D93" s="69">
        <f>IF(OR(TOTAL!D93="",TOTAL!D93=0),"",IF('Vîrsta 1-2 ani'!$C$6&lt;=0,(('Vîrsta 3-4 ani'!D93/'Vîrsta 3-4 ani'!$C$6)+0.004)*'Vîrsta 5-7 ani'!$C$6,(('Vîrsta 1-2 ani'!D93/'Vîrsta 1-2 ani'!$C$6)+0.0056)*'Vîrsta 5-7 ani'!$C$6))</f>
        <v>4.9786229508196715</v>
      </c>
      <c r="E93" s="69">
        <f>IF(OR(TOTAL!E93="",TOTAL!E93=0),"",IF('Vîrsta 1-2 ani'!$C$6&lt;=0,(('Vîrsta 3-4 ani'!E93/'Vîrsta 3-4 ani'!$C$6)+0.004)*'Vîrsta 5-7 ani'!$C$6,(('Vîrsta 1-2 ani'!E93/'Vîrsta 1-2 ani'!$C$6)+0.0056)*'Vîrsta 5-7 ani'!$C$6))</f>
        <v>4.6146885245901634</v>
      </c>
      <c r="F93" s="69">
        <f>IF(OR(TOTAL!F93="",TOTAL!F93=0),"",IF('Vîrsta 1-2 ani'!$C$6&lt;=0,(('Vîrsta 3-4 ani'!F93/'Vîrsta 3-4 ani'!$C$6)+0.004)*'Vîrsta 5-7 ani'!$C$6,(('Vîrsta 1-2 ani'!F93/'Vîrsta 1-2 ani'!$C$6)+0.0056)*'Vîrsta 5-7 ani'!$C$6))</f>
        <v>4.8226510538641687</v>
      </c>
      <c r="G93" s="69">
        <f>IF(OR(TOTAL!G93="",TOTAL!G93=0),"",IF('Vîrsta 1-2 ani'!$C$6&lt;=0,(('Vîrsta 3-4 ani'!G93/'Vîrsta 3-4 ani'!$C$6)+0.004)*'Vîrsta 5-7 ani'!$C$6,(('Vîrsta 1-2 ani'!G93/'Vîrsta 1-2 ani'!$C$6)+0.0056)*'Vîrsta 5-7 ani'!$C$6))</f>
        <v>4.8226510538641687</v>
      </c>
      <c r="H93" s="69">
        <f>IF(OR(TOTAL!H93="",TOTAL!H93=0),"",IF('Vîrsta 1-2 ani'!$C$6&lt;=0,(('Vîrsta 3-4 ani'!H93/'Vîrsta 3-4 ani'!$C$6)+0.004)*'Vîrsta 5-7 ani'!$C$6,(('Vîrsta 1-2 ani'!H93/'Vîrsta 1-2 ani'!$C$6)+0.0056)*'Vîrsta 5-7 ani'!$C$6))</f>
        <v>4.8746416861826694</v>
      </c>
      <c r="I93" s="69">
        <f>IF(OR(TOTAL!I93="",TOTAL!I93=0),"",IF('Vîrsta 1-2 ani'!$C$6&lt;=0,(('Vîrsta 3-4 ani'!I93/'Vîrsta 3-4 ani'!$C$6)+0.004)*'Vîrsta 5-7 ani'!$C$6,(('Vîrsta 1-2 ani'!I93/'Vîrsta 1-2 ani'!$C$6)+0.0056)*'Vîrsta 5-7 ani'!$C$6))</f>
        <v>6.2783887587822012</v>
      </c>
      <c r="J93" s="69">
        <f>IF(OR(TOTAL!J93="",TOTAL!J93=0),"",IF('Vîrsta 1-2 ani'!$C$6&lt;=0,(('Vîrsta 3-4 ani'!J93/'Vîrsta 3-4 ani'!$C$6)+0.004)*'Vîrsta 5-7 ani'!$C$6,(('Vîrsta 1-2 ani'!J93/'Vîrsta 1-2 ani'!$C$6)+0.0056)*'Vîrsta 5-7 ani'!$C$6))</f>
        <v>4.4067259953161591</v>
      </c>
      <c r="K93" s="69">
        <f>IF(OR(TOTAL!K93="",TOTAL!K93=0),"",IF('Vîrsta 1-2 ani'!$C$6&lt;=0,(('Vîrsta 3-4 ani'!K93/'Vîrsta 3-4 ani'!$C$6)+0.004)*'Vîrsta 5-7 ani'!$C$6,(('Vîrsta 1-2 ani'!K93/'Vîrsta 1-2 ani'!$C$6)+0.0056)*'Vîrsta 5-7 ani'!$C$6))</f>
        <v>4.1467728337236531</v>
      </c>
      <c r="L93" s="69">
        <f>IF(OR(TOTAL!L93="",TOTAL!L93=0),"",IF('Vîrsta 1-2 ani'!$C$6&lt;=0,(('Vîrsta 3-4 ani'!L93/'Vîrsta 3-4 ani'!$C$6)+0.004)*'Vîrsta 5-7 ani'!$C$6,(('Vîrsta 1-2 ani'!L93/'Vîrsta 1-2 ani'!$C$6)+0.0056)*'Vîrsta 5-7 ani'!$C$6))</f>
        <v>4.1987634660421538</v>
      </c>
      <c r="M93" s="69">
        <f>IF(OR(TOTAL!M93="",TOTAL!M93=0),"",IF('Vîrsta 1-2 ani'!$C$6&lt;=0,(('Vîrsta 3-4 ani'!M93/'Vîrsta 3-4 ani'!$C$6)+0.004)*'Vîrsta 5-7 ani'!$C$6,(('Vîrsta 1-2 ani'!M93/'Vîrsta 1-2 ani'!$C$6)+0.0056)*'Vîrsta 5-7 ani'!$C$6))</f>
        <v>5.4465386416861827</v>
      </c>
      <c r="N93" s="69">
        <f>IF(OR(TOTAL!N93="",TOTAL!N93=0),"",IF('Vîrsta 1-2 ani'!$C$6&lt;=0,(('Vîrsta 3-4 ani'!N93/'Vîrsta 3-4 ani'!$C$6)+0.004)*'Vîrsta 5-7 ani'!$C$6,(('Vîrsta 1-2 ani'!N93/'Vîrsta 1-2 ani'!$C$6)+0.0056)*'Vîrsta 5-7 ani'!$C$6))</f>
        <v>4.5211053864168615</v>
      </c>
      <c r="O93" s="69">
        <f>IF(OR(TOTAL!O93="",TOTAL!O93=0),"",IF('Vîrsta 1-2 ani'!$C$6&lt;=0,(('Vîrsta 3-4 ani'!O93/'Vîrsta 3-4 ani'!$C$6)+0.004)*'Vîrsta 5-7 ani'!$C$6,(('Vîrsta 1-2 ani'!O93/'Vîrsta 1-2 ani'!$C$6)+0.0056)*'Vîrsta 5-7 ani'!$C$6))</f>
        <v>4.5626978922716628</v>
      </c>
      <c r="P93" s="69">
        <f>IF(OR(TOTAL!P93="",TOTAL!P93=0),"",IF('Vîrsta 1-2 ani'!$C$6&lt;=0,(('Vîrsta 3-4 ani'!P93/'Vîrsta 3-4 ani'!$C$6)+0.004)*'Vîrsta 5-7 ani'!$C$6,(('Vîrsta 1-2 ani'!P93/'Vîrsta 1-2 ani'!$C$6)+0.0056)*'Vîrsta 5-7 ani'!$C$6))</f>
        <v>4.7186697892271665</v>
      </c>
      <c r="Q93" s="69">
        <f>IF(OR(TOTAL!Q93="",TOTAL!Q93=0),"",IF('Vîrsta 1-2 ani'!$C$6&lt;=0,(('Vîrsta 3-4 ani'!Q93/'Vîrsta 3-4 ani'!$C$6)+0.004)*'Vîrsta 5-7 ani'!$C$6,(('Vîrsta 1-2 ani'!Q93/'Vîrsta 1-2 ani'!$C$6)+0.0056)*'Vîrsta 5-7 ani'!$C$6))</f>
        <v>6.0184355971896952</v>
      </c>
      <c r="R93" s="69">
        <f>IF(OR(TOTAL!R93="",TOTAL!R93=0),"",IF('Vîrsta 1-2 ani'!$C$6&lt;=0,(('Vîrsta 3-4 ani'!R93/'Vîrsta 3-4 ani'!$C$6)+0.004)*'Vîrsta 5-7 ani'!$C$6,(('Vîrsta 1-2 ani'!R93/'Vîrsta 1-2 ani'!$C$6)+0.0056)*'Vîrsta 5-7 ani'!$C$6))</f>
        <v>6.2263981264637014</v>
      </c>
      <c r="S93" s="69">
        <f>IF(OR(TOTAL!S93="",TOTAL!S93=0),"",IF('Vîrsta 1-2 ani'!$C$6&lt;=0,(('Vîrsta 3-4 ani'!S93/'Vîrsta 3-4 ani'!$C$6)+0.004)*'Vîrsta 5-7 ani'!$C$6,(('Vîrsta 1-2 ani'!S93/'Vîrsta 1-2 ani'!$C$6)+0.0056)*'Vîrsta 5-7 ani'!$C$6))</f>
        <v>4.4067259953161591</v>
      </c>
      <c r="T93" s="69">
        <f>IF(OR(TOTAL!T93="",TOTAL!T93=0),"",IF('Vîrsta 1-2 ani'!$C$6&lt;=0,(('Vîrsta 3-4 ani'!T93/'Vîrsta 3-4 ani'!$C$6)+0.004)*'Vîrsta 5-7 ani'!$C$6,(('Vîrsta 1-2 ani'!T93/'Vîrsta 1-2 ani'!$C$6)+0.0056)*'Vîrsta 5-7 ani'!$C$6))</f>
        <v>3.9908009367681498</v>
      </c>
      <c r="U93" s="69">
        <f>IF(OR(TOTAL!U93="",TOTAL!U93=0),"",IF('Vîrsta 1-2 ani'!$C$6&lt;=0,(('Vîrsta 3-4 ani'!U93/'Vîrsta 3-4 ani'!$C$6)+0.004)*'Vîrsta 5-7 ani'!$C$6,(('Vîrsta 1-2 ani'!U93/'Vîrsta 1-2 ani'!$C$6)+0.0056)*'Vîrsta 5-7 ani'!$C$6))</f>
        <v>5.0826042154566746</v>
      </c>
      <c r="V93" s="69">
        <f>IF(OR(TOTAL!V93="",TOTAL!V93=0),"",IF('Vîrsta 1-2 ani'!$C$6&lt;=0,(('Vîrsta 3-4 ani'!V93/'Vîrsta 3-4 ani'!$C$6)+0.004)*'Vîrsta 5-7 ani'!$C$6,(('Vîrsta 1-2 ani'!V93/'Vîrsta 1-2 ani'!$C$6)+0.0056)*'Vîrsta 5-7 ani'!$C$6))</f>
        <v>4.666679156908665</v>
      </c>
      <c r="W93" s="69" t="str">
        <f>IF(OR(TOTAL!W93="",TOTAL!W93=0),"",IF('Vîrsta 1-2 ani'!$C$6&lt;=0,(('Vîrsta 3-4 ani'!W93/'Vîrsta 3-4 ani'!$C$6)+0.004)*'Vîrsta 5-7 ani'!$C$6,(('Vîrsta 1-2 ani'!W93/'Vîrsta 1-2 ani'!$C$6)+0.0056)*'Vîrsta 5-7 ani'!$C$6))</f>
        <v/>
      </c>
      <c r="X93" s="69" t="str">
        <f>IF(OR(TOTAL!X93="",TOTAL!X93=0),"",IF('Vîrsta 1-2 ani'!$C$6&lt;=0,(('Vîrsta 3-4 ani'!X93/'Vîrsta 3-4 ani'!$C$6)+0.004)*'Vîrsta 5-7 ani'!$C$6,(('Vîrsta 1-2 ani'!X93/'Vîrsta 1-2 ani'!$C$6)+0.0056)*'Vîrsta 5-7 ani'!$C$6))</f>
        <v/>
      </c>
      <c r="Y93" s="69" t="str">
        <f>IF(OR(TOTAL!Y93="",TOTAL!Y93=0),"",IF('Vîrsta 1-2 ani'!$C$6&lt;=0,(('Vîrsta 3-4 ani'!Y93/'Vîrsta 3-4 ani'!$C$6)+0.004)*'Vîrsta 5-7 ani'!$C$6,(('Vîrsta 1-2 ani'!Y93/'Vîrsta 1-2 ani'!$C$6)+0.0056)*'Vîrsta 5-7 ani'!$C$6))</f>
        <v/>
      </c>
      <c r="Z93" s="10">
        <f>SUM(Z94:Z95)</f>
        <v>97.451241217798596</v>
      </c>
      <c r="AA93" s="10">
        <f t="shared" si="37"/>
        <v>23.448325605822568</v>
      </c>
      <c r="AB93" s="10">
        <f>SUM(AB94:AB95)</f>
        <v>23.448325605822568</v>
      </c>
      <c r="AC93" s="4"/>
      <c r="AD93" s="90">
        <f>SUM(AD94:AD95)</f>
        <v>0.10743396302966507</v>
      </c>
      <c r="AE93" s="91"/>
      <c r="AF93" s="90">
        <f>SUM(AF94:AF95)</f>
        <v>21.031061437655104</v>
      </c>
      <c r="AG93" s="91"/>
      <c r="AH93" s="90">
        <f>SUM(AH94:AH95)</f>
        <v>0.17458018992320573</v>
      </c>
      <c r="AI93" s="91"/>
      <c r="AJ93" s="90">
        <f>SUM(AJ94:AJ95)</f>
        <v>194.91983599795333</v>
      </c>
      <c r="AK93" s="91"/>
      <c r="AL93" s="193">
        <v>19.2</v>
      </c>
      <c r="AM93" s="96">
        <f t="shared" si="54"/>
        <v>4.2483256058225685</v>
      </c>
      <c r="AN93" s="96">
        <f t="shared" si="55"/>
        <v>122.12669586365922</v>
      </c>
      <c r="AO93" s="18"/>
    </row>
    <row r="94" spans="1:41" s="31" customFormat="1" ht="15.75" x14ac:dyDescent="0.25">
      <c r="A94" s="311"/>
      <c r="B94" s="61" t="s">
        <v>4</v>
      </c>
      <c r="C94" s="245">
        <f>IF(OR(TOTAL!C94="",TOTAL!C94=0),"",IF('Vîrsta 1-2 ani'!$C$6&lt;=0,(('Vîrsta 3-4 ani'!C94/'Vîrsta 3-4 ani'!$C$6)+0.0024)*'Vîrsta 5-7 ani'!$C$6,(('Vîrsta 1-2 ani'!C94/'Vîrsta 1-2 ani'!$C$6)+0.0024)*'Vîrsta 5-7 ani'!$C$6))</f>
        <v>2.9073161592505854</v>
      </c>
      <c r="D94" s="245">
        <f>IF(OR(TOTAL!D94="",TOTAL!D94=0),"",IF('Vîrsta 1-2 ani'!$C$6&lt;=0,(('Vîrsta 3-4 ani'!D94/'Vîrsta 3-4 ani'!$C$6)+0.0024)*'Vîrsta 5-7 ani'!$C$6,(('Vîrsta 1-2 ani'!D94/'Vîrsta 1-2 ani'!$C$6)+0.0024)*'Vîrsta 5-7 ani'!$C$6))</f>
        <v>3.1152786885245902</v>
      </c>
      <c r="E94" s="245">
        <f>IF(OR(TOTAL!E94="",TOTAL!E94=0),"",IF('Vîrsta 1-2 ani'!$C$6&lt;=0,(('Vîrsta 3-4 ani'!E94/'Vîrsta 3-4 ani'!$C$6)+0.0024)*'Vîrsta 5-7 ani'!$C$6,(('Vîrsta 1-2 ani'!E94/'Vîrsta 1-2 ani'!$C$6)+0.0024)*'Vîrsta 5-7 ani'!$C$6))</f>
        <v>2.3354192037470725</v>
      </c>
      <c r="F94" s="245">
        <f>IF(OR(TOTAL!F94="",TOTAL!F94=0),"",IF('Vîrsta 1-2 ani'!$C$6&lt;=0,(('Vîrsta 3-4 ani'!F94/'Vîrsta 3-4 ani'!$C$6)+0.0024)*'Vîrsta 5-7 ani'!$C$6,(('Vîrsta 1-2 ani'!F94/'Vîrsta 1-2 ani'!$C$6)+0.0024)*'Vîrsta 5-7 ani'!$C$6))</f>
        <v>2.4394004683840751</v>
      </c>
      <c r="G94" s="245">
        <f>IF(OR(TOTAL!G94="",TOTAL!G94=0),"",IF('Vîrsta 1-2 ani'!$C$6&lt;=0,(('Vîrsta 3-4 ani'!G94/'Vîrsta 3-4 ani'!$C$6)+0.0024)*'Vîrsta 5-7 ani'!$C$6,(('Vîrsta 1-2 ani'!G94/'Vîrsta 1-2 ani'!$C$6)+0.0024)*'Vîrsta 5-7 ani'!$C$6))</f>
        <v>2.4394004683840751</v>
      </c>
      <c r="H94" s="245">
        <f>IF(OR(TOTAL!H94="",TOTAL!H94=0),"",IF('Vîrsta 1-2 ani'!$C$6&lt;=0,(('Vîrsta 3-4 ani'!H94/'Vîrsta 3-4 ani'!$C$6)+0.0024)*'Vîrsta 5-7 ani'!$C$6,(('Vîrsta 1-2 ani'!H94/'Vîrsta 1-2 ani'!$C$6)+0.0024)*'Vîrsta 5-7 ani'!$C$6))</f>
        <v>3.0112974238875876</v>
      </c>
      <c r="I94" s="245">
        <f>IF(OR(TOTAL!I94="",TOTAL!I94=0),"",IF('Vîrsta 1-2 ani'!$C$6&lt;=0,(('Vîrsta 3-4 ani'!I94/'Vîrsta 3-4 ani'!$C$6)+0.0024)*'Vîrsta 5-7 ani'!$C$6,(('Vîrsta 1-2 ani'!I94/'Vîrsta 1-2 ani'!$C$6)+0.0024)*'Vîrsta 5-7 ani'!$C$6))</f>
        <v>3.583194379391101</v>
      </c>
      <c r="J94" s="245">
        <f>IF(OR(TOTAL!J94="",TOTAL!J94=0),"",IF('Vîrsta 1-2 ani'!$C$6&lt;=0,(('Vîrsta 3-4 ani'!J94/'Vîrsta 3-4 ani'!$C$6)+0.0024)*'Vîrsta 5-7 ani'!$C$6,(('Vîrsta 1-2 ani'!J94/'Vîrsta 1-2 ani'!$C$6)+0.0024)*'Vîrsta 5-7 ani'!$C$6))</f>
        <v>1.7115316159250584</v>
      </c>
      <c r="K94" s="245">
        <f>IF(OR(TOTAL!K94="",TOTAL!K94=0),"",IF('Vîrsta 1-2 ani'!$C$6&lt;=0,(('Vîrsta 3-4 ani'!K94/'Vîrsta 3-4 ani'!$C$6)+0.0024)*'Vîrsta 5-7 ani'!$C$6,(('Vîrsta 1-2 ani'!K94/'Vîrsta 1-2 ani'!$C$6)+0.0024)*'Vîrsta 5-7 ani'!$C$6))</f>
        <v>2.4394004683840751</v>
      </c>
      <c r="L94" s="245">
        <f>IF(OR(TOTAL!L94="",TOTAL!L94=0),"",IF('Vîrsta 1-2 ani'!$C$6&lt;=0,(('Vîrsta 3-4 ani'!L94/'Vîrsta 3-4 ani'!$C$6)+0.0024)*'Vîrsta 5-7 ani'!$C$6,(('Vîrsta 1-2 ani'!L94/'Vîrsta 1-2 ani'!$C$6)+0.0024)*'Vîrsta 5-7 ani'!$C$6))</f>
        <v>2.7513442622950817</v>
      </c>
      <c r="M94" s="245">
        <f>IF(OR(TOTAL!M94="",TOTAL!M94=0),"",IF('Vîrsta 1-2 ani'!$C$6&lt;=0,(('Vîrsta 3-4 ani'!M94/'Vîrsta 3-4 ani'!$C$6)+0.0024)*'Vîrsta 5-7 ani'!$C$6,(('Vîrsta 1-2 ani'!M94/'Vîrsta 1-2 ani'!$C$6)+0.0024)*'Vîrsta 5-7 ani'!$C$6))</f>
        <v>3.9991194379391111</v>
      </c>
      <c r="N94" s="245">
        <f>IF(OR(TOTAL!N94="",TOTAL!N94=0),"",IF('Vîrsta 1-2 ani'!$C$6&lt;=0,(('Vîrsta 3-4 ani'!N94/'Vîrsta 3-4 ani'!$C$6)+0.0024)*'Vîrsta 5-7 ani'!$C$6,(('Vîrsta 1-2 ani'!N94/'Vîrsta 1-2 ani'!$C$6)+0.0024)*'Vîrsta 5-7 ani'!$C$6))</f>
        <v>2.2886276346604215</v>
      </c>
      <c r="O94" s="245">
        <f>IF(OR(TOTAL!O94="",TOTAL!O94=0),"",IF('Vîrsta 1-2 ani'!$C$6&lt;=0,(('Vîrsta 3-4 ani'!O94/'Vîrsta 3-4 ani'!$C$6)+0.0024)*'Vîrsta 5-7 ani'!$C$6,(('Vîrsta 1-2 ani'!O94/'Vîrsta 1-2 ani'!$C$6)+0.0024)*'Vîrsta 5-7 ani'!$C$6))</f>
        <v>2.5433817330210773</v>
      </c>
      <c r="P94" s="245">
        <f>IF(OR(TOTAL!P94="",TOTAL!P94=0),"",IF('Vîrsta 1-2 ani'!$C$6&lt;=0,(('Vîrsta 3-4 ani'!P94/'Vîrsta 3-4 ani'!$C$6)+0.0024)*'Vîrsta 5-7 ani'!$C$6,(('Vîrsta 1-2 ani'!P94/'Vîrsta 1-2 ani'!$C$6)+0.0024)*'Vîrsta 5-7 ani'!$C$6))</f>
        <v>2.3874098360655736</v>
      </c>
      <c r="Q94" s="245">
        <f>IF(OR(TOTAL!Q94="",TOTAL!Q94=0),"",IF('Vîrsta 1-2 ani'!$C$6&lt;=0,(('Vîrsta 3-4 ani'!Q94/'Vîrsta 3-4 ani'!$C$6)+0.0024)*'Vîrsta 5-7 ani'!$C$6,(('Vîrsta 1-2 ani'!Q94/'Vîrsta 1-2 ani'!$C$6)+0.0024)*'Vîrsta 5-7 ani'!$C$6))</f>
        <v>3.8951381733021071</v>
      </c>
      <c r="R94" s="245">
        <f>IF(OR(TOTAL!R94="",TOTAL!R94=0),"",IF('Vîrsta 1-2 ani'!$C$6&lt;=0,(('Vîrsta 3-4 ani'!R94/'Vîrsta 3-4 ani'!$C$6)+0.0024)*'Vîrsta 5-7 ani'!$C$6,(('Vîrsta 1-2 ani'!R94/'Vîrsta 1-2 ani'!$C$6)+0.0024)*'Vîrsta 5-7 ani'!$C$6))</f>
        <v>3.8431475409836069</v>
      </c>
      <c r="S94" s="245">
        <f>IF(OR(TOTAL!S94="",TOTAL!S94=0),"",IF('Vîrsta 1-2 ani'!$C$6&lt;=0,(('Vîrsta 3-4 ani'!S94/'Vîrsta 3-4 ani'!$C$6)+0.0024)*'Vîrsta 5-7 ani'!$C$6,(('Vîrsta 1-2 ani'!S94/'Vîrsta 1-2 ani'!$C$6)+0.0024)*'Vîrsta 5-7 ani'!$C$6))</f>
        <v>2.1274566744730676</v>
      </c>
      <c r="T94" s="245">
        <f>IF(OR(TOTAL!T94="",TOTAL!T94=0),"",IF('Vîrsta 1-2 ani'!$C$6&lt;=0,(('Vîrsta 3-4 ani'!T94/'Vîrsta 3-4 ani'!$C$6)+0.0024)*'Vîrsta 5-7 ani'!$C$6,(('Vîrsta 1-2 ani'!T94/'Vîrsta 1-2 ani'!$C$6)+0.0024)*'Vîrsta 5-7 ani'!$C$6))</f>
        <v>2.1274566744730676</v>
      </c>
      <c r="U94" s="245">
        <f>IF(OR(TOTAL!U94="",TOTAL!U94=0),"",IF('Vîrsta 1-2 ani'!$C$6&lt;=0,(('Vîrsta 3-4 ani'!U94/'Vîrsta 3-4 ani'!$C$6)+0.0024)*'Vîrsta 5-7 ani'!$C$6,(('Vîrsta 1-2 ani'!U94/'Vîrsta 1-2 ani'!$C$6)+0.0024)*'Vîrsta 5-7 ani'!$C$6))</f>
        <v>2.4394004683840751</v>
      </c>
      <c r="V94" s="245">
        <f>IF(OR(TOTAL!V94="",TOTAL!V94=0),"",IF('Vîrsta 1-2 ani'!$C$6&lt;=0,(('Vîrsta 3-4 ani'!V94/'Vîrsta 3-4 ani'!$C$6)+0.0024)*'Vîrsta 5-7 ani'!$C$6,(('Vîrsta 1-2 ani'!V94/'Vîrsta 1-2 ani'!$C$6)+0.0024)*'Vîrsta 5-7 ani'!$C$6))</f>
        <v>3.4272224824355968</v>
      </c>
      <c r="W94" s="245" t="str">
        <f>IF(OR(TOTAL!W94="",TOTAL!W94=0),"",IF('Vîrsta 1-2 ani'!$C$6&lt;=0,(('Vîrsta 3-4 ani'!W94/'Vîrsta 3-4 ani'!$C$6)+0.0024)*'Vîrsta 5-7 ani'!$C$6,(('Vîrsta 1-2 ani'!W94/'Vîrsta 1-2 ani'!$C$6)+0.0024)*'Vîrsta 5-7 ani'!$C$6))</f>
        <v/>
      </c>
      <c r="X94" s="245" t="str">
        <f>IF(OR(TOTAL!X94="",TOTAL!X94=0),"",IF('Vîrsta 1-2 ani'!$C$6&lt;=0,(('Vîrsta 3-4 ani'!X94/'Vîrsta 3-4 ani'!$C$6)+0.0024)*'Vîrsta 5-7 ani'!$C$6,(('Vîrsta 1-2 ani'!X94/'Vîrsta 1-2 ani'!$C$6)+0.0024)*'Vîrsta 5-7 ani'!$C$6))</f>
        <v/>
      </c>
      <c r="Y94" s="245" t="str">
        <f>IF(OR(TOTAL!Y94="",TOTAL!Y94=0),"",IF('Vîrsta 1-2 ani'!$C$6&lt;=0,(('Vîrsta 3-4 ani'!Y94/'Vîrsta 3-4 ani'!$C$6)+0.0024)*'Vîrsta 5-7 ani'!$C$6,(('Vîrsta 1-2 ani'!Y94/'Vîrsta 1-2 ani'!$C$6)+0.0024)*'Vîrsta 5-7 ani'!$C$6))</f>
        <v/>
      </c>
      <c r="Z94" s="11">
        <f>SUM(C94:Y94)</f>
        <v>55.811943793911006</v>
      </c>
      <c r="AA94" s="11">
        <f t="shared" si="37"/>
        <v>13.429245378708133</v>
      </c>
      <c r="AB94" s="11">
        <f t="shared" ref="AB94:AB99" si="56">IFERROR(IF($AA94=0,"",$AA94-AC94*AA94/100),"")</f>
        <v>13.429245378708133</v>
      </c>
      <c r="AC94" s="7"/>
      <c r="AD94" s="97">
        <f>IFERROR(IF($AB94=0,"",$AB94*AE94),"")</f>
        <v>0.10743396302966507</v>
      </c>
      <c r="AE94" s="98">
        <v>8.0000000000000002E-3</v>
      </c>
      <c r="AF94" s="97">
        <f t="shared" ref="AF94:AF104" si="57">IFERROR(IF($AB94=0,"",$AB94*AG94),"")</f>
        <v>11.011981210540668</v>
      </c>
      <c r="AG94" s="98">
        <v>0.82</v>
      </c>
      <c r="AH94" s="97">
        <f t="shared" ref="AH94:AH104" si="58">IFERROR(IF($AB94=0,"",$AB94*AI94),"")</f>
        <v>0.17458018992320573</v>
      </c>
      <c r="AI94" s="98">
        <v>1.2999999999999999E-2</v>
      </c>
      <c r="AJ94" s="97">
        <f t="shared" si="53"/>
        <v>104.74811395392344</v>
      </c>
      <c r="AK94" s="98">
        <v>7.8</v>
      </c>
      <c r="AL94" s="192">
        <v>9.6</v>
      </c>
      <c r="AM94" s="99">
        <f t="shared" ref="AM94:AM96" si="59">IFERROR((AB94-AL94),"")</f>
        <v>3.8292453787081335</v>
      </c>
      <c r="AN94" s="99">
        <f t="shared" si="55"/>
        <v>139.8879726948764</v>
      </c>
      <c r="AO94" s="66"/>
    </row>
    <row r="95" spans="1:41" s="31" customFormat="1" ht="15.75" x14ac:dyDescent="0.25">
      <c r="A95" s="312"/>
      <c r="B95" s="61" t="s">
        <v>103</v>
      </c>
      <c r="C95" s="245">
        <f>IF(OR(TOTAL!C95="",TOTAL!C95=0),"",IF('Vîrsta 1-2 ani'!$C$6&lt;=0,(('Vîrsta 3-4 ani'!C95/'Vîrsta 3-4 ani'!$C$6)+0.0016)*'Vîrsta 5-7 ani'!$C$6,(('Vîrsta 1-2 ani'!C95/'Vîrsta 1-2 ani'!$C$6)+0.0032)*'Vîrsta 5-7 ani'!$C$6))</f>
        <v>1.7593629976580796</v>
      </c>
      <c r="D95" s="245">
        <f>IF(OR(TOTAL!D95="",TOTAL!D95=0),"",IF('Vîrsta 1-2 ani'!$C$6&lt;=0,(('Vîrsta 3-4 ani'!D95/'Vîrsta 3-4 ani'!$C$6)+0.0016)*'Vîrsta 5-7 ani'!$C$6,(('Vîrsta 1-2 ani'!D95/'Vîrsta 1-2 ani'!$C$6)+0.0032)*'Vîrsta 5-7 ani'!$C$6))</f>
        <v>1.8633442622950822</v>
      </c>
      <c r="E95" s="245">
        <f>IF(OR(TOTAL!E95="",TOTAL!E95=0),"",IF('Vîrsta 1-2 ani'!$C$6&lt;=0,(('Vîrsta 3-4 ani'!E95/'Vîrsta 3-4 ani'!$C$6)+0.0016)*'Vîrsta 5-7 ani'!$C$6,(('Vîrsta 1-2 ani'!E95/'Vîrsta 1-2 ani'!$C$6)+0.0032)*'Vîrsta 5-7 ani'!$C$6))</f>
        <v>2.279269320843091</v>
      </c>
      <c r="F95" s="245">
        <f>IF(OR(TOTAL!F95="",TOTAL!F95=0),"",IF('Vîrsta 1-2 ani'!$C$6&lt;=0,(('Vîrsta 3-4 ani'!F95/'Vîrsta 3-4 ani'!$C$6)+0.0016)*'Vîrsta 5-7 ani'!$C$6,(('Vîrsta 1-2 ani'!F95/'Vîrsta 1-2 ani'!$C$6)+0.0032)*'Vîrsta 5-7 ani'!$C$6))</f>
        <v>2.3832505854800936</v>
      </c>
      <c r="G95" s="245">
        <f>IF(OR(TOTAL!G95="",TOTAL!G95=0),"",IF('Vîrsta 1-2 ani'!$C$6&lt;=0,(('Vîrsta 3-4 ani'!G95/'Vîrsta 3-4 ani'!$C$6)+0.0016)*'Vîrsta 5-7 ani'!$C$6,(('Vîrsta 1-2 ani'!G95/'Vîrsta 1-2 ani'!$C$6)+0.0032)*'Vîrsta 5-7 ani'!$C$6))</f>
        <v>2.3832505854800936</v>
      </c>
      <c r="H95" s="245">
        <f>IF(OR(TOTAL!H95="",TOTAL!H95=0),"",IF('Vîrsta 1-2 ani'!$C$6&lt;=0,(('Vîrsta 3-4 ani'!H95/'Vîrsta 3-4 ani'!$C$6)+0.0016)*'Vîrsta 5-7 ani'!$C$6,(('Vîrsta 1-2 ani'!H95/'Vîrsta 1-2 ani'!$C$6)+0.0032)*'Vîrsta 5-7 ani'!$C$6))</f>
        <v>1.8633442622950822</v>
      </c>
      <c r="I95" s="245">
        <f>IF(OR(TOTAL!I95="",TOTAL!I95=0),"",IF('Vîrsta 1-2 ani'!$C$6&lt;=0,(('Vîrsta 3-4 ani'!I95/'Vîrsta 3-4 ani'!$C$6)+0.0016)*'Vîrsta 5-7 ani'!$C$6,(('Vîrsta 1-2 ani'!I95/'Vîrsta 1-2 ani'!$C$6)+0.0032)*'Vîrsta 5-7 ani'!$C$6))</f>
        <v>2.6951943793911006</v>
      </c>
      <c r="J95" s="245">
        <f>IF(OR(TOTAL!J95="",TOTAL!J95=0),"",IF('Vîrsta 1-2 ani'!$C$6&lt;=0,(('Vîrsta 3-4 ani'!J95/'Vîrsta 3-4 ani'!$C$6)+0.0016)*'Vîrsta 5-7 ani'!$C$6,(('Vîrsta 1-2 ani'!J95/'Vîrsta 1-2 ani'!$C$6)+0.0032)*'Vîrsta 5-7 ani'!$C$6))</f>
        <v>2.6951943793911006</v>
      </c>
      <c r="K95" s="245">
        <f>IF(OR(TOTAL!K95="",TOTAL!K95=0),"",IF('Vîrsta 1-2 ani'!$C$6&lt;=0,(('Vîrsta 3-4 ani'!K95/'Vîrsta 3-4 ani'!$C$6)+0.0016)*'Vîrsta 5-7 ani'!$C$6,(('Vîrsta 1-2 ani'!K95/'Vîrsta 1-2 ani'!$C$6)+0.0032)*'Vîrsta 5-7 ani'!$C$6))</f>
        <v>1.7073723653395785</v>
      </c>
      <c r="L95" s="245">
        <f>IF(OR(TOTAL!L95="",TOTAL!L95=0),"",IF('Vîrsta 1-2 ani'!$C$6&lt;=0,(('Vîrsta 3-4 ani'!L95/'Vîrsta 3-4 ani'!$C$6)+0.0016)*'Vîrsta 5-7 ani'!$C$6,(('Vîrsta 1-2 ani'!L95/'Vîrsta 1-2 ani'!$C$6)+0.0032)*'Vîrsta 5-7 ani'!$C$6))</f>
        <v>1.4474192037470728</v>
      </c>
      <c r="M95" s="245">
        <f>IF(OR(TOTAL!M95="",TOTAL!M95=0),"",IF('Vîrsta 1-2 ani'!$C$6&lt;=0,(('Vîrsta 3-4 ani'!M95/'Vîrsta 3-4 ani'!$C$6)+0.0016)*'Vîrsta 5-7 ani'!$C$6,(('Vîrsta 1-2 ani'!M95/'Vîrsta 1-2 ani'!$C$6)+0.0032)*'Vîrsta 5-7 ani'!$C$6))</f>
        <v>1.4474192037470728</v>
      </c>
      <c r="N95" s="245">
        <f>IF(OR(TOTAL!N95="",TOTAL!N95=0),"",IF('Vîrsta 1-2 ani'!$C$6&lt;=0,(('Vîrsta 3-4 ani'!N95/'Vîrsta 3-4 ani'!$C$6)+0.0016)*'Vîrsta 5-7 ani'!$C$6,(('Vîrsta 1-2 ani'!N95/'Vîrsta 1-2 ani'!$C$6)+0.0032)*'Vîrsta 5-7 ani'!$C$6))</f>
        <v>2.2324777517564405</v>
      </c>
      <c r="O95" s="245">
        <f>IF(OR(TOTAL!O95="",TOTAL!O95=0),"",IF('Vîrsta 1-2 ani'!$C$6&lt;=0,(('Vîrsta 3-4 ani'!O95/'Vîrsta 3-4 ani'!$C$6)+0.0016)*'Vîrsta 5-7 ani'!$C$6,(('Vîrsta 1-2 ani'!O95/'Vîrsta 1-2 ani'!$C$6)+0.0032)*'Vîrsta 5-7 ani'!$C$6))</f>
        <v>2.0193161592505855</v>
      </c>
      <c r="P95" s="245">
        <f>IF(OR(TOTAL!P95="",TOTAL!P95=0),"",IF('Vîrsta 1-2 ani'!$C$6&lt;=0,(('Vîrsta 3-4 ani'!P95/'Vîrsta 3-4 ani'!$C$6)+0.0016)*'Vîrsta 5-7 ani'!$C$6,(('Vîrsta 1-2 ani'!P95/'Vîrsta 1-2 ani'!$C$6)+0.0032)*'Vîrsta 5-7 ani'!$C$6))</f>
        <v>2.3312599531615925</v>
      </c>
      <c r="Q95" s="245">
        <f>IF(OR(TOTAL!Q95="",TOTAL!Q95=0),"",IF('Vîrsta 1-2 ani'!$C$6&lt;=0,(('Vîrsta 3-4 ani'!Q95/'Vîrsta 3-4 ani'!$C$6)+0.0016)*'Vîrsta 5-7 ani'!$C$6,(('Vîrsta 1-2 ani'!Q95/'Vîrsta 1-2 ani'!$C$6)+0.0032)*'Vîrsta 5-7 ani'!$C$6))</f>
        <v>2.1232974238875877</v>
      </c>
      <c r="R95" s="245">
        <f>IF(OR(TOTAL!R95="",TOTAL!R95=0),"",IF('Vîrsta 1-2 ani'!$C$6&lt;=0,(('Vîrsta 3-4 ani'!R95/'Vîrsta 3-4 ani'!$C$6)+0.0016)*'Vîrsta 5-7 ani'!$C$6,(('Vîrsta 1-2 ani'!R95/'Vîrsta 1-2 ani'!$C$6)+0.0032)*'Vîrsta 5-7 ani'!$C$6))</f>
        <v>2.3832505854800936</v>
      </c>
      <c r="S95" s="245">
        <f>IF(OR(TOTAL!S95="",TOTAL!S95=0),"",IF('Vîrsta 1-2 ani'!$C$6&lt;=0,(('Vîrsta 3-4 ani'!S95/'Vîrsta 3-4 ani'!$C$6)+0.0016)*'Vîrsta 5-7 ani'!$C$6,(('Vîrsta 1-2 ani'!S95/'Vîrsta 1-2 ani'!$C$6)+0.0032)*'Vîrsta 5-7 ani'!$C$6))</f>
        <v>2.279269320843091</v>
      </c>
      <c r="T95" s="245">
        <f>IF(OR(TOTAL!T95="",TOTAL!T95=0),"",IF('Vîrsta 1-2 ani'!$C$6&lt;=0,(('Vîrsta 3-4 ani'!T95/'Vîrsta 3-4 ani'!$C$6)+0.0016)*'Vîrsta 5-7 ani'!$C$6,(('Vîrsta 1-2 ani'!T95/'Vîrsta 1-2 ani'!$C$6)+0.0032)*'Vîrsta 5-7 ani'!$C$6))</f>
        <v>1.8633442622950822</v>
      </c>
      <c r="U95" s="245">
        <f>IF(OR(TOTAL!U95="",TOTAL!U95=0),"",IF('Vîrsta 1-2 ani'!$C$6&lt;=0,(('Vîrsta 3-4 ani'!U95/'Vîrsta 3-4 ani'!$C$6)+0.0016)*'Vîrsta 5-7 ani'!$C$6,(('Vîrsta 1-2 ani'!U95/'Vîrsta 1-2 ani'!$C$6)+0.0032)*'Vîrsta 5-7 ani'!$C$6))</f>
        <v>2.6432037470725995</v>
      </c>
      <c r="V95" s="245">
        <f>IF(OR(TOTAL!V95="",TOTAL!V95=0),"",IF('Vîrsta 1-2 ani'!$C$6&lt;=0,(('Vîrsta 3-4 ani'!V95/'Vîrsta 3-4 ani'!$C$6)+0.0016)*'Vîrsta 5-7 ani'!$C$6,(('Vîrsta 1-2 ani'!V95/'Vîrsta 1-2 ani'!$C$6)+0.0032)*'Vîrsta 5-7 ani'!$C$6))</f>
        <v>1.239456674473068</v>
      </c>
      <c r="W95" s="245" t="str">
        <f>IF(OR(TOTAL!W95="",TOTAL!W95=0),"",IF('Vîrsta 1-2 ani'!$C$6&lt;=0,(('Vîrsta 3-4 ani'!W95/'Vîrsta 3-4 ani'!$C$6)+0.0016)*'Vîrsta 5-7 ani'!$C$6,(('Vîrsta 1-2 ani'!W95/'Vîrsta 1-2 ani'!$C$6)+0.0032)*'Vîrsta 5-7 ani'!$C$6))</f>
        <v/>
      </c>
      <c r="X95" s="245" t="str">
        <f>IF(OR(TOTAL!X95="",TOTAL!X95=0),"",IF('Vîrsta 1-2 ani'!$C$6&lt;=0,(('Vîrsta 3-4 ani'!X95/'Vîrsta 3-4 ani'!$C$6)+0.0016)*'Vîrsta 5-7 ani'!$C$6,(('Vîrsta 1-2 ani'!X95/'Vîrsta 1-2 ani'!$C$6)+0.0032)*'Vîrsta 5-7 ani'!$C$6))</f>
        <v/>
      </c>
      <c r="Y95" s="245" t="str">
        <f>IF(OR(TOTAL!Y95="",TOTAL!Y95=0),"",IF('Vîrsta 1-2 ani'!$C$6&lt;=0,(('Vîrsta 3-4 ani'!Y95/'Vîrsta 3-4 ani'!$C$6)+0.0016)*'Vîrsta 5-7 ani'!$C$6,(('Vîrsta 1-2 ani'!Y95/'Vîrsta 1-2 ani'!$C$6)+0.0032)*'Vîrsta 5-7 ani'!$C$6))</f>
        <v/>
      </c>
      <c r="Z95" s="11">
        <f>SUM(C95:Y95)</f>
        <v>41.639297423887591</v>
      </c>
      <c r="AA95" s="11">
        <f t="shared" si="37"/>
        <v>10.019080227114435</v>
      </c>
      <c r="AB95" s="11">
        <f t="shared" si="56"/>
        <v>10.019080227114435</v>
      </c>
      <c r="AC95" s="7"/>
      <c r="AD95" s="97">
        <f>IFERROR(IF($AB95=0,"",$AB95*AE95),"")</f>
        <v>0</v>
      </c>
      <c r="AE95" s="98"/>
      <c r="AF95" s="97">
        <f t="shared" si="57"/>
        <v>10.019080227114435</v>
      </c>
      <c r="AG95" s="98">
        <v>1</v>
      </c>
      <c r="AH95" s="97">
        <f t="shared" si="58"/>
        <v>0</v>
      </c>
      <c r="AI95" s="98"/>
      <c r="AJ95" s="97">
        <f t="shared" si="53"/>
        <v>90.171722044029906</v>
      </c>
      <c r="AK95" s="98">
        <v>9</v>
      </c>
      <c r="AL95" s="192">
        <v>9.6</v>
      </c>
      <c r="AM95" s="99">
        <f t="shared" si="59"/>
        <v>0.41908022711443493</v>
      </c>
      <c r="AN95" s="99">
        <f t="shared" si="55"/>
        <v>104.36541903244203</v>
      </c>
      <c r="AO95" s="66"/>
    </row>
    <row r="96" spans="1:41" ht="15.75" x14ac:dyDescent="0.25">
      <c r="A96" s="310">
        <v>12</v>
      </c>
      <c r="B96" s="68" t="s">
        <v>104</v>
      </c>
      <c r="C96" s="69">
        <f>IF(OR(TOTAL!C96="",TOTAL!C96=0),"",IF('Vîrsta 1-2 ani'!$C$6&lt;=0,(('Vîrsta 3-4 ani'!C96/'Vîrsta 3-4 ani'!$C$6)+0)*'Vîrsta 5-7 ani'!$C$6,(('Vîrsta 1-2 ani'!C96/'Vîrsta 1-2 ani'!$C$6)+0.0024)*'Vîrsta 5-7 ani'!$C$6))</f>
        <v>1.3954285714285715</v>
      </c>
      <c r="D96" s="69">
        <f>IF(OR(TOTAL!D96="",TOTAL!D96=0),"",IF('Vîrsta 1-2 ani'!$C$6&lt;=0,(('Vîrsta 3-4 ani'!D96/'Vîrsta 3-4 ani'!$C$6)+0)*'Vîrsta 5-7 ani'!$C$6,(('Vîrsta 1-2 ani'!D96/'Vîrsta 1-2 ani'!$C$6)+0.0024)*'Vîrsta 5-7 ani'!$C$6))</f>
        <v>2.0713067915690866</v>
      </c>
      <c r="E96" s="69">
        <f>IF(OR(TOTAL!E96="",TOTAL!E96=0),"",IF('Vîrsta 1-2 ani'!$C$6&lt;=0,(('Vîrsta 3-4 ani'!E96/'Vîrsta 3-4 ani'!$C$6)+0)*'Vîrsta 5-7 ani'!$C$6,(('Vîrsta 1-2 ani'!E96/'Vîrsta 1-2 ani'!$C$6)+0.0024)*'Vîrsta 5-7 ani'!$C$6))</f>
        <v>5.1387540983606561</v>
      </c>
      <c r="F96" s="69">
        <f>IF(OR(TOTAL!F96="",TOTAL!F96=0),"",IF('Vîrsta 1-2 ani'!$C$6&lt;=0,(('Vîrsta 3-4 ani'!F96/'Vîrsta 3-4 ani'!$C$6)+0)*'Vîrsta 5-7 ani'!$C$6,(('Vîrsta 1-2 ani'!F96/'Vîrsta 1-2 ani'!$C$6)+0.0024)*'Vîrsta 5-7 ani'!$C$6))</f>
        <v>2.4352412177985943</v>
      </c>
      <c r="G96" s="69">
        <f>IF(OR(TOTAL!G96="",TOTAL!G96=0),"",IF('Vîrsta 1-2 ani'!$C$6&lt;=0,(('Vîrsta 3-4 ani'!G96/'Vîrsta 3-4 ani'!$C$6)+0)*'Vîrsta 5-7 ani'!$C$6,(('Vîrsta 1-2 ani'!G96/'Vîrsta 1-2 ani'!$C$6)+0.0024)*'Vîrsta 5-7 ani'!$C$6))</f>
        <v>5.4818922716627636</v>
      </c>
      <c r="H96" s="69">
        <f>IF(OR(TOTAL!H96="",TOTAL!H96=0),"",IF('Vîrsta 1-2 ani'!$C$6&lt;=0,(('Vîrsta 3-4 ani'!H96/'Vîrsta 3-4 ani'!$C$6)+0)*'Vîrsta 5-7 ani'!$C$6,(('Vîrsta 1-2 ani'!H96/'Vîrsta 1-2 ani'!$C$6)+0.0024)*'Vîrsta 5-7 ani'!$C$6))</f>
        <v>1.9153348946135833</v>
      </c>
      <c r="I96" s="69">
        <f>IF(OR(TOTAL!I96="",TOTAL!I96=0),"",IF('Vîrsta 1-2 ani'!$C$6&lt;=0,(('Vîrsta 3-4 ani'!I96/'Vîrsta 3-4 ani'!$C$6)+0)*'Vîrsta 5-7 ani'!$C$6,(('Vîrsta 1-2 ani'!I96/'Vîrsta 1-2 ani'!$C$6)+0.0024)*'Vîrsta 5-7 ani'!$C$6))</f>
        <v>1.291447306791569</v>
      </c>
      <c r="J96" s="69">
        <f>IF(OR(TOTAL!J96="",TOTAL!J96=0),"",IF('Vîrsta 1-2 ani'!$C$6&lt;=0,(('Vîrsta 3-4 ani'!J96/'Vîrsta 3-4 ani'!$C$6)+0)*'Vîrsta 5-7 ani'!$C$6,(('Vîrsta 1-2 ani'!J96/'Vîrsta 1-2 ani'!$C$6)+0.0024)*'Vîrsta 5-7 ani'!$C$6))</f>
        <v>5.1387540983606561</v>
      </c>
      <c r="K96" s="69">
        <f>IF(OR(TOTAL!K96="",TOTAL!K96=0),"",IF('Vîrsta 1-2 ani'!$C$6&lt;=0,(('Vîrsta 3-4 ani'!K96/'Vîrsta 3-4 ani'!$C$6)+0)*'Vîrsta 5-7 ani'!$C$6,(('Vîrsta 1-2 ani'!K96/'Vîrsta 1-2 ani'!$C$6)+0.0024)*'Vîrsta 5-7 ani'!$C$6))</f>
        <v>5.2947259953161598</v>
      </c>
      <c r="L96" s="69">
        <f>IF(OR(TOTAL!L96="",TOTAL!L96=0),"",IF('Vîrsta 1-2 ani'!$C$6&lt;=0,(('Vîrsta 3-4 ani'!L96/'Vîrsta 3-4 ani'!$C$6)+0)*'Vîrsta 5-7 ani'!$C$6,(('Vîrsta 1-2 ani'!L96/'Vîrsta 1-2 ani'!$C$6)+0.0024)*'Vîrsta 5-7 ani'!$C$6))</f>
        <v>1.291447306791569</v>
      </c>
      <c r="M96" s="69">
        <f>IF(OR(TOTAL!M96="",TOTAL!M96=0),"",IF('Vîrsta 1-2 ani'!$C$6&lt;=0,(('Vîrsta 3-4 ani'!M96/'Vîrsta 3-4 ani'!$C$6)+0)*'Vîrsta 5-7 ani'!$C$6,(('Vîrsta 1-2 ani'!M96/'Vîrsta 1-2 ani'!$C$6)+0.0024)*'Vîrsta 5-7 ani'!$C$6))</f>
        <v>2.5392224824355969</v>
      </c>
      <c r="N96" s="69">
        <f>IF(OR(TOTAL!N96="",TOTAL!N96=0),"",IF('Vîrsta 1-2 ani'!$C$6&lt;=0,(('Vîrsta 3-4 ani'!N96/'Vîrsta 3-4 ani'!$C$6)+0)*'Vîrsta 5-7 ani'!$C$6,(('Vîrsta 1-2 ani'!N96/'Vîrsta 1-2 ani'!$C$6)+0.0024)*'Vîrsta 5-7 ani'!$C$6))</f>
        <v>5.4818922716627636</v>
      </c>
      <c r="O96" s="69">
        <f>IF(OR(TOTAL!O96="",TOTAL!O96=0),"",IF('Vîrsta 1-2 ani'!$C$6&lt;=0,(('Vîrsta 3-4 ani'!O96/'Vîrsta 3-4 ani'!$C$6)+0)*'Vîrsta 5-7 ani'!$C$6,(('Vîrsta 1-2 ani'!O96/'Vîrsta 1-2 ani'!$C$6)+0.0024)*'Vîrsta 5-7 ani'!$C$6))</f>
        <v>2.6432037470725995</v>
      </c>
      <c r="P96" s="69">
        <f>IF(OR(TOTAL!P96="",TOTAL!P96=0),"",IF('Vîrsta 1-2 ani'!$C$6&lt;=0,(('Vîrsta 3-4 ani'!P96/'Vîrsta 3-4 ani'!$C$6)+0)*'Vîrsta 5-7 ani'!$C$6,(('Vîrsta 1-2 ani'!P96/'Vîrsta 1-2 ani'!$C$6)+0.0024)*'Vîrsta 5-7 ani'!$C$6))</f>
        <v>5.7834379391100699</v>
      </c>
      <c r="Q96" s="69">
        <f>IF(OR(TOTAL!Q96="",TOTAL!Q96=0),"",IF('Vîrsta 1-2 ani'!$C$6&lt;=0,(('Vîrsta 3-4 ani'!Q96/'Vîrsta 3-4 ani'!$C$6)+0)*'Vîrsta 5-7 ani'!$C$6,(('Vîrsta 1-2 ani'!Q96/'Vîrsta 1-2 ani'!$C$6)+0.0024)*'Vîrsta 5-7 ani'!$C$6))</f>
        <v>2.2272786885245903</v>
      </c>
      <c r="R96" s="69">
        <f>IF(OR(TOTAL!R96="",TOTAL!R96=0),"",IF('Vîrsta 1-2 ani'!$C$6&lt;=0,(('Vîrsta 3-4 ani'!R96/'Vîrsta 3-4 ani'!$C$6)+0)*'Vîrsta 5-7 ani'!$C$6,(('Vîrsta 1-2 ani'!R96/'Vîrsta 1-2 ani'!$C$6)+0.0024)*'Vîrsta 5-7 ani'!$C$6))</f>
        <v>2.0713067915690866</v>
      </c>
      <c r="S96" s="69">
        <f>IF(OR(TOTAL!S96="",TOTAL!S96=0),"",IF('Vîrsta 1-2 ani'!$C$6&lt;=0,(('Vîrsta 3-4 ani'!S96/'Vîrsta 3-4 ani'!$C$6)+0)*'Vîrsta 5-7 ani'!$C$6,(('Vîrsta 1-2 ani'!S96/'Vîrsta 1-2 ani'!$C$6)+0.0024)*'Vîrsta 5-7 ani'!$C$6))</f>
        <v>5.3259203747072599</v>
      </c>
      <c r="T96" s="69">
        <f>IF(OR(TOTAL!T96="",TOTAL!T96=0),"",IF('Vîrsta 1-2 ani'!$C$6&lt;=0,(('Vîrsta 3-4 ani'!T96/'Vîrsta 3-4 ani'!$C$6)+0)*'Vîrsta 5-7 ani'!$C$6,(('Vîrsta 1-2 ani'!T96/'Vîrsta 1-2 ani'!$C$6)+0.0024)*'Vîrsta 5-7 ani'!$C$6))</f>
        <v>6.906435597189696</v>
      </c>
      <c r="U96" s="69">
        <f>IF(OR(TOTAL!U96="",TOTAL!U96=0),"",IF('Vîrsta 1-2 ani'!$C$6&lt;=0,(('Vîrsta 3-4 ani'!U96/'Vîrsta 3-4 ani'!$C$6)+0)*'Vîrsta 5-7 ani'!$C$6,(('Vîrsta 1-2 ani'!U96/'Vîrsta 1-2 ani'!$C$6)+0.0024)*'Vîrsta 5-7 ani'!$C$6))</f>
        <v>5.5338829039812643</v>
      </c>
      <c r="V96" s="69">
        <f>IF(OR(TOTAL!V96="",TOTAL!V96=0),"",IF('Vîrsta 1-2 ani'!$C$6&lt;=0,(('Vîrsta 3-4 ani'!V96/'Vîrsta 3-4 ani'!$C$6)+0)*'Vîrsta 5-7 ani'!$C$6,(('Vîrsta 1-2 ani'!V96/'Vîrsta 1-2 ani'!$C$6)+0.0024)*'Vîrsta 5-7 ani'!$C$6))</f>
        <v>1.291447306791569</v>
      </c>
      <c r="W96" s="69" t="str">
        <f>IF(OR(TOTAL!W96="",TOTAL!W96=0),"",IF('Vîrsta 1-2 ani'!$C$6&lt;=0,(('Vîrsta 3-4 ani'!W96/'Vîrsta 3-4 ani'!$C$6)+0)*'Vîrsta 5-7 ani'!$C$6,(('Vîrsta 1-2 ani'!W96/'Vîrsta 1-2 ani'!$C$6)+0.0024)*'Vîrsta 5-7 ani'!$C$6))</f>
        <v/>
      </c>
      <c r="X96" s="69" t="str">
        <f>IF(OR(TOTAL!X96="",TOTAL!X96=0),"",IF('Vîrsta 1-2 ani'!$C$6&lt;=0,(('Vîrsta 3-4 ani'!X96/'Vîrsta 3-4 ani'!$C$6)+0)*'Vîrsta 5-7 ani'!$C$6,(('Vîrsta 1-2 ani'!X96/'Vîrsta 1-2 ani'!$C$6)+0.0024)*'Vîrsta 5-7 ani'!$C$6))</f>
        <v/>
      </c>
      <c r="Y96" s="69" t="str">
        <f>IF(OR(TOTAL!Y96="",TOTAL!Y96=0),"",IF('Vîrsta 1-2 ani'!$C$6&lt;=0,(('Vîrsta 3-4 ani'!Y96/'Vîrsta 3-4 ani'!$C$6)+0)*'Vîrsta 5-7 ani'!$C$6,(('Vîrsta 1-2 ani'!Y96/'Vîrsta 1-2 ani'!$C$6)+0.0024)*'Vîrsta 5-7 ani'!$C$6))</f>
        <v/>
      </c>
      <c r="Z96" s="69">
        <f t="shared" ref="Z96:Z104" si="60">SUM(C96:Y96)</f>
        <v>71.258360655737704</v>
      </c>
      <c r="AA96" s="10">
        <f t="shared" si="37"/>
        <v>17.145900061534579</v>
      </c>
      <c r="AB96" s="10">
        <f t="shared" si="56"/>
        <v>17.145900061534579</v>
      </c>
      <c r="AC96" s="4">
        <v>0</v>
      </c>
      <c r="AD96" s="90">
        <f t="shared" ref="AD96:AD104" si="61">IFERROR(IF($AB96=0,"",$AB96*AE96),"")</f>
        <v>0.1543131005538112</v>
      </c>
      <c r="AE96" s="91">
        <v>8.9999999999999993E-3</v>
      </c>
      <c r="AF96" s="90">
        <f t="shared" si="57"/>
        <v>1.7145900061534578E-2</v>
      </c>
      <c r="AG96" s="91">
        <v>1E-3</v>
      </c>
      <c r="AH96" s="90">
        <f t="shared" si="58"/>
        <v>42.144622351251996</v>
      </c>
      <c r="AI96" s="91">
        <v>2.4580000000000002</v>
      </c>
      <c r="AJ96" s="90">
        <f t="shared" si="53"/>
        <v>54.935463797156793</v>
      </c>
      <c r="AK96" s="91">
        <v>3.2040000000000002</v>
      </c>
      <c r="AL96" s="193">
        <v>12</v>
      </c>
      <c r="AM96" s="96">
        <f t="shared" si="59"/>
        <v>5.1459000615345794</v>
      </c>
      <c r="AN96" s="96">
        <f t="shared" si="55"/>
        <v>142.88250051278817</v>
      </c>
      <c r="AO96" s="18"/>
    </row>
    <row r="97" spans="1:41" s="31" customFormat="1" ht="15.75" x14ac:dyDescent="0.25">
      <c r="A97" s="311"/>
      <c r="B97" s="61" t="s">
        <v>105</v>
      </c>
      <c r="C97" s="245">
        <f>IF(OR(TOTAL!C97="",TOTAL!C97=0),"",TOTAL!C97/TOTAL!$C$6*'Vîrsta 5-7 ani'!$C$6)</f>
        <v>1.3517564402810305</v>
      </c>
      <c r="D97" s="245">
        <f>IF(OR(TOTAL!D97="",TOTAL!D97=0),"",TOTAL!D97/TOTAL!$C$6*'Vîrsta 5-7 ani'!$C$6)</f>
        <v>2.0276346604215458</v>
      </c>
      <c r="E97" s="245">
        <f>IF(OR(TOTAL!E97="",TOTAL!E97=0),"",TOTAL!E97/TOTAL!$C$6*'Vîrsta 5-7 ani'!$C$6)</f>
        <v>2.9114754098360658</v>
      </c>
      <c r="F97" s="245">
        <f>IF(OR(TOTAL!F97="",TOTAL!F97=0),"",TOTAL!F97/TOTAL!$C$6*'Vîrsta 5-7 ani'!$C$6)</f>
        <v>2.3915690866510535</v>
      </c>
      <c r="G97" s="245">
        <f>IF(OR(TOTAL!G97="",TOTAL!G97=0),"",TOTAL!G97/TOTAL!$C$6*'Vîrsta 5-7 ani'!$C$6)</f>
        <v>3.0674473067915691</v>
      </c>
      <c r="H97" s="245">
        <f>IF(OR(TOTAL!H97="",TOTAL!H97=0),"",TOTAL!H97/TOTAL!$C$6*'Vîrsta 5-7 ani'!$C$6)</f>
        <v>1.8716627634660421</v>
      </c>
      <c r="I97" s="245">
        <f>IF(OR(TOTAL!I97="",TOTAL!I97=0),"",TOTAL!I97/TOTAL!$C$6*'Vîrsta 5-7 ani'!$C$6)</f>
        <v>1.2477751756440281</v>
      </c>
      <c r="J97" s="245">
        <f>IF(OR(TOTAL!J97="",TOTAL!J97=0),"",TOTAL!J97/TOTAL!$C$6*'Vîrsta 5-7 ani'!$C$6)</f>
        <v>2.9114754098360658</v>
      </c>
      <c r="K97" s="245">
        <f>IF(OR(TOTAL!K97="",TOTAL!K97=0),"",TOTAL!K97/TOTAL!$C$6*'Vîrsta 5-7 ani'!$C$6)</f>
        <v>3.0674473067915691</v>
      </c>
      <c r="L97" s="245">
        <f>IF(OR(TOTAL!L97="",TOTAL!L97=0),"",TOTAL!L97/TOTAL!$C$6*'Vîrsta 5-7 ani'!$C$6)</f>
        <v>1.2477751756440281</v>
      </c>
      <c r="M97" s="245">
        <f>IF(OR(TOTAL!M97="",TOTAL!M97=0),"",TOTAL!M97/TOTAL!$C$6*'Vîrsta 5-7 ani'!$C$6)</f>
        <v>2.4955503512880561</v>
      </c>
      <c r="N97" s="245">
        <f>IF(OR(TOTAL!N97="",TOTAL!N97=0),"",TOTAL!N97/TOTAL!$C$6*'Vîrsta 5-7 ani'!$C$6)</f>
        <v>3.0674473067915691</v>
      </c>
      <c r="O97" s="245">
        <f>IF(OR(TOTAL!O97="",TOTAL!O97=0),"",TOTAL!O97/TOTAL!$C$6*'Vîrsta 5-7 ani'!$C$6)</f>
        <v>2.5995316159250588</v>
      </c>
      <c r="P97" s="245">
        <f>IF(OR(TOTAL!P97="",TOTAL!P97=0),"",TOTAL!P97/TOTAL!$C$6*'Vîrsta 5-7 ani'!$C$6)</f>
        <v>3.1194379391100702</v>
      </c>
      <c r="Q97" s="245">
        <f>IF(OR(TOTAL!Q97="",TOTAL!Q97=0),"",TOTAL!Q97/TOTAL!$C$6*'Vîrsta 5-7 ani'!$C$6)</f>
        <v>2.1836065573770496</v>
      </c>
      <c r="R97" s="245">
        <f>IF(OR(TOTAL!R97="",TOTAL!R97=0),"",TOTAL!R97/TOTAL!$C$6*'Vîrsta 5-7 ani'!$C$6)</f>
        <v>2.0276346604215458</v>
      </c>
      <c r="S97" s="245">
        <f>IF(OR(TOTAL!S97="",TOTAL!S97=0),"",TOTAL!S97/TOTAL!$C$6*'Vîrsta 5-7 ani'!$C$6)</f>
        <v>2.9114754098360658</v>
      </c>
      <c r="T97" s="245">
        <f>IF(OR(TOTAL!T97="",TOTAL!T97=0),"",TOTAL!T97/TOTAL!$C$6*'Vîrsta 5-7 ani'!$C$6)</f>
        <v>2.4955503512880561</v>
      </c>
      <c r="U97" s="245">
        <f>IF(OR(TOTAL!U97="",TOTAL!U97=0),"",TOTAL!U97/TOTAL!$C$6*'Vîrsta 5-7 ani'!$C$6)</f>
        <v>3.1194379391100702</v>
      </c>
      <c r="V97" s="245">
        <f>IF(OR(TOTAL!V97="",TOTAL!V97=0),"",TOTAL!V97/TOTAL!$C$6*'Vîrsta 5-7 ani'!$C$6)</f>
        <v>1.2477751756440281</v>
      </c>
      <c r="W97" s="245" t="str">
        <f>IF(OR(TOTAL!W97="",TOTAL!W97=0),"",TOTAL!W97/TOTAL!$C$6*'Vîrsta 5-7 ani'!$C$6)</f>
        <v/>
      </c>
      <c r="X97" s="245" t="str">
        <f>IF(OR(TOTAL!X97="",TOTAL!X97=0),"",TOTAL!X97/TOTAL!$C$6*'Vîrsta 5-7 ani'!$C$6)</f>
        <v/>
      </c>
      <c r="Y97" s="245" t="str">
        <f>IF(OR(TOTAL!Y97="",TOTAL!Y97=0),"",TOTAL!Y97/TOTAL!$C$6*'Vîrsta 5-7 ani'!$C$6)</f>
        <v/>
      </c>
      <c r="Z97" s="11">
        <f t="shared" si="60"/>
        <v>47.363466042154563</v>
      </c>
      <c r="AA97" s="11">
        <f t="shared" si="37"/>
        <v>11.396406651144023</v>
      </c>
      <c r="AB97" s="11">
        <f t="shared" si="56"/>
        <v>11.396406651144023</v>
      </c>
      <c r="AC97" s="7"/>
      <c r="AD97" s="97">
        <f t="shared" si="61"/>
        <v>0</v>
      </c>
      <c r="AE97" s="98"/>
      <c r="AF97" s="97">
        <f t="shared" si="57"/>
        <v>0</v>
      </c>
      <c r="AG97" s="98"/>
      <c r="AH97" s="97">
        <f t="shared" si="58"/>
        <v>11.282442584632582</v>
      </c>
      <c r="AI97" s="98">
        <v>0.99</v>
      </c>
      <c r="AJ97" s="97">
        <f t="shared" si="53"/>
        <v>46.246618190342446</v>
      </c>
      <c r="AK97" s="98">
        <v>4.0579999999999998</v>
      </c>
      <c r="AL97" s="192"/>
      <c r="AM97" s="99"/>
      <c r="AN97" s="99"/>
      <c r="AO97" s="66"/>
    </row>
    <row r="98" spans="1:41" s="31" customFormat="1" ht="15.75" x14ac:dyDescent="0.25">
      <c r="A98" s="311"/>
      <c r="B98" s="61" t="s">
        <v>106</v>
      </c>
      <c r="C98" s="245" t="str">
        <f>IF(OR(TOTAL!C98="",TOTAL!C98=0),"",TOTAL!C98/TOTAL!$C$6*'Vîrsta 5-7 ani'!$C$6)</f>
        <v/>
      </c>
      <c r="D98" s="245" t="str">
        <f>IF(OR(TOTAL!D98="",TOTAL!D98=0),"",TOTAL!D98/TOTAL!$C$6*'Vîrsta 5-7 ani'!$C$6)</f>
        <v/>
      </c>
      <c r="E98" s="245" t="str">
        <f>IF(OR(TOTAL!E98="",TOTAL!E98=0),"",TOTAL!E98/TOTAL!$C$6*'Vîrsta 5-7 ani'!$C$6)</f>
        <v/>
      </c>
      <c r="F98" s="245" t="str">
        <f>IF(OR(TOTAL!F98="",TOTAL!F98=0),"",TOTAL!F98/TOTAL!$C$6*'Vîrsta 5-7 ani'!$C$6)</f>
        <v/>
      </c>
      <c r="G98" s="245" t="str">
        <f>IF(OR(TOTAL!G98="",TOTAL!G98=0),"",TOTAL!G98/TOTAL!$C$6*'Vîrsta 5-7 ani'!$C$6)</f>
        <v/>
      </c>
      <c r="H98" s="245" t="str">
        <f>IF(OR(TOTAL!H98="",TOTAL!H98=0),"",TOTAL!H98/TOTAL!$C$6*'Vîrsta 5-7 ani'!$C$6)</f>
        <v/>
      </c>
      <c r="I98" s="245" t="str">
        <f>IF(OR(TOTAL!I98="",TOTAL!I98=0),"",TOTAL!I98/TOTAL!$C$6*'Vîrsta 5-7 ani'!$C$6)</f>
        <v/>
      </c>
      <c r="J98" s="245" t="str">
        <f>IF(OR(TOTAL!J98="",TOTAL!J98=0),"",TOTAL!J98/TOTAL!$C$6*'Vîrsta 5-7 ani'!$C$6)</f>
        <v/>
      </c>
      <c r="K98" s="245" t="str">
        <f>IF(OR(TOTAL!K98="",TOTAL!K98=0),"",TOTAL!K98/TOTAL!$C$6*'Vîrsta 5-7 ani'!$C$6)</f>
        <v/>
      </c>
      <c r="L98" s="245" t="str">
        <f>IF(OR(TOTAL!L98="",TOTAL!L98=0),"",TOTAL!L98/TOTAL!$C$6*'Vîrsta 5-7 ani'!$C$6)</f>
        <v/>
      </c>
      <c r="M98" s="245" t="str">
        <f>IF(OR(TOTAL!M98="",TOTAL!M98=0),"",TOTAL!M98/TOTAL!$C$6*'Vîrsta 5-7 ani'!$C$6)</f>
        <v/>
      </c>
      <c r="N98" s="245" t="str">
        <f>IF(OR(TOTAL!N98="",TOTAL!N98=0),"",TOTAL!N98/TOTAL!$C$6*'Vîrsta 5-7 ani'!$C$6)</f>
        <v/>
      </c>
      <c r="O98" s="245" t="str">
        <f>IF(OR(TOTAL!O98="",TOTAL!O98=0),"",TOTAL!O98/TOTAL!$C$6*'Vîrsta 5-7 ani'!$C$6)</f>
        <v/>
      </c>
      <c r="P98" s="245" t="str">
        <f>IF(OR(TOTAL!P98="",TOTAL!P98=0),"",TOTAL!P98/TOTAL!$C$6*'Vîrsta 5-7 ani'!$C$6)</f>
        <v/>
      </c>
      <c r="Q98" s="245" t="str">
        <f>IF(OR(TOTAL!Q98="",TOTAL!Q98=0),"",TOTAL!Q98/TOTAL!$C$6*'Vîrsta 5-7 ani'!$C$6)</f>
        <v/>
      </c>
      <c r="R98" s="245" t="str">
        <f>IF(OR(TOTAL!R98="",TOTAL!R98=0),"",TOTAL!R98/TOTAL!$C$6*'Vîrsta 5-7 ani'!$C$6)</f>
        <v/>
      </c>
      <c r="S98" s="245" t="str">
        <f>IF(OR(TOTAL!S98="",TOTAL!S98=0),"",TOTAL!S98/TOTAL!$C$6*'Vîrsta 5-7 ani'!$C$6)</f>
        <v/>
      </c>
      <c r="T98" s="245" t="str">
        <f>IF(OR(TOTAL!T98="",TOTAL!T98=0),"",TOTAL!T98/TOTAL!$C$6*'Vîrsta 5-7 ani'!$C$6)</f>
        <v/>
      </c>
      <c r="U98" s="245" t="str">
        <f>IF(OR(TOTAL!U98="",TOTAL!U98=0),"",TOTAL!U98/TOTAL!$C$6*'Vîrsta 5-7 ani'!$C$6)</f>
        <v/>
      </c>
      <c r="V98" s="245" t="str">
        <f>IF(OR(TOTAL!V98="",TOTAL!V98=0),"",TOTAL!V98/TOTAL!$C$6*'Vîrsta 5-7 ani'!$C$6)</f>
        <v/>
      </c>
      <c r="W98" s="245" t="str">
        <f>IF(OR(TOTAL!W98="",TOTAL!W98=0),"",TOTAL!W98/TOTAL!$C$6*'Vîrsta 5-7 ani'!$C$6)</f>
        <v/>
      </c>
      <c r="X98" s="245" t="str">
        <f>IF(OR(TOTAL!X98="",TOTAL!X98=0),"",TOTAL!X98/TOTAL!$C$6*'Vîrsta 5-7 ani'!$C$6)</f>
        <v/>
      </c>
      <c r="Y98" s="245" t="str">
        <f>IF(OR(TOTAL!Y98="",TOTAL!Y98=0),"",TOTAL!Y98/TOTAL!$C$6*'Vîrsta 5-7 ani'!$C$6)</f>
        <v/>
      </c>
      <c r="Z98" s="11">
        <f t="shared" si="60"/>
        <v>0</v>
      </c>
      <c r="AA98" s="11">
        <f t="shared" si="37"/>
        <v>0</v>
      </c>
      <c r="AB98" s="11" t="str">
        <f t="shared" si="56"/>
        <v/>
      </c>
      <c r="AC98" s="7"/>
      <c r="AD98" s="97" t="str">
        <f t="shared" si="61"/>
        <v/>
      </c>
      <c r="AE98" s="98">
        <v>4.0000000000000001E-3</v>
      </c>
      <c r="AF98" s="97" t="str">
        <f t="shared" si="57"/>
        <v/>
      </c>
      <c r="AG98" s="98"/>
      <c r="AH98" s="97" t="str">
        <f t="shared" si="58"/>
        <v/>
      </c>
      <c r="AI98" s="98">
        <v>0.81</v>
      </c>
      <c r="AJ98" s="97" t="str">
        <f t="shared" si="53"/>
        <v/>
      </c>
      <c r="AK98" s="98">
        <v>3.25</v>
      </c>
      <c r="AL98" s="192"/>
      <c r="AM98" s="99"/>
      <c r="AN98" s="99"/>
      <c r="AO98" s="66"/>
    </row>
    <row r="99" spans="1:41" s="31" customFormat="1" ht="15.75" x14ac:dyDescent="0.25">
      <c r="A99" s="312"/>
      <c r="B99" s="60" t="s">
        <v>49</v>
      </c>
      <c r="C99" s="245" t="str">
        <f>IF(OR(TOTAL!C99="",TOTAL!C99=0),"",TOTAL!C99/TOTAL!$C$6*'Vîrsta 5-7 ani'!$C$6)</f>
        <v/>
      </c>
      <c r="D99" s="245" t="str">
        <f>IF(OR(TOTAL!D99="",TOTAL!D99=0),"",TOTAL!D99/TOTAL!$C$6*'Vîrsta 5-7 ani'!$C$6)</f>
        <v/>
      </c>
      <c r="E99" s="245">
        <f>IF(OR(TOTAL!E99="",TOTAL!E99=0),"",TOTAL!E99/TOTAL!$C$6*'Vîrsta 5-7 ani'!$C$6)</f>
        <v>2.1836065573770496</v>
      </c>
      <c r="F99" s="245" t="str">
        <f>IF(OR(TOTAL!F99="",TOTAL!F99=0),"",TOTAL!F99/TOTAL!$C$6*'Vîrsta 5-7 ani'!$C$6)</f>
        <v/>
      </c>
      <c r="G99" s="245">
        <f>IF(OR(TOTAL!G99="",TOTAL!G99=0),"",TOTAL!G99/TOTAL!$C$6*'Vîrsta 5-7 ani'!$C$6)</f>
        <v>2.3707728337236529</v>
      </c>
      <c r="H99" s="245" t="str">
        <f>IF(OR(TOTAL!H99="",TOTAL!H99=0),"",TOTAL!H99/TOTAL!$C$6*'Vîrsta 5-7 ani'!$C$6)</f>
        <v/>
      </c>
      <c r="I99" s="245" t="str">
        <f>IF(OR(TOTAL!I99="",TOTAL!I99=0),"",TOTAL!I99/TOTAL!$C$6*'Vîrsta 5-7 ani'!$C$6)</f>
        <v/>
      </c>
      <c r="J99" s="245">
        <f>IF(OR(TOTAL!J99="",TOTAL!J99=0),"",TOTAL!J99/TOTAL!$C$6*'Vîrsta 5-7 ani'!$C$6)</f>
        <v>2.1836065573770496</v>
      </c>
      <c r="K99" s="245">
        <f>IF(OR(TOTAL!K99="",TOTAL!K99=0),"",TOTAL!K99/TOTAL!$C$6*'Vîrsta 5-7 ani'!$C$6)</f>
        <v>2.1836065573770496</v>
      </c>
      <c r="L99" s="245" t="str">
        <f>IF(OR(TOTAL!L99="",TOTAL!L99=0),"",TOTAL!L99/TOTAL!$C$6*'Vîrsta 5-7 ani'!$C$6)</f>
        <v/>
      </c>
      <c r="M99" s="245" t="str">
        <f>IF(OR(TOTAL!M99="",TOTAL!M99=0),"",TOTAL!M99/TOTAL!$C$6*'Vîrsta 5-7 ani'!$C$6)</f>
        <v/>
      </c>
      <c r="N99" s="245">
        <f>IF(OR(TOTAL!N99="",TOTAL!N99=0),"",TOTAL!N99/TOTAL!$C$6*'Vîrsta 5-7 ani'!$C$6)</f>
        <v>2.3707728337236529</v>
      </c>
      <c r="O99" s="245" t="str">
        <f>IF(OR(TOTAL!O99="",TOTAL!O99=0),"",TOTAL!O99/TOTAL!$C$6*'Vîrsta 5-7 ani'!$C$6)</f>
        <v/>
      </c>
      <c r="P99" s="245">
        <f>IF(OR(TOTAL!P99="",TOTAL!P99=0),"",TOTAL!P99/TOTAL!$C$6*'Vîrsta 5-7 ani'!$C$6)</f>
        <v>2.6203278688524589</v>
      </c>
      <c r="Q99" s="245" t="str">
        <f>IF(OR(TOTAL!Q99="",TOTAL!Q99=0),"",TOTAL!Q99/TOTAL!$C$6*'Vîrsta 5-7 ani'!$C$6)</f>
        <v/>
      </c>
      <c r="R99" s="245" t="str">
        <f>IF(OR(TOTAL!R99="",TOTAL!R99=0),"",TOTAL!R99/TOTAL!$C$6*'Vîrsta 5-7 ani'!$C$6)</f>
        <v/>
      </c>
      <c r="S99" s="245">
        <f>IF(OR(TOTAL!S99="",TOTAL!S99=0),"",TOTAL!S99/TOTAL!$C$6*'Vîrsta 5-7 ani'!$C$6)</f>
        <v>2.3707728337236529</v>
      </c>
      <c r="T99" s="245">
        <f>IF(OR(TOTAL!T99="",TOTAL!T99=0),"",TOTAL!T99/TOTAL!$C$6*'Vîrsta 5-7 ani'!$C$6)</f>
        <v>4.3672131147540991</v>
      </c>
      <c r="U99" s="245">
        <f>IF(OR(TOTAL!U99="",TOTAL!U99=0),"",TOTAL!U99/TOTAL!$C$6*'Vîrsta 5-7 ani'!$C$6)</f>
        <v>2.3707728337236529</v>
      </c>
      <c r="V99" s="245" t="str">
        <f>IF(OR(TOTAL!V99="",TOTAL!V99=0),"",TOTAL!V99/TOTAL!$C$6*'Vîrsta 5-7 ani'!$C$6)</f>
        <v/>
      </c>
      <c r="W99" s="245" t="str">
        <f>IF(OR(TOTAL!W99="",TOTAL!W99=0),"",TOTAL!W99/TOTAL!$C$6*'Vîrsta 5-7 ani'!$C$6)</f>
        <v/>
      </c>
      <c r="X99" s="245" t="str">
        <f>IF(OR(TOTAL!X99="",TOTAL!X99=0),"",TOTAL!X99/TOTAL!$C$6*'Vîrsta 5-7 ani'!$C$6)</f>
        <v/>
      </c>
      <c r="Y99" s="245" t="str">
        <f>IF(OR(TOTAL!Y99="",TOTAL!Y99=0),"",TOTAL!Y99/TOTAL!$C$6*'Vîrsta 5-7 ani'!$C$6)</f>
        <v/>
      </c>
      <c r="Z99" s="11">
        <f t="shared" si="60"/>
        <v>23.021451990632318</v>
      </c>
      <c r="AA99" s="11">
        <f t="shared" si="37"/>
        <v>5.5393291604023869</v>
      </c>
      <c r="AB99" s="11">
        <f t="shared" si="56"/>
        <v>5.5393291604023869</v>
      </c>
      <c r="AC99" s="7"/>
      <c r="AD99" s="97">
        <f t="shared" si="61"/>
        <v>7.7550608245633423E-2</v>
      </c>
      <c r="AE99" s="98">
        <v>1.4E-2</v>
      </c>
      <c r="AF99" s="97">
        <f t="shared" si="57"/>
        <v>5.5393291604023866E-3</v>
      </c>
      <c r="AG99" s="98">
        <v>1E-3</v>
      </c>
      <c r="AH99" s="97">
        <f t="shared" si="58"/>
        <v>3.6421089229645691</v>
      </c>
      <c r="AI99" s="98">
        <v>0.65749999999999997</v>
      </c>
      <c r="AJ99" s="97">
        <f t="shared" si="53"/>
        <v>12.768153714727502</v>
      </c>
      <c r="AK99" s="98">
        <v>2.3050000000000002</v>
      </c>
      <c r="AL99" s="204"/>
      <c r="AM99" s="176"/>
      <c r="AN99" s="176"/>
      <c r="AO99" s="66"/>
    </row>
    <row r="100" spans="1:41" ht="16.5" thickBot="1" x14ac:dyDescent="0.3">
      <c r="A100" s="237">
        <v>13</v>
      </c>
      <c r="B100" s="73" t="s">
        <v>9</v>
      </c>
      <c r="C100" s="253">
        <f>IF(OR(TOTAL!C100="",TOTAL!C100=0),"",IF('Vîrsta 1-2 ani'!$C$6&lt;=0,(('Vîrsta 3-4 ani'!C100/'Vîrsta 3-4 ani'!$C$6)+0.00032)*'Vîrsta 5-7 ani'!$C$6,(('Vîrsta 1-2 ani'!C100/'Vîrsta 1-2 ani'!$C$6)+0.00048)*'Vîrsta 5-7 ani'!$C$6))</f>
        <v>0.47997751756440277</v>
      </c>
      <c r="D100" s="253">
        <f>IF(OR(TOTAL!D100="",TOTAL!D100=0),"",IF('Vîrsta 1-2 ani'!$C$6&lt;=0,(('Vîrsta 3-4 ani'!D100/'Vîrsta 3-4 ani'!$C$6)+0.00032)*'Vîrsta 5-7 ani'!$C$6,(('Vîrsta 1-2 ani'!D100/'Vîrsta 1-2 ani'!$C$6)+0.00048)*'Vîrsta 5-7 ani'!$C$6))</f>
        <v>0.47373864168618268</v>
      </c>
      <c r="E100" s="253">
        <f>IF(OR(TOTAL!E100="",TOTAL!E100=0),"",IF('Vîrsta 1-2 ani'!$C$6&lt;=0,(('Vîrsta 3-4 ani'!E100/'Vîrsta 3-4 ani'!$C$6)+0.00032)*'Vîrsta 5-7 ani'!$C$6,(('Vîrsta 1-2 ani'!E100/'Vîrsta 1-2 ani'!$C$6)+0.00048)*'Vîrsta 5-7 ani'!$C$6))</f>
        <v>0.44982295081967211</v>
      </c>
      <c r="F100" s="253">
        <f>IF(OR(TOTAL!F100="",TOTAL!F100=0),"",IF('Vîrsta 1-2 ani'!$C$6&lt;=0,(('Vîrsta 3-4 ani'!F100/'Vîrsta 3-4 ani'!$C$6)+0.00032)*'Vîrsta 5-7 ani'!$C$6,(('Vîrsta 1-2 ani'!F100/'Vîrsta 1-2 ani'!$C$6)+0.00048)*'Vîrsta 5-7 ani'!$C$6))</f>
        <v>0.47477845433255272</v>
      </c>
      <c r="G100" s="253">
        <f>IF(OR(TOTAL!G100="",TOTAL!G100=0),"",IF('Vîrsta 1-2 ani'!$C$6&lt;=0,(('Vîrsta 3-4 ani'!G100/'Vîrsta 3-4 ani'!$C$6)+0.00032)*'Vîrsta 5-7 ani'!$C$6,(('Vîrsta 1-2 ani'!G100/'Vîrsta 1-2 ani'!$C$6)+0.00048)*'Vîrsta 5-7 ani'!$C$6))</f>
        <v>0.4763381733021077</v>
      </c>
      <c r="H100" s="253">
        <f>IF(OR(TOTAL!H100="",TOTAL!H100=0),"",IF('Vîrsta 1-2 ani'!$C$6&lt;=0,(('Vîrsta 3-4 ani'!H100/'Vîrsta 3-4 ani'!$C$6)+0.00032)*'Vîrsta 5-7 ani'!$C$6,(('Vîrsta 1-2 ani'!H100/'Vîrsta 1-2 ani'!$C$6)+0.00048)*'Vîrsta 5-7 ani'!$C$6))</f>
        <v>0.46853957845433258</v>
      </c>
      <c r="I100" s="253">
        <f>IF(OR(TOTAL!I100="",TOTAL!I100=0),"",IF('Vîrsta 1-2 ani'!$C$6&lt;=0,(('Vîrsta 3-4 ani'!I100/'Vîrsta 3-4 ani'!$C$6)+0.00032)*'Vîrsta 5-7 ani'!$C$6,(('Vîrsta 1-2 ani'!I100/'Vîrsta 1-2 ani'!$C$6)+0.00048)*'Vîrsta 5-7 ani'!$C$6))</f>
        <v>0.44982295081967211</v>
      </c>
      <c r="J100" s="253">
        <f>IF(OR(TOTAL!J100="",TOTAL!J100=0),"",IF('Vîrsta 1-2 ani'!$C$6&lt;=0,(('Vîrsta 3-4 ani'!J100/'Vîrsta 3-4 ani'!$C$6)+0.00032)*'Vîrsta 5-7 ani'!$C$6,(('Vîrsta 1-2 ani'!J100/'Vîrsta 1-2 ani'!$C$6)+0.00048)*'Vîrsta 5-7 ani'!$C$6))</f>
        <v>0.46542014051522246</v>
      </c>
      <c r="K100" s="253">
        <f>IF(OR(TOTAL!K100="",TOTAL!K100=0),"",IF('Vîrsta 1-2 ani'!$C$6&lt;=0,(('Vîrsta 3-4 ani'!K100/'Vîrsta 3-4 ani'!$C$6)+0.00032)*'Vîrsta 5-7 ani'!$C$6,(('Vîrsta 1-2 ani'!K100/'Vîrsta 1-2 ani'!$C$6)+0.00048)*'Vîrsta 5-7 ani'!$C$6))</f>
        <v>0.48933583138173303</v>
      </c>
      <c r="L100" s="253">
        <f>IF(OR(TOTAL!L100="",TOTAL!L100=0),"",IF('Vîrsta 1-2 ani'!$C$6&lt;=0,(('Vîrsta 3-4 ani'!L100/'Vîrsta 3-4 ani'!$C$6)+0.00032)*'Vîrsta 5-7 ani'!$C$6,(('Vîrsta 1-2 ani'!L100/'Vîrsta 1-2 ani'!$C$6)+0.00048)*'Vîrsta 5-7 ani'!$C$6))</f>
        <v>0.45502201405152232</v>
      </c>
      <c r="M100" s="253">
        <f>IF(OR(TOTAL!M100="",TOTAL!M100=0),"",IF('Vîrsta 1-2 ani'!$C$6&lt;=0,(('Vîrsta 3-4 ani'!M100/'Vîrsta 3-4 ani'!$C$6)+0.00032)*'Vîrsta 5-7 ani'!$C$6,(('Vîrsta 1-2 ani'!M100/'Vîrsta 1-2 ani'!$C$6)+0.00048)*'Vîrsta 5-7 ani'!$C$6))</f>
        <v>0.45294238875878229</v>
      </c>
      <c r="N100" s="253">
        <f>IF(OR(TOTAL!N100="",TOTAL!N100=0),"",IF('Vîrsta 1-2 ani'!$C$6&lt;=0,(('Vîrsta 3-4 ani'!N100/'Vîrsta 3-4 ani'!$C$6)+0.00032)*'Vîrsta 5-7 ani'!$C$6,(('Vîrsta 1-2 ani'!N100/'Vîrsta 1-2 ani'!$C$6)+0.00048)*'Vîrsta 5-7 ani'!$C$6))</f>
        <v>0.49141545667447306</v>
      </c>
      <c r="O100" s="253">
        <f>IF(OR(TOTAL!O100="",TOTAL!O100=0),"",IF('Vîrsta 1-2 ani'!$C$6&lt;=0,(('Vîrsta 3-4 ani'!O100/'Vîrsta 3-4 ani'!$C$6)+0.00032)*'Vîrsta 5-7 ani'!$C$6,(('Vîrsta 1-2 ani'!O100/'Vîrsta 1-2 ani'!$C$6)+0.00048)*'Vîrsta 5-7 ani'!$C$6))</f>
        <v>0.51117189695550347</v>
      </c>
      <c r="P100" s="253">
        <f>IF(OR(TOTAL!P100="",TOTAL!P100=0),"",IF('Vîrsta 1-2 ani'!$C$6&lt;=0,(('Vîrsta 3-4 ani'!P100/'Vîrsta 3-4 ani'!$C$6)+0.00032)*'Vîrsta 5-7 ani'!$C$6,(('Vîrsta 1-2 ani'!P100/'Vîrsta 1-2 ani'!$C$6)+0.00048)*'Vîrsta 5-7 ani'!$C$6))</f>
        <v>0.53300796252927407</v>
      </c>
      <c r="Q100" s="253">
        <f>IF(OR(TOTAL!Q100="",TOTAL!Q100=0),"",IF('Vîrsta 1-2 ani'!$C$6&lt;=0,(('Vîrsta 3-4 ani'!Q100/'Vîrsta 3-4 ani'!$C$6)+0.00032)*'Vîrsta 5-7 ani'!$C$6,(('Vîrsta 1-2 ani'!Q100/'Vîrsta 1-2 ani'!$C$6)+0.00048)*'Vîrsta 5-7 ani'!$C$6))</f>
        <v>0.53716721311475413</v>
      </c>
      <c r="R100" s="253">
        <f>IF(OR(TOTAL!R100="",TOTAL!R100=0),"",IF('Vîrsta 1-2 ani'!$C$6&lt;=0,(('Vîrsta 3-4 ani'!R100/'Vîrsta 3-4 ani'!$C$6)+0.00032)*'Vîrsta 5-7 ani'!$C$6,(('Vîrsta 1-2 ani'!R100/'Vîrsta 1-2 ani'!$C$6)+0.00048)*'Vîrsta 5-7 ani'!$C$6))</f>
        <v>0.49869414519906324</v>
      </c>
      <c r="S100" s="253">
        <f>IF(OR(TOTAL!S100="",TOTAL!S100=0),"",IF('Vîrsta 1-2 ani'!$C$6&lt;=0,(('Vîrsta 3-4 ani'!S100/'Vîrsta 3-4 ani'!$C$6)+0.00032)*'Vîrsta 5-7 ani'!$C$6,(('Vîrsta 1-2 ani'!S100/'Vîrsta 1-2 ani'!$C$6)+0.00048)*'Vîrsta 5-7 ani'!$C$6))</f>
        <v>0.46022107728337236</v>
      </c>
      <c r="T100" s="253">
        <f>IF(OR(TOTAL!T100="",TOTAL!T100=0),"",IF('Vîrsta 1-2 ani'!$C$6&lt;=0,(('Vîrsta 3-4 ani'!T100/'Vîrsta 3-4 ani'!$C$6)+0.00032)*'Vîrsta 5-7 ani'!$C$6,(('Vîrsta 1-2 ani'!T100/'Vîrsta 1-2 ani'!$C$6)+0.00048)*'Vîrsta 5-7 ani'!$C$6))</f>
        <v>0.46853957845433258</v>
      </c>
      <c r="U100" s="253">
        <f>IF(OR(TOTAL!U100="",TOTAL!U100=0),"",IF('Vîrsta 1-2 ani'!$C$6&lt;=0,(('Vîrsta 3-4 ani'!U100/'Vîrsta 3-4 ani'!$C$6)+0.00032)*'Vîrsta 5-7 ani'!$C$6,(('Vîrsta 1-2 ani'!U100/'Vîrsta 1-2 ani'!$C$6)+0.00048)*'Vîrsta 5-7 ani'!$C$6))</f>
        <v>0.48101733021077281</v>
      </c>
      <c r="V100" s="253">
        <f>IF(OR(TOTAL!V100="",TOTAL!V100=0),"",IF('Vîrsta 1-2 ani'!$C$6&lt;=0,(('Vîrsta 3-4 ani'!V100/'Vîrsta 3-4 ani'!$C$6)+0.00032)*'Vîrsta 5-7 ani'!$C$6,(('Vîrsta 1-2 ani'!V100/'Vîrsta 1-2 ani'!$C$6)+0.00048)*'Vîrsta 5-7 ani'!$C$6))</f>
        <v>0.47061920374707261</v>
      </c>
      <c r="W100" s="253" t="str">
        <f>IF(OR(TOTAL!W100="",TOTAL!W100=0),"",IF('Vîrsta 1-2 ani'!$C$6&lt;=0,(('Vîrsta 3-4 ani'!W100/'Vîrsta 3-4 ani'!$C$6)+0.00032)*'Vîrsta 5-7 ani'!$C$6,(('Vîrsta 1-2 ani'!W100/'Vîrsta 1-2 ani'!$C$6)+0.00048)*'Vîrsta 5-7 ani'!$C$6))</f>
        <v/>
      </c>
      <c r="X100" s="253" t="str">
        <f>IF(OR(TOTAL!X100="",TOTAL!X100=0),"",IF('Vîrsta 1-2 ani'!$C$6&lt;=0,(('Vîrsta 3-4 ani'!X100/'Vîrsta 3-4 ani'!$C$6)+0.00032)*'Vîrsta 5-7 ani'!$C$6,(('Vîrsta 1-2 ani'!X100/'Vîrsta 1-2 ani'!$C$6)+0.00048)*'Vîrsta 5-7 ani'!$C$6))</f>
        <v/>
      </c>
      <c r="Y100" s="253" t="str">
        <f>IF(OR(TOTAL!Y100="",TOTAL!Y100=0),"",IF('Vîrsta 1-2 ani'!$C$6&lt;=0,(('Vîrsta 3-4 ani'!Y100/'Vîrsta 3-4 ani'!$C$6)+0.00032)*'Vîrsta 5-7 ani'!$C$6,(('Vîrsta 1-2 ani'!Y100/'Vîrsta 1-2 ani'!$C$6)+0.00048)*'Vîrsta 5-7 ani'!$C$6))</f>
        <v/>
      </c>
      <c r="Z100" s="74">
        <f t="shared" si="60"/>
        <v>9.5875925058548006</v>
      </c>
      <c r="AA100" s="74">
        <f t="shared" si="37"/>
        <v>2.3069279369236768</v>
      </c>
      <c r="AB100" s="74">
        <f t="shared" si="38"/>
        <v>2.3069279369236768</v>
      </c>
      <c r="AC100" s="75"/>
      <c r="AD100" s="106">
        <f t="shared" si="61"/>
        <v>0</v>
      </c>
      <c r="AE100" s="107"/>
      <c r="AF100" s="106">
        <f t="shared" si="57"/>
        <v>0</v>
      </c>
      <c r="AG100" s="107"/>
      <c r="AH100" s="106">
        <f t="shared" si="58"/>
        <v>0</v>
      </c>
      <c r="AI100" s="107"/>
      <c r="AJ100" s="106">
        <f t="shared" si="53"/>
        <v>0</v>
      </c>
      <c r="AK100" s="146"/>
      <c r="AL100" s="205">
        <v>1.6</v>
      </c>
      <c r="AM100" s="147">
        <f t="shared" ref="AM100" si="62">IFERROR((AB100-AL100),"")</f>
        <v>0.70692793692367673</v>
      </c>
      <c r="AN100" s="147">
        <f t="shared" ref="AN100" si="63">IFERROR((AB100*100/AL100),"")</f>
        <v>144.18299605772978</v>
      </c>
      <c r="AO100" s="18"/>
    </row>
    <row r="101" spans="1:41" ht="15.75" x14ac:dyDescent="0.25">
      <c r="A101" s="109">
        <v>14</v>
      </c>
      <c r="B101" s="110" t="s">
        <v>8</v>
      </c>
      <c r="C101" s="254" t="str">
        <f>IF(OR(TOTAL!C101="",TOTAL!C101=0),"",TOTAL!C101/TOTAL!$C$6*'Vîrsta 5-7 ani'!$C$6)</f>
        <v/>
      </c>
      <c r="D101" s="254">
        <f>IF(OR(TOTAL!D101="",TOTAL!D101=0),"",TOTAL!D101/TOTAL!$C$6*'Vîrsta 5-7 ani'!$C$6)</f>
        <v>4.159250585480094E-2</v>
      </c>
      <c r="E101" s="254">
        <f>IF(OR(TOTAL!E101="",TOTAL!E101=0),"",TOTAL!E101/TOTAL!$C$6*'Vîrsta 5-7 ani'!$C$6)</f>
        <v>4.159250585480094E-2</v>
      </c>
      <c r="F101" s="254" t="str">
        <f>IF(OR(TOTAL!F101="",TOTAL!F101=0),"",TOTAL!F101/TOTAL!$C$6*'Vîrsta 5-7 ani'!$C$6)</f>
        <v/>
      </c>
      <c r="G101" s="254">
        <f>IF(OR(TOTAL!G101="",TOTAL!G101=0),"",TOTAL!G101/TOTAL!$C$6*'Vîrsta 5-7 ani'!$C$6)</f>
        <v>4.159250585480094E-2</v>
      </c>
      <c r="H101" s="254" t="str">
        <f>IF(OR(TOTAL!H101="",TOTAL!H101=0),"",TOTAL!H101/TOTAL!$C$6*'Vîrsta 5-7 ani'!$C$6)</f>
        <v/>
      </c>
      <c r="I101" s="254">
        <f>IF(OR(TOTAL!I101="",TOTAL!I101=0),"",TOTAL!I101/TOTAL!$C$6*'Vîrsta 5-7 ani'!$C$6)</f>
        <v>4.159250585480094E-2</v>
      </c>
      <c r="J101" s="254">
        <f>IF(OR(TOTAL!J101="",TOTAL!J101=0),"",TOTAL!J101/TOTAL!$C$6*'Vîrsta 5-7 ani'!$C$6)</f>
        <v>4.159250585480094E-2</v>
      </c>
      <c r="K101" s="254" t="str">
        <f>IF(OR(TOTAL!K101="",TOTAL!K101=0),"",TOTAL!K101/TOTAL!$C$6*'Vîrsta 5-7 ani'!$C$6)</f>
        <v/>
      </c>
      <c r="L101" s="254" t="str">
        <f>IF(OR(TOTAL!L101="",TOTAL!L101=0),"",TOTAL!L101/TOTAL!$C$6*'Vîrsta 5-7 ani'!$C$6)</f>
        <v/>
      </c>
      <c r="M101" s="254">
        <f>IF(OR(TOTAL!M101="",TOTAL!M101=0),"",TOTAL!M101/TOTAL!$C$6*'Vîrsta 5-7 ani'!$C$6)</f>
        <v>4.159250585480094E-2</v>
      </c>
      <c r="N101" s="254">
        <f>IF(OR(TOTAL!N101="",TOTAL!N101=0),"",TOTAL!N101/TOTAL!$C$6*'Vîrsta 5-7 ani'!$C$6)</f>
        <v>4.159250585480094E-2</v>
      </c>
      <c r="O101" s="254" t="str">
        <f>IF(OR(TOTAL!O101="",TOTAL!O101=0),"",TOTAL!O101/TOTAL!$C$6*'Vîrsta 5-7 ani'!$C$6)</f>
        <v/>
      </c>
      <c r="P101" s="254">
        <f>IF(OR(TOTAL!P101="",TOTAL!P101=0),"",TOTAL!P101/TOTAL!$C$6*'Vîrsta 5-7 ani'!$C$6)</f>
        <v>4.6791569086651053E-2</v>
      </c>
      <c r="Q101" s="254" t="str">
        <f>IF(OR(TOTAL!Q101="",TOTAL!Q101=0),"",TOTAL!Q101/TOTAL!$C$6*'Vîrsta 5-7 ani'!$C$6)</f>
        <v/>
      </c>
      <c r="R101" s="254">
        <f>IF(OR(TOTAL!R101="",TOTAL!R101=0),"",TOTAL!R101/TOTAL!$C$6*'Vîrsta 5-7 ani'!$C$6)</f>
        <v>8.318501170960188E-2</v>
      </c>
      <c r="S101" s="254">
        <f>IF(OR(TOTAL!S101="",TOTAL!S101=0),"",TOTAL!S101/TOTAL!$C$6*'Vîrsta 5-7 ani'!$C$6)</f>
        <v>4.159250585480094E-2</v>
      </c>
      <c r="T101" s="254" t="str">
        <f>IF(OR(TOTAL!T101="",TOTAL!T101=0),"",TOTAL!T101/TOTAL!$C$6*'Vîrsta 5-7 ani'!$C$6)</f>
        <v/>
      </c>
      <c r="U101" s="254">
        <f>IF(OR(TOTAL!U101="",TOTAL!U101=0),"",TOTAL!U101/TOTAL!$C$6*'Vîrsta 5-7 ani'!$C$6)</f>
        <v>4.159250585480094E-2</v>
      </c>
      <c r="V101" s="254" t="str">
        <f>IF(OR(TOTAL!V101="",TOTAL!V101=0),"",TOTAL!V101/TOTAL!$C$6*'Vîrsta 5-7 ani'!$C$6)</f>
        <v/>
      </c>
      <c r="W101" s="254" t="str">
        <f>IF(OR(TOTAL!W101="",TOTAL!W101=0),"",TOTAL!W101/TOTAL!$C$6*'Vîrsta 5-7 ani'!$C$6)</f>
        <v/>
      </c>
      <c r="X101" s="254" t="str">
        <f>IF(OR(TOTAL!X101="",TOTAL!X101=0),"",TOTAL!X101/TOTAL!$C$6*'Vîrsta 5-7 ani'!$C$6)</f>
        <v/>
      </c>
      <c r="Y101" s="254" t="str">
        <f>IF(OR(TOTAL!Y101="",TOTAL!Y101=0),"",TOTAL!Y101/TOTAL!$C$6*'Vîrsta 5-7 ani'!$C$6)</f>
        <v/>
      </c>
      <c r="Z101" s="111">
        <f t="shared" si="60"/>
        <v>0.50430913348946149</v>
      </c>
      <c r="AA101" s="111">
        <f t="shared" si="37"/>
        <v>0.12134483481459613</v>
      </c>
      <c r="AB101" s="111">
        <f t="shared" si="38"/>
        <v>0.12134483481459613</v>
      </c>
      <c r="AC101" s="112">
        <v>0</v>
      </c>
      <c r="AD101" s="111">
        <f t="shared" si="61"/>
        <v>0</v>
      </c>
      <c r="AE101" s="113">
        <v>0</v>
      </c>
      <c r="AF101" s="111">
        <f t="shared" si="57"/>
        <v>0</v>
      </c>
      <c r="AG101" s="113">
        <v>0</v>
      </c>
      <c r="AH101" s="111">
        <f t="shared" si="58"/>
        <v>0</v>
      </c>
      <c r="AI101" s="140">
        <v>0</v>
      </c>
      <c r="AJ101" s="227">
        <f t="shared" si="53"/>
        <v>0</v>
      </c>
      <c r="AK101" s="224">
        <v>0</v>
      </c>
      <c r="AL101" s="142"/>
      <c r="AM101" s="143"/>
      <c r="AN101" s="143"/>
      <c r="AO101" s="18"/>
    </row>
    <row r="102" spans="1:41" ht="15.75" x14ac:dyDescent="0.25">
      <c r="A102" s="81">
        <v>15</v>
      </c>
      <c r="B102" s="82" t="s">
        <v>10</v>
      </c>
      <c r="C102" s="255" t="str">
        <f>IF(OR(TOTAL!C102="",TOTAL!C102=0),"",TOTAL!C102/TOTAL!$C$6*'Vîrsta 5-7 ani'!$C$6)</f>
        <v/>
      </c>
      <c r="D102" s="255" t="str">
        <f>IF(OR(TOTAL!D102="",TOTAL!D102=0),"",TOTAL!D102/TOTAL!$C$6*'Vîrsta 5-7 ani'!$C$6)</f>
        <v/>
      </c>
      <c r="E102" s="255" t="str">
        <f>IF(OR(TOTAL!E102="",TOTAL!E102=0),"",TOTAL!E102/TOTAL!$C$6*'Vîrsta 5-7 ani'!$C$6)</f>
        <v/>
      </c>
      <c r="F102" s="255">
        <f>IF(OR(TOTAL!F102="",TOTAL!F102=0),"",TOTAL!F102/TOTAL!$C$6*'Vîrsta 5-7 ani'!$C$6)</f>
        <v>0.67587822014051524</v>
      </c>
      <c r="G102" s="255" t="str">
        <f>IF(OR(TOTAL!G102="",TOTAL!G102=0),"",TOTAL!G102/TOTAL!$C$6*'Vîrsta 5-7 ani'!$C$6)</f>
        <v/>
      </c>
      <c r="H102" s="255" t="str">
        <f>IF(OR(TOTAL!H102="",TOTAL!H102=0),"",TOTAL!H102/TOTAL!$C$6*'Vîrsta 5-7 ani'!$C$6)</f>
        <v/>
      </c>
      <c r="I102" s="255" t="str">
        <f>IF(OR(TOTAL!I102="",TOTAL!I102=0),"",TOTAL!I102/TOTAL!$C$6*'Vîrsta 5-7 ani'!$C$6)</f>
        <v/>
      </c>
      <c r="J102" s="255" t="str">
        <f>IF(OR(TOTAL!J102="",TOTAL!J102=0),"",TOTAL!J102/TOTAL!$C$6*'Vîrsta 5-7 ani'!$C$6)</f>
        <v/>
      </c>
      <c r="K102" s="255" t="str">
        <f>IF(OR(TOTAL!K102="",TOTAL!K102=0),"",TOTAL!K102/TOTAL!$C$6*'Vîrsta 5-7 ani'!$C$6)</f>
        <v/>
      </c>
      <c r="L102" s="255" t="str">
        <f>IF(OR(TOTAL!L102="",TOTAL!L102=0),"",TOTAL!L102/TOTAL!$C$6*'Vîrsta 5-7 ani'!$C$6)</f>
        <v/>
      </c>
      <c r="M102" s="255" t="str">
        <f>IF(OR(TOTAL!M102="",TOTAL!M102=0),"",TOTAL!M102/TOTAL!$C$6*'Vîrsta 5-7 ani'!$C$6)</f>
        <v/>
      </c>
      <c r="N102" s="255" t="str">
        <f>IF(OR(TOTAL!N102="",TOTAL!N102=0),"",TOTAL!N102/TOTAL!$C$6*'Vîrsta 5-7 ani'!$C$6)</f>
        <v/>
      </c>
      <c r="O102" s="255">
        <f>IF(OR(TOTAL!O102="",TOTAL!O102=0),"",TOTAL!O102/TOTAL!$C$6*'Vîrsta 5-7 ani'!$C$6)</f>
        <v>0.77985948477751754</v>
      </c>
      <c r="P102" s="255" t="str">
        <f>IF(OR(TOTAL!P102="",TOTAL!P102=0),"",TOTAL!P102/TOTAL!$C$6*'Vîrsta 5-7 ani'!$C$6)</f>
        <v/>
      </c>
      <c r="Q102" s="255" t="str">
        <f>IF(OR(TOTAL!Q102="",TOTAL!Q102=0),"",TOTAL!Q102/TOTAL!$C$6*'Vîrsta 5-7 ani'!$C$6)</f>
        <v/>
      </c>
      <c r="R102" s="255" t="str">
        <f>IF(OR(TOTAL!R102="",TOTAL!R102=0),"",TOTAL!R102/TOTAL!$C$6*'Vîrsta 5-7 ani'!$C$6)</f>
        <v/>
      </c>
      <c r="S102" s="255" t="str">
        <f>IF(OR(TOTAL!S102="",TOTAL!S102=0),"",TOTAL!S102/TOTAL!$C$6*'Vîrsta 5-7 ani'!$C$6)</f>
        <v/>
      </c>
      <c r="T102" s="255">
        <f>IF(OR(TOTAL!T102="",TOTAL!T102=0),"",TOTAL!T102/TOTAL!$C$6*'Vîrsta 5-7 ani'!$C$6)</f>
        <v>0.62388758782201403</v>
      </c>
      <c r="U102" s="255" t="str">
        <f>IF(OR(TOTAL!U102="",TOTAL!U102=0),"",TOTAL!U102/TOTAL!$C$6*'Vîrsta 5-7 ani'!$C$6)</f>
        <v/>
      </c>
      <c r="V102" s="255" t="str">
        <f>IF(OR(TOTAL!V102="",TOTAL!V102=0),"",TOTAL!V102/TOTAL!$C$6*'Vîrsta 5-7 ani'!$C$6)</f>
        <v/>
      </c>
      <c r="W102" s="255" t="str">
        <f>IF(OR(TOTAL!W102="",TOTAL!W102=0),"",TOTAL!W102/TOTAL!$C$6*'Vîrsta 5-7 ani'!$C$6)</f>
        <v/>
      </c>
      <c r="X102" s="255" t="str">
        <f>IF(OR(TOTAL!X102="",TOTAL!X102=0),"",TOTAL!X102/TOTAL!$C$6*'Vîrsta 5-7 ani'!$C$6)</f>
        <v/>
      </c>
      <c r="Y102" s="255" t="str">
        <f>IF(OR(TOTAL!Y102="",TOTAL!Y102=0),"",TOTAL!Y102/TOTAL!$C$6*'Vîrsta 5-7 ani'!$C$6)</f>
        <v/>
      </c>
      <c r="Z102" s="83">
        <f t="shared" si="60"/>
        <v>2.0796252927400469</v>
      </c>
      <c r="AA102" s="83">
        <f t="shared" si="37"/>
        <v>0.50039107140039629</v>
      </c>
      <c r="AB102" s="83">
        <f t="shared" si="38"/>
        <v>0.50039107140039629</v>
      </c>
      <c r="AC102" s="94">
        <v>0</v>
      </c>
      <c r="AD102" s="83">
        <f t="shared" si="61"/>
        <v>4.2032849997633293E-2</v>
      </c>
      <c r="AE102" s="85">
        <v>8.4000000000000005E-2</v>
      </c>
      <c r="AF102" s="83">
        <f t="shared" si="57"/>
        <v>9.507430356607529E-3</v>
      </c>
      <c r="AG102" s="85">
        <v>1.9E-2</v>
      </c>
      <c r="AH102" s="83">
        <f t="shared" si="58"/>
        <v>9.0570783923471732E-2</v>
      </c>
      <c r="AI102" s="141">
        <v>0.18099999999999999</v>
      </c>
      <c r="AJ102" s="227">
        <f t="shared" si="53"/>
        <v>0.52541062497041613</v>
      </c>
      <c r="AK102" s="224">
        <v>1.05</v>
      </c>
      <c r="AL102" s="142"/>
      <c r="AM102" s="143"/>
      <c r="AN102" s="143"/>
      <c r="AO102" s="18"/>
    </row>
    <row r="103" spans="1:41" ht="15.75" x14ac:dyDescent="0.25">
      <c r="A103" s="81">
        <v>16</v>
      </c>
      <c r="B103" s="86" t="s">
        <v>50</v>
      </c>
      <c r="C103" s="256" t="str">
        <f>IF(OR(TOTAL!C103="",TOTAL!C103=0),"",TOTAL!C103/TOTAL!$C$6*'Vîrsta 5-7 ani'!$C$6)</f>
        <v/>
      </c>
      <c r="D103" s="256" t="str">
        <f>IF(OR(TOTAL!D103="",TOTAL!D103=0),"",TOTAL!D103/TOTAL!$C$6*'Vîrsta 5-7 ani'!$C$6)</f>
        <v/>
      </c>
      <c r="E103" s="256" t="str">
        <f>IF(OR(TOTAL!E103="",TOTAL!E103=0),"",TOTAL!E103/TOTAL!$C$6*'Vîrsta 5-7 ani'!$C$6)</f>
        <v/>
      </c>
      <c r="F103" s="256" t="str">
        <f>IF(OR(TOTAL!F103="",TOTAL!F103=0),"",TOTAL!F103/TOTAL!$C$6*'Vîrsta 5-7 ani'!$C$6)</f>
        <v/>
      </c>
      <c r="G103" s="256" t="str">
        <f>IF(OR(TOTAL!G103="",TOTAL!G103=0),"",TOTAL!G103/TOTAL!$C$6*'Vîrsta 5-7 ani'!$C$6)</f>
        <v/>
      </c>
      <c r="H103" s="256" t="str">
        <f>IF(OR(TOTAL!H103="",TOTAL!H103=0),"",TOTAL!H103/TOTAL!$C$6*'Vîrsta 5-7 ani'!$C$6)</f>
        <v/>
      </c>
      <c r="I103" s="256" t="str">
        <f>IF(OR(TOTAL!I103="",TOTAL!I103=0),"",TOTAL!I103/TOTAL!$C$6*'Vîrsta 5-7 ani'!$C$6)</f>
        <v/>
      </c>
      <c r="J103" s="256" t="str">
        <f>IF(OR(TOTAL!J103="",TOTAL!J103=0),"",TOTAL!J103/TOTAL!$C$6*'Vîrsta 5-7 ani'!$C$6)</f>
        <v/>
      </c>
      <c r="K103" s="256" t="str">
        <f>IF(OR(TOTAL!K103="",TOTAL!K103=0),"",TOTAL!K103/TOTAL!$C$6*'Vîrsta 5-7 ani'!$C$6)</f>
        <v/>
      </c>
      <c r="L103" s="256" t="str">
        <f>IF(OR(TOTAL!L103="",TOTAL!L103=0),"",TOTAL!L103/TOTAL!$C$6*'Vîrsta 5-7 ani'!$C$6)</f>
        <v/>
      </c>
      <c r="M103" s="256" t="str">
        <f>IF(OR(TOTAL!M103="",TOTAL!M103=0),"",TOTAL!M103/TOTAL!$C$6*'Vîrsta 5-7 ani'!$C$6)</f>
        <v/>
      </c>
      <c r="N103" s="256" t="str">
        <f>IF(OR(TOTAL!N103="",TOTAL!N103=0),"",TOTAL!N103/TOTAL!$C$6*'Vîrsta 5-7 ani'!$C$6)</f>
        <v/>
      </c>
      <c r="O103" s="256" t="str">
        <f>IF(OR(TOTAL!O103="",TOTAL!O103=0),"",TOTAL!O103/TOTAL!$C$6*'Vîrsta 5-7 ani'!$C$6)</f>
        <v/>
      </c>
      <c r="P103" s="256" t="str">
        <f>IF(OR(TOTAL!P103="",TOTAL!P103=0),"",TOTAL!P103/TOTAL!$C$6*'Vîrsta 5-7 ani'!$C$6)</f>
        <v/>
      </c>
      <c r="Q103" s="256" t="str">
        <f>IF(OR(TOTAL!Q103="",TOTAL!Q103=0),"",TOTAL!Q103/TOTAL!$C$6*'Vîrsta 5-7 ani'!$C$6)</f>
        <v/>
      </c>
      <c r="R103" s="256" t="str">
        <f>IF(OR(TOTAL!R103="",TOTAL!R103=0),"",TOTAL!R103/TOTAL!$C$6*'Vîrsta 5-7 ani'!$C$6)</f>
        <v/>
      </c>
      <c r="S103" s="256" t="str">
        <f>IF(OR(TOTAL!S103="",TOTAL!S103=0),"",TOTAL!S103/TOTAL!$C$6*'Vîrsta 5-7 ani'!$C$6)</f>
        <v/>
      </c>
      <c r="T103" s="256" t="str">
        <f>IF(OR(TOTAL!T103="",TOTAL!T103=0),"",TOTAL!T103/TOTAL!$C$6*'Vîrsta 5-7 ani'!$C$6)</f>
        <v/>
      </c>
      <c r="U103" s="256" t="str">
        <f>IF(OR(TOTAL!U103="",TOTAL!U103=0),"",TOTAL!U103/TOTAL!$C$6*'Vîrsta 5-7 ani'!$C$6)</f>
        <v/>
      </c>
      <c r="V103" s="256" t="str">
        <f>IF(OR(TOTAL!V103="",TOTAL!V103=0),"",TOTAL!V103/TOTAL!$C$6*'Vîrsta 5-7 ani'!$C$6)</f>
        <v/>
      </c>
      <c r="W103" s="256" t="str">
        <f>IF(OR(TOTAL!W103="",TOTAL!W103=0),"",TOTAL!W103/TOTAL!$C$6*'Vîrsta 5-7 ani'!$C$6)</f>
        <v/>
      </c>
      <c r="X103" s="256" t="str">
        <f>IF(OR(TOTAL!X103="",TOTAL!X103=0),"",TOTAL!X103/TOTAL!$C$6*'Vîrsta 5-7 ani'!$C$6)</f>
        <v/>
      </c>
      <c r="Y103" s="256" t="str">
        <f>IF(OR(TOTAL!Y103="",TOTAL!Y103=0),"",TOTAL!Y103/TOTAL!$C$6*'Vîrsta 5-7 ani'!$C$6)</f>
        <v/>
      </c>
      <c r="Z103" s="83">
        <f t="shared" si="60"/>
        <v>0</v>
      </c>
      <c r="AA103" s="83">
        <f t="shared" si="37"/>
        <v>0</v>
      </c>
      <c r="AB103" s="83" t="str">
        <f t="shared" si="38"/>
        <v/>
      </c>
      <c r="AC103" s="94">
        <v>0</v>
      </c>
      <c r="AD103" s="83" t="str">
        <f t="shared" si="61"/>
        <v/>
      </c>
      <c r="AE103" s="85">
        <v>5.3999999999999999E-2</v>
      </c>
      <c r="AF103" s="83" t="str">
        <f t="shared" si="57"/>
        <v/>
      </c>
      <c r="AG103" s="85">
        <v>0</v>
      </c>
      <c r="AH103" s="83" t="str">
        <f t="shared" si="58"/>
        <v/>
      </c>
      <c r="AI103" s="141">
        <v>0.15</v>
      </c>
      <c r="AJ103" s="227" t="str">
        <f t="shared" si="53"/>
        <v/>
      </c>
      <c r="AK103" s="224">
        <v>0.85</v>
      </c>
      <c r="AL103" s="144"/>
      <c r="AM103" s="145"/>
      <c r="AN103" s="145"/>
      <c r="AO103" s="18"/>
    </row>
    <row r="104" spans="1:41" ht="15.75" x14ac:dyDescent="0.25">
      <c r="A104" s="87">
        <v>17</v>
      </c>
      <c r="B104" s="86" t="s">
        <v>58</v>
      </c>
      <c r="C104" s="256" t="str">
        <f>IF(OR(TOTAL!C104="",TOTAL!C104=0),"",TOTAL!C104/TOTAL!$C$6*'Vîrsta 5-7 ani'!$C$6)</f>
        <v/>
      </c>
      <c r="D104" s="256">
        <f>IF(OR(TOTAL!D104="",TOTAL!D104=0),"",TOTAL!D104/TOTAL!$C$6*'Vîrsta 5-7 ani'!$C$6)</f>
        <v>0.41592505854800937</v>
      </c>
      <c r="E104" s="256" t="str">
        <f>IF(OR(TOTAL!E104="",TOTAL!E104=0),"",TOTAL!E104/TOTAL!$C$6*'Vîrsta 5-7 ani'!$C$6)</f>
        <v/>
      </c>
      <c r="F104" s="256" t="str">
        <f>IF(OR(TOTAL!F104="",TOTAL!F104=0),"",TOTAL!F104/TOTAL!$C$6*'Vîrsta 5-7 ani'!$C$6)</f>
        <v/>
      </c>
      <c r="G104" s="256" t="str">
        <f>IF(OR(TOTAL!G104="",TOTAL!G104=0),"",TOTAL!G104/TOTAL!$C$6*'Vîrsta 5-7 ani'!$C$6)</f>
        <v/>
      </c>
      <c r="H104" s="256">
        <f>IF(OR(TOTAL!H104="",TOTAL!H104=0),"",TOTAL!H104/TOTAL!$C$6*'Vîrsta 5-7 ani'!$C$6)</f>
        <v>0.41592505854800937</v>
      </c>
      <c r="I104" s="256" t="str">
        <f>IF(OR(TOTAL!I104="",TOTAL!I104=0),"",TOTAL!I104/TOTAL!$C$6*'Vîrsta 5-7 ani'!$C$6)</f>
        <v/>
      </c>
      <c r="J104" s="256" t="str">
        <f>IF(OR(TOTAL!J104="",TOTAL!J104=0),"",TOTAL!J104/TOTAL!$C$6*'Vîrsta 5-7 ani'!$C$6)</f>
        <v/>
      </c>
      <c r="K104" s="256">
        <f>IF(OR(TOTAL!K104="",TOTAL!K104=0),"",TOTAL!K104/TOTAL!$C$6*'Vîrsta 5-7 ani'!$C$6)</f>
        <v>0.41592505854800937</v>
      </c>
      <c r="L104" s="256" t="str">
        <f>IF(OR(TOTAL!L104="",TOTAL!L104=0),"",TOTAL!L104/TOTAL!$C$6*'Vîrsta 5-7 ani'!$C$6)</f>
        <v/>
      </c>
      <c r="M104" s="256">
        <f>IF(OR(TOTAL!M104="",TOTAL!M104=0),"",TOTAL!M104/TOTAL!$C$6*'Vîrsta 5-7 ani'!$C$6)</f>
        <v>0.41592505854800937</v>
      </c>
      <c r="N104" s="256" t="str">
        <f>IF(OR(TOTAL!N104="",TOTAL!N104=0),"",TOTAL!N104/TOTAL!$C$6*'Vîrsta 5-7 ani'!$C$6)</f>
        <v/>
      </c>
      <c r="O104" s="256" t="str">
        <f>IF(OR(TOTAL!O104="",TOTAL!O104=0),"",TOTAL!O104/TOTAL!$C$6*'Vîrsta 5-7 ani'!$C$6)</f>
        <v/>
      </c>
      <c r="P104" s="256" t="str">
        <f>IF(OR(TOTAL!P104="",TOTAL!P104=0),"",TOTAL!P104/TOTAL!$C$6*'Vîrsta 5-7 ani'!$C$6)</f>
        <v/>
      </c>
      <c r="Q104" s="256">
        <f>IF(OR(TOTAL!Q104="",TOTAL!Q104=0),"",TOTAL!Q104/TOTAL!$C$6*'Vîrsta 5-7 ani'!$C$6)</f>
        <v>0.46791569086651053</v>
      </c>
      <c r="R104" s="256" t="str">
        <f>IF(OR(TOTAL!R104="",TOTAL!R104=0),"",TOTAL!R104/TOTAL!$C$6*'Vîrsta 5-7 ani'!$C$6)</f>
        <v/>
      </c>
      <c r="S104" s="256" t="str">
        <f>IF(OR(TOTAL!S104="",TOTAL!S104=0),"",TOTAL!S104/TOTAL!$C$6*'Vîrsta 5-7 ani'!$C$6)</f>
        <v/>
      </c>
      <c r="T104" s="256">
        <f>IF(OR(TOTAL!T104="",TOTAL!T104=0),"",TOTAL!T104/TOTAL!$C$6*'Vîrsta 5-7 ani'!$C$6)</f>
        <v>0.41592505854800937</v>
      </c>
      <c r="U104" s="256" t="str">
        <f>IF(OR(TOTAL!U104="",TOTAL!U104=0),"",TOTAL!U104/TOTAL!$C$6*'Vîrsta 5-7 ani'!$C$6)</f>
        <v/>
      </c>
      <c r="V104" s="256" t="str">
        <f>IF(OR(TOTAL!V104="",TOTAL!V104=0),"",TOTAL!V104/TOTAL!$C$6*'Vîrsta 5-7 ani'!$C$6)</f>
        <v/>
      </c>
      <c r="W104" s="256" t="str">
        <f>IF(OR(TOTAL!W104="",TOTAL!W104=0),"",TOTAL!W104/TOTAL!$C$6*'Vîrsta 5-7 ani'!$C$6)</f>
        <v/>
      </c>
      <c r="X104" s="256" t="str">
        <f>IF(OR(TOTAL!X104="",TOTAL!X104=0),"",TOTAL!X104/TOTAL!$C$6*'Vîrsta 5-7 ani'!$C$6)</f>
        <v/>
      </c>
      <c r="Y104" s="256" t="str">
        <f>IF(OR(TOTAL!Y104="",TOTAL!Y104=0),"",TOTAL!Y104/TOTAL!$C$6*'Vîrsta 5-7 ani'!$C$6)</f>
        <v/>
      </c>
      <c r="Z104" s="83">
        <f t="shared" si="60"/>
        <v>2.5475409836065572</v>
      </c>
      <c r="AA104" s="83">
        <f t="shared" si="37"/>
        <v>0.61297906246548539</v>
      </c>
      <c r="AB104" s="88">
        <f t="shared" si="38"/>
        <v>0.61297906246548539</v>
      </c>
      <c r="AC104" s="94"/>
      <c r="AD104" s="83">
        <f t="shared" si="61"/>
        <v>0.12259581249309709</v>
      </c>
      <c r="AE104" s="84">
        <v>0.2</v>
      </c>
      <c r="AF104" s="88">
        <f t="shared" si="57"/>
        <v>8.5817068745167965E-2</v>
      </c>
      <c r="AG104" s="84">
        <v>0.14000000000000001</v>
      </c>
      <c r="AH104" s="88">
        <f t="shared" si="58"/>
        <v>0.33100869373136216</v>
      </c>
      <c r="AI104" s="94">
        <v>0.54</v>
      </c>
      <c r="AJ104" s="227">
        <f t="shared" si="53"/>
        <v>1.4037220530459615</v>
      </c>
      <c r="AK104" s="224">
        <v>2.29</v>
      </c>
      <c r="AL104" s="142"/>
      <c r="AM104" s="35"/>
      <c r="AN104" s="35"/>
      <c r="AO104" s="18"/>
    </row>
    <row r="105" spans="1:41" ht="15.75" x14ac:dyDescent="0.25">
      <c r="A105" s="87">
        <v>18</v>
      </c>
      <c r="B105" s="89" t="s">
        <v>3</v>
      </c>
      <c r="C105" s="166">
        <f>SUM(C106:C108)</f>
        <v>0</v>
      </c>
      <c r="D105" s="166">
        <f t="shared" ref="D105:Y105" si="64">SUM(D106:D108)</f>
        <v>0</v>
      </c>
      <c r="E105" s="166">
        <f t="shared" si="64"/>
        <v>0</v>
      </c>
      <c r="F105" s="166">
        <f t="shared" si="64"/>
        <v>5.4590163934426226</v>
      </c>
      <c r="G105" s="166">
        <f t="shared" si="64"/>
        <v>0</v>
      </c>
      <c r="H105" s="166">
        <f t="shared" si="64"/>
        <v>0</v>
      </c>
      <c r="I105" s="166">
        <f t="shared" si="64"/>
        <v>0</v>
      </c>
      <c r="J105" s="166">
        <f t="shared" si="64"/>
        <v>0</v>
      </c>
      <c r="K105" s="166">
        <f t="shared" si="64"/>
        <v>0</v>
      </c>
      <c r="L105" s="166">
        <f t="shared" si="64"/>
        <v>0</v>
      </c>
      <c r="M105" s="166">
        <f t="shared" si="64"/>
        <v>0</v>
      </c>
      <c r="N105" s="166">
        <f t="shared" si="64"/>
        <v>0</v>
      </c>
      <c r="O105" s="166">
        <f t="shared" si="64"/>
        <v>5.9269320843091329</v>
      </c>
      <c r="P105" s="166">
        <f t="shared" si="64"/>
        <v>0</v>
      </c>
      <c r="Q105" s="166">
        <f t="shared" si="64"/>
        <v>0</v>
      </c>
      <c r="R105" s="166">
        <f t="shared" si="64"/>
        <v>0</v>
      </c>
      <c r="S105" s="166">
        <f t="shared" si="64"/>
        <v>0</v>
      </c>
      <c r="T105" s="166">
        <f t="shared" si="64"/>
        <v>0</v>
      </c>
      <c r="U105" s="166">
        <f t="shared" si="64"/>
        <v>0</v>
      </c>
      <c r="V105" s="166">
        <f t="shared" si="64"/>
        <v>0</v>
      </c>
      <c r="W105" s="166">
        <f t="shared" si="64"/>
        <v>0</v>
      </c>
      <c r="X105" s="166">
        <f t="shared" si="64"/>
        <v>0</v>
      </c>
      <c r="Y105" s="166">
        <f t="shared" si="64"/>
        <v>0</v>
      </c>
      <c r="Z105" s="90">
        <f t="shared" ref="Z105" si="65">SUM(Z106:Z108)</f>
        <v>11.385948477751755</v>
      </c>
      <c r="AA105" s="90">
        <f t="shared" si="37"/>
        <v>2.7396411159171694</v>
      </c>
      <c r="AB105" s="90">
        <f t="shared" si="38"/>
        <v>2.7396411159171694</v>
      </c>
      <c r="AC105" s="95"/>
      <c r="AD105" s="90">
        <f>SUM(AD106:AD108)</f>
        <v>0.30136052275088865</v>
      </c>
      <c r="AE105" s="91"/>
      <c r="AF105" s="90">
        <f>SUM(AF106:AF108)</f>
        <v>8.2189233477515083E-2</v>
      </c>
      <c r="AG105" s="91"/>
      <c r="AH105" s="90">
        <f>SUM(AH106:AH108)</f>
        <v>2.1643164815745641</v>
      </c>
      <c r="AI105" s="95"/>
      <c r="AJ105" s="10">
        <f>SUM(AJ106:AJ108)</f>
        <v>8.7668515709349428</v>
      </c>
      <c r="AK105" s="225"/>
      <c r="AL105" s="142"/>
      <c r="AM105" s="35"/>
      <c r="AN105" s="35"/>
      <c r="AO105" s="18"/>
    </row>
    <row r="106" spans="1:41" s="31" customFormat="1" ht="15.75" x14ac:dyDescent="0.25">
      <c r="A106" s="177"/>
      <c r="B106" s="92" t="s">
        <v>38</v>
      </c>
      <c r="C106" s="257" t="str">
        <f>IF(OR(TOTAL!C106="",TOTAL!C106=0),"",TOTAL!C106/TOTAL!$C$6*'Vîrsta 5-7 ani'!$C$6)</f>
        <v/>
      </c>
      <c r="D106" s="257" t="str">
        <f>IF(OR(TOTAL!D106="",TOTAL!D106=0),"",TOTAL!D106/TOTAL!$C$6*'Vîrsta 5-7 ani'!$C$6)</f>
        <v/>
      </c>
      <c r="E106" s="257" t="str">
        <f>IF(OR(TOTAL!E106="",TOTAL!E106=0),"",TOTAL!E106/TOTAL!$C$6*'Vîrsta 5-7 ani'!$C$6)</f>
        <v/>
      </c>
      <c r="F106" s="257" t="str">
        <f>IF(OR(TOTAL!F106="",TOTAL!F106=0),"",TOTAL!F106/TOTAL!$C$6*'Vîrsta 5-7 ani'!$C$6)</f>
        <v/>
      </c>
      <c r="G106" s="257" t="str">
        <f>IF(OR(TOTAL!G106="",TOTAL!G106=0),"",TOTAL!G106/TOTAL!$C$6*'Vîrsta 5-7 ani'!$C$6)</f>
        <v/>
      </c>
      <c r="H106" s="257" t="str">
        <f>IF(OR(TOTAL!H106="",TOTAL!H106=0),"",TOTAL!H106/TOTAL!$C$6*'Vîrsta 5-7 ani'!$C$6)</f>
        <v/>
      </c>
      <c r="I106" s="257" t="str">
        <f>IF(OR(TOTAL!I106="",TOTAL!I106=0),"",TOTAL!I106/TOTAL!$C$6*'Vîrsta 5-7 ani'!$C$6)</f>
        <v/>
      </c>
      <c r="J106" s="257" t="str">
        <f>IF(OR(TOTAL!J106="",TOTAL!J106=0),"",TOTAL!J106/TOTAL!$C$6*'Vîrsta 5-7 ani'!$C$6)</f>
        <v/>
      </c>
      <c r="K106" s="257" t="str">
        <f>IF(OR(TOTAL!K106="",TOTAL!K106=0),"",TOTAL!K106/TOTAL!$C$6*'Vîrsta 5-7 ani'!$C$6)</f>
        <v/>
      </c>
      <c r="L106" s="257" t="str">
        <f>IF(OR(TOTAL!L106="",TOTAL!L106=0),"",TOTAL!L106/TOTAL!$C$6*'Vîrsta 5-7 ani'!$C$6)</f>
        <v/>
      </c>
      <c r="M106" s="257" t="str">
        <f>IF(OR(TOTAL!M106="",TOTAL!M106=0),"",TOTAL!M106/TOTAL!$C$6*'Vîrsta 5-7 ani'!$C$6)</f>
        <v/>
      </c>
      <c r="N106" s="257" t="str">
        <f>IF(OR(TOTAL!N106="",TOTAL!N106=0),"",TOTAL!N106/TOTAL!$C$6*'Vîrsta 5-7 ani'!$C$6)</f>
        <v/>
      </c>
      <c r="O106" s="257" t="str">
        <f>IF(OR(TOTAL!O106="",TOTAL!O106=0),"",TOTAL!O106/TOTAL!$C$6*'Vîrsta 5-7 ani'!$C$6)</f>
        <v/>
      </c>
      <c r="P106" s="257" t="str">
        <f>IF(OR(TOTAL!P106="",TOTAL!P106=0),"",TOTAL!P106/TOTAL!$C$6*'Vîrsta 5-7 ani'!$C$6)</f>
        <v/>
      </c>
      <c r="Q106" s="257" t="str">
        <f>IF(OR(TOTAL!Q106="",TOTAL!Q106=0),"",TOTAL!Q106/TOTAL!$C$6*'Vîrsta 5-7 ani'!$C$6)</f>
        <v/>
      </c>
      <c r="R106" s="257" t="str">
        <f>IF(OR(TOTAL!R106="",TOTAL!R106=0),"",TOTAL!R106/TOTAL!$C$6*'Vîrsta 5-7 ani'!$C$6)</f>
        <v/>
      </c>
      <c r="S106" s="257" t="str">
        <f>IF(OR(TOTAL!S106="",TOTAL!S106=0),"",TOTAL!S106/TOTAL!$C$6*'Vîrsta 5-7 ani'!$C$6)</f>
        <v/>
      </c>
      <c r="T106" s="257" t="str">
        <f>IF(OR(TOTAL!T106="",TOTAL!T106=0),"",TOTAL!T106/TOTAL!$C$6*'Vîrsta 5-7 ani'!$C$6)</f>
        <v/>
      </c>
      <c r="U106" s="257" t="str">
        <f>IF(OR(TOTAL!U106="",TOTAL!U106=0),"",TOTAL!U106/TOTAL!$C$6*'Vîrsta 5-7 ani'!$C$6)</f>
        <v/>
      </c>
      <c r="V106" s="257" t="str">
        <f>IF(OR(TOTAL!V106="",TOTAL!V106=0),"",TOTAL!V106/TOTAL!$C$6*'Vîrsta 5-7 ani'!$C$6)</f>
        <v/>
      </c>
      <c r="W106" s="257" t="str">
        <f>IF(OR(TOTAL!W106="",TOTAL!W106=0),"",TOTAL!W106/TOTAL!$C$6*'Vîrsta 5-7 ani'!$C$6)</f>
        <v/>
      </c>
      <c r="X106" s="257" t="str">
        <f>IF(OR(TOTAL!X106="",TOTAL!X106=0),"",TOTAL!X106/TOTAL!$C$6*'Vîrsta 5-7 ani'!$C$6)</f>
        <v/>
      </c>
      <c r="Y106" s="257" t="str">
        <f>IF(OR(TOTAL!Y106="",TOTAL!Y106=0),"",TOTAL!Y106/TOTAL!$C$6*'Vîrsta 5-7 ani'!$C$6)</f>
        <v/>
      </c>
      <c r="Z106" s="97">
        <f>SUM(C106:Y106)</f>
        <v>0</v>
      </c>
      <c r="AA106" s="97">
        <f t="shared" si="37"/>
        <v>0</v>
      </c>
      <c r="AB106" s="178" t="str">
        <f t="shared" si="38"/>
        <v/>
      </c>
      <c r="AC106" s="179"/>
      <c r="AD106" s="97" t="str">
        <f>IFERROR(IF($AB106=0,"",$AB106*AE106),"")</f>
        <v/>
      </c>
      <c r="AE106" s="180">
        <v>8.2000000000000003E-2</v>
      </c>
      <c r="AF106" s="178" t="str">
        <f>IFERROR(IF($AB106=0,"",$AB106*AG106),"")</f>
        <v/>
      </c>
      <c r="AG106" s="180">
        <v>9.5000000000000001E-2</v>
      </c>
      <c r="AH106" s="178" t="str">
        <f>IFERROR(IF($AB106=0,"",$AB106*AI106),"")</f>
        <v/>
      </c>
      <c r="AI106" s="179">
        <v>0.74</v>
      </c>
      <c r="AJ106" s="11" t="str">
        <f>IFERROR(IF($AB106=0,"",$AB106*AK106),"")</f>
        <v/>
      </c>
      <c r="AK106" s="226">
        <v>4.26</v>
      </c>
      <c r="AL106" s="181"/>
      <c r="AM106" s="182"/>
      <c r="AN106" s="182"/>
      <c r="AO106" s="66"/>
    </row>
    <row r="107" spans="1:41" s="31" customFormat="1" ht="15.75" x14ac:dyDescent="0.25">
      <c r="A107" s="177"/>
      <c r="B107" s="92" t="s">
        <v>39</v>
      </c>
      <c r="C107" s="257" t="str">
        <f>IF(OR(TOTAL!C107="",TOTAL!C107=0),"",TOTAL!C107/TOTAL!$C$6*'Vîrsta 5-7 ani'!$C$6)</f>
        <v/>
      </c>
      <c r="D107" s="257" t="str">
        <f>IF(OR(TOTAL!D107="",TOTAL!D107=0),"",TOTAL!D107/TOTAL!$C$6*'Vîrsta 5-7 ani'!$C$6)</f>
        <v/>
      </c>
      <c r="E107" s="257" t="str">
        <f>IF(OR(TOTAL!E107="",TOTAL!E107=0),"",TOTAL!E107/TOTAL!$C$6*'Vîrsta 5-7 ani'!$C$6)</f>
        <v/>
      </c>
      <c r="F107" s="257">
        <f>IF(OR(TOTAL!F107="",TOTAL!F107=0),"",TOTAL!F107/TOTAL!$C$6*'Vîrsta 5-7 ani'!$C$6)</f>
        <v>5.4590163934426226</v>
      </c>
      <c r="G107" s="257" t="str">
        <f>IF(OR(TOTAL!G107="",TOTAL!G107=0),"",TOTAL!G107/TOTAL!$C$6*'Vîrsta 5-7 ani'!$C$6)</f>
        <v/>
      </c>
      <c r="H107" s="257" t="str">
        <f>IF(OR(TOTAL!H107="",TOTAL!H107=0),"",TOTAL!H107/TOTAL!$C$6*'Vîrsta 5-7 ani'!$C$6)</f>
        <v/>
      </c>
      <c r="I107" s="257" t="str">
        <f>IF(OR(TOTAL!I107="",TOTAL!I107=0),"",TOTAL!I107/TOTAL!$C$6*'Vîrsta 5-7 ani'!$C$6)</f>
        <v/>
      </c>
      <c r="J107" s="257" t="str">
        <f>IF(OR(TOTAL!J107="",TOTAL!J107=0),"",TOTAL!J107/TOTAL!$C$6*'Vîrsta 5-7 ani'!$C$6)</f>
        <v/>
      </c>
      <c r="K107" s="257" t="str">
        <f>IF(OR(TOTAL!K107="",TOTAL!K107=0),"",TOTAL!K107/TOTAL!$C$6*'Vîrsta 5-7 ani'!$C$6)</f>
        <v/>
      </c>
      <c r="L107" s="257" t="str">
        <f>IF(OR(TOTAL!L107="",TOTAL!L107=0),"",TOTAL!L107/TOTAL!$C$6*'Vîrsta 5-7 ani'!$C$6)</f>
        <v/>
      </c>
      <c r="M107" s="257" t="str">
        <f>IF(OR(TOTAL!M107="",TOTAL!M107=0),"",TOTAL!M107/TOTAL!$C$6*'Vîrsta 5-7 ani'!$C$6)</f>
        <v/>
      </c>
      <c r="N107" s="257" t="str">
        <f>IF(OR(TOTAL!N107="",TOTAL!N107=0),"",TOTAL!N107/TOTAL!$C$6*'Vîrsta 5-7 ani'!$C$6)</f>
        <v/>
      </c>
      <c r="O107" s="257">
        <f>IF(OR(TOTAL!O107="",TOTAL!O107=0),"",TOTAL!O107/TOTAL!$C$6*'Vîrsta 5-7 ani'!$C$6)</f>
        <v>5.9269320843091329</v>
      </c>
      <c r="P107" s="257" t="str">
        <f>IF(OR(TOTAL!P107="",TOTAL!P107=0),"",TOTAL!P107/TOTAL!$C$6*'Vîrsta 5-7 ani'!$C$6)</f>
        <v/>
      </c>
      <c r="Q107" s="257" t="str">
        <f>IF(OR(TOTAL!Q107="",TOTAL!Q107=0),"",TOTAL!Q107/TOTAL!$C$6*'Vîrsta 5-7 ani'!$C$6)</f>
        <v/>
      </c>
      <c r="R107" s="257" t="str">
        <f>IF(OR(TOTAL!R107="",TOTAL!R107=0),"",TOTAL!R107/TOTAL!$C$6*'Vîrsta 5-7 ani'!$C$6)</f>
        <v/>
      </c>
      <c r="S107" s="257" t="str">
        <f>IF(OR(TOTAL!S107="",TOTAL!S107=0),"",TOTAL!S107/TOTAL!$C$6*'Vîrsta 5-7 ani'!$C$6)</f>
        <v/>
      </c>
      <c r="T107" s="257" t="str">
        <f>IF(OR(TOTAL!T107="",TOTAL!T107=0),"",TOTAL!T107/TOTAL!$C$6*'Vîrsta 5-7 ani'!$C$6)</f>
        <v/>
      </c>
      <c r="U107" s="257" t="str">
        <f>IF(OR(TOTAL!U107="",TOTAL!U107=0),"",TOTAL!U107/TOTAL!$C$6*'Vîrsta 5-7 ani'!$C$6)</f>
        <v/>
      </c>
      <c r="V107" s="257" t="str">
        <f>IF(OR(TOTAL!V107="",TOTAL!V107=0),"",TOTAL!V107/TOTAL!$C$6*'Vîrsta 5-7 ani'!$C$6)</f>
        <v/>
      </c>
      <c r="W107" s="257" t="str">
        <f>IF(OR(TOTAL!W107="",TOTAL!W107=0),"",TOTAL!W107/TOTAL!$C$6*'Vîrsta 5-7 ani'!$C$6)</f>
        <v/>
      </c>
      <c r="X107" s="257" t="str">
        <f>IF(OR(TOTAL!X107="",TOTAL!X107=0),"",TOTAL!X107/TOTAL!$C$6*'Vîrsta 5-7 ani'!$C$6)</f>
        <v/>
      </c>
      <c r="Y107" s="257" t="str">
        <f>IF(OR(TOTAL!Y107="",TOTAL!Y107=0),"",TOTAL!Y107/TOTAL!$C$6*'Vîrsta 5-7 ani'!$C$6)</f>
        <v/>
      </c>
      <c r="Z107" s="97">
        <f>SUM(C107:Y107)</f>
        <v>11.385948477751755</v>
      </c>
      <c r="AA107" s="97">
        <f t="shared" si="37"/>
        <v>2.7396411159171694</v>
      </c>
      <c r="AB107" s="178">
        <f t="shared" si="38"/>
        <v>2.7396411159171694</v>
      </c>
      <c r="AC107" s="179"/>
      <c r="AD107" s="97">
        <f>IFERROR(IF($AB107=0,"",$AB107*AE107),"")</f>
        <v>0.30136052275088865</v>
      </c>
      <c r="AE107" s="180">
        <v>0.11</v>
      </c>
      <c r="AF107" s="178">
        <f>IFERROR(IF($AB107=0,"",$AB107*AG107),"")</f>
        <v>8.2189233477515083E-2</v>
      </c>
      <c r="AG107" s="180">
        <v>0.03</v>
      </c>
      <c r="AH107" s="178">
        <f>IFERROR(IF($AB107=0,"",$AB107*AI107),"")</f>
        <v>2.1643164815745641</v>
      </c>
      <c r="AI107" s="179">
        <v>0.79</v>
      </c>
      <c r="AJ107" s="11">
        <f>IFERROR(IF($AB107=0,"",$AB107*AK107),"")</f>
        <v>8.7668515709349428</v>
      </c>
      <c r="AK107" s="226">
        <v>3.2</v>
      </c>
      <c r="AL107" s="181"/>
      <c r="AM107" s="182"/>
      <c r="AN107" s="182"/>
      <c r="AO107" s="66"/>
    </row>
    <row r="108" spans="1:41" s="31" customFormat="1" ht="15.75" x14ac:dyDescent="0.25">
      <c r="A108" s="177"/>
      <c r="B108" s="92" t="s">
        <v>40</v>
      </c>
      <c r="C108" s="258" t="str">
        <f>IF(OR(TOTAL!C108="",TOTAL!C108=0),"",TOTAL!C108/TOTAL!$C$6*'Vîrsta 5-7 ani'!$C$6)</f>
        <v/>
      </c>
      <c r="D108" s="258" t="str">
        <f>IF(OR(TOTAL!D108="",TOTAL!D108=0),"",TOTAL!D108/TOTAL!$C$6*'Vîrsta 5-7 ani'!$C$6)</f>
        <v/>
      </c>
      <c r="E108" s="258" t="str">
        <f>IF(OR(TOTAL!E108="",TOTAL!E108=0),"",TOTAL!E108/TOTAL!$C$6*'Vîrsta 5-7 ani'!$C$6)</f>
        <v/>
      </c>
      <c r="F108" s="258" t="str">
        <f>IF(OR(TOTAL!F108="",TOTAL!F108=0),"",TOTAL!F108/TOTAL!$C$6*'Vîrsta 5-7 ani'!$C$6)</f>
        <v/>
      </c>
      <c r="G108" s="258" t="str">
        <f>IF(OR(TOTAL!G108="",TOTAL!G108=0),"",TOTAL!G108/TOTAL!$C$6*'Vîrsta 5-7 ani'!$C$6)</f>
        <v/>
      </c>
      <c r="H108" s="258" t="str">
        <f>IF(OR(TOTAL!H108="",TOTAL!H108=0),"",TOTAL!H108/TOTAL!$C$6*'Vîrsta 5-7 ani'!$C$6)</f>
        <v/>
      </c>
      <c r="I108" s="258" t="str">
        <f>IF(OR(TOTAL!I108="",TOTAL!I108=0),"",TOTAL!I108/TOTAL!$C$6*'Vîrsta 5-7 ani'!$C$6)</f>
        <v/>
      </c>
      <c r="J108" s="258" t="str">
        <f>IF(OR(TOTAL!J108="",TOTAL!J108=0),"",TOTAL!J108/TOTAL!$C$6*'Vîrsta 5-7 ani'!$C$6)</f>
        <v/>
      </c>
      <c r="K108" s="258" t="str">
        <f>IF(OR(TOTAL!K108="",TOTAL!K108=0),"",TOTAL!K108/TOTAL!$C$6*'Vîrsta 5-7 ani'!$C$6)</f>
        <v/>
      </c>
      <c r="L108" s="258" t="str">
        <f>IF(OR(TOTAL!L108="",TOTAL!L108=0),"",TOTAL!L108/TOTAL!$C$6*'Vîrsta 5-7 ani'!$C$6)</f>
        <v/>
      </c>
      <c r="M108" s="258" t="str">
        <f>IF(OR(TOTAL!M108="",TOTAL!M108=0),"",TOTAL!M108/TOTAL!$C$6*'Vîrsta 5-7 ani'!$C$6)</f>
        <v/>
      </c>
      <c r="N108" s="258" t="str">
        <f>IF(OR(TOTAL!N108="",TOTAL!N108=0),"",TOTAL!N108/TOTAL!$C$6*'Vîrsta 5-7 ani'!$C$6)</f>
        <v/>
      </c>
      <c r="O108" s="258" t="str">
        <f>IF(OR(TOTAL!O108="",TOTAL!O108=0),"",TOTAL!O108/TOTAL!$C$6*'Vîrsta 5-7 ani'!$C$6)</f>
        <v/>
      </c>
      <c r="P108" s="258" t="str">
        <f>IF(OR(TOTAL!P108="",TOTAL!P108=0),"",TOTAL!P108/TOTAL!$C$6*'Vîrsta 5-7 ani'!$C$6)</f>
        <v/>
      </c>
      <c r="Q108" s="258" t="str">
        <f>IF(OR(TOTAL!Q108="",TOTAL!Q108=0),"",TOTAL!Q108/TOTAL!$C$6*'Vîrsta 5-7 ani'!$C$6)</f>
        <v/>
      </c>
      <c r="R108" s="258" t="str">
        <f>IF(OR(TOTAL!R108="",TOTAL!R108=0),"",TOTAL!R108/TOTAL!$C$6*'Vîrsta 5-7 ani'!$C$6)</f>
        <v/>
      </c>
      <c r="S108" s="258" t="str">
        <f>IF(OR(TOTAL!S108="",TOTAL!S108=0),"",TOTAL!S108/TOTAL!$C$6*'Vîrsta 5-7 ani'!$C$6)</f>
        <v/>
      </c>
      <c r="T108" s="258" t="str">
        <f>IF(OR(TOTAL!T108="",TOTAL!T108=0),"",TOTAL!T108/TOTAL!$C$6*'Vîrsta 5-7 ani'!$C$6)</f>
        <v/>
      </c>
      <c r="U108" s="258" t="str">
        <f>IF(OR(TOTAL!U108="",TOTAL!U108=0),"",TOTAL!U108/TOTAL!$C$6*'Vîrsta 5-7 ani'!$C$6)</f>
        <v/>
      </c>
      <c r="V108" s="258" t="str">
        <f>IF(OR(TOTAL!V108="",TOTAL!V108=0),"",TOTAL!V108/TOTAL!$C$6*'Vîrsta 5-7 ani'!$C$6)</f>
        <v/>
      </c>
      <c r="W108" s="258" t="str">
        <f>IF(OR(TOTAL!W108="",TOTAL!W108=0),"",TOTAL!W108/TOTAL!$C$6*'Vîrsta 5-7 ani'!$C$6)</f>
        <v/>
      </c>
      <c r="X108" s="258" t="str">
        <f>IF(OR(TOTAL!X108="",TOTAL!X108=0),"",TOTAL!X108/TOTAL!$C$6*'Vîrsta 5-7 ani'!$C$6)</f>
        <v/>
      </c>
      <c r="Y108" s="258" t="str">
        <f>IF(OR(TOTAL!Y108="",TOTAL!Y108=0),"",TOTAL!Y108/TOTAL!$C$6*'Vîrsta 5-7 ani'!$C$6)</f>
        <v/>
      </c>
      <c r="Z108" s="186">
        <f>SUM(C108:Y108)</f>
        <v>0</v>
      </c>
      <c r="AA108" s="97">
        <f t="shared" si="37"/>
        <v>0</v>
      </c>
      <c r="AB108" s="178" t="str">
        <f t="shared" si="38"/>
        <v/>
      </c>
      <c r="AC108" s="179"/>
      <c r="AD108" s="97" t="str">
        <f>IFERROR(IF($AB108=0,"",$AB108*AE108),"")</f>
        <v/>
      </c>
      <c r="AE108" s="180">
        <v>0.1</v>
      </c>
      <c r="AF108" s="178" t="str">
        <f>IFERROR(IF($AB108=0,"",$AB108*AG108),"")</f>
        <v/>
      </c>
      <c r="AG108" s="180">
        <v>1.6E-2</v>
      </c>
      <c r="AH108" s="178" t="str">
        <f>IFERROR(IF($AB108=0,"",$AB108*AI108),"")</f>
        <v/>
      </c>
      <c r="AI108" s="179">
        <v>0.5</v>
      </c>
      <c r="AJ108" s="11" t="str">
        <f>IFERROR(IF($AB108=0,"",$AB108*AK108),"")</f>
        <v/>
      </c>
      <c r="AK108" s="226">
        <v>2.57</v>
      </c>
      <c r="AL108" s="181"/>
      <c r="AM108" s="182"/>
      <c r="AN108" s="182"/>
      <c r="AO108" s="66"/>
    </row>
    <row r="109" spans="1:41" ht="15.75" x14ac:dyDescent="0.25">
      <c r="A109" s="189">
        <v>19</v>
      </c>
      <c r="B109" s="190" t="s">
        <v>44</v>
      </c>
      <c r="C109" s="69" t="str">
        <f>IF(OR(TOTAL!C109="",TOTAL!C109=0),"",TOTAL!C109/TOTAL!$C$6*'Vîrsta 5-7 ani'!$C$6)</f>
        <v/>
      </c>
      <c r="D109" s="69" t="str">
        <f>IF(OR(TOTAL!D109="",TOTAL!D109=0),"",TOTAL!D109/TOTAL!$C$6*'Vîrsta 5-7 ani'!$C$6)</f>
        <v/>
      </c>
      <c r="E109" s="69" t="str">
        <f>IF(OR(TOTAL!E109="",TOTAL!E109=0),"",TOTAL!E109/TOTAL!$C$6*'Vîrsta 5-7 ani'!$C$6)</f>
        <v/>
      </c>
      <c r="F109" s="69">
        <f>IF(OR(TOTAL!F109="",TOTAL!F109=0),"",TOTAL!F109/TOTAL!$C$6*'Vîrsta 5-7 ani'!$C$6)</f>
        <v>1.0398126463700235</v>
      </c>
      <c r="G109" s="69">
        <f>IF(OR(TOTAL!G109="",TOTAL!G109=0),"",TOTAL!G109/TOTAL!$C$6*'Vîrsta 5-7 ani'!$C$6)</f>
        <v>1.0398126463700235</v>
      </c>
      <c r="H109" s="69" t="str">
        <f>IF(OR(TOTAL!H109="",TOTAL!H109=0),"",TOTAL!H109/TOTAL!$C$6*'Vîrsta 5-7 ani'!$C$6)</f>
        <v/>
      </c>
      <c r="I109" s="69" t="str">
        <f>IF(OR(TOTAL!I109="",TOTAL!I109=0),"",TOTAL!I109/TOTAL!$C$6*'Vîrsta 5-7 ani'!$C$6)</f>
        <v/>
      </c>
      <c r="J109" s="69" t="str">
        <f>IF(OR(TOTAL!J109="",TOTAL!J109=0),"",TOTAL!J109/TOTAL!$C$6*'Vîrsta 5-7 ani'!$C$6)</f>
        <v/>
      </c>
      <c r="K109" s="69">
        <f>IF(OR(TOTAL!K109="",TOTAL!K109=0),"",TOTAL!K109/TOTAL!$C$6*'Vîrsta 5-7 ani'!$C$6)</f>
        <v>1.0398126463700235</v>
      </c>
      <c r="L109" s="69" t="str">
        <f>IF(OR(TOTAL!L109="",TOTAL!L109=0),"",TOTAL!L109/TOTAL!$C$6*'Vîrsta 5-7 ani'!$C$6)</f>
        <v/>
      </c>
      <c r="M109" s="69" t="str">
        <f>IF(OR(TOTAL!M109="",TOTAL!M109=0),"",TOTAL!M109/TOTAL!$C$6*'Vîrsta 5-7 ani'!$C$6)</f>
        <v/>
      </c>
      <c r="N109" s="69">
        <f>IF(OR(TOTAL!N109="",TOTAL!N109=0),"",TOTAL!N109/TOTAL!$C$6*'Vîrsta 5-7 ani'!$C$6)</f>
        <v>1.0398126463700235</v>
      </c>
      <c r="O109" s="69">
        <f>IF(OR(TOTAL!O109="",TOTAL!O109=0),"",TOTAL!O109/TOTAL!$C$6*'Vîrsta 5-7 ani'!$C$6)</f>
        <v>1.0398126463700235</v>
      </c>
      <c r="P109" s="69" t="str">
        <f>IF(OR(TOTAL!P109="",TOTAL!P109=0),"",TOTAL!P109/TOTAL!$C$6*'Vîrsta 5-7 ani'!$C$6)</f>
        <v/>
      </c>
      <c r="Q109" s="69" t="str">
        <f>IF(OR(TOTAL!Q109="",TOTAL!Q109=0),"",TOTAL!Q109/TOTAL!$C$6*'Vîrsta 5-7 ani'!$C$6)</f>
        <v/>
      </c>
      <c r="R109" s="69" t="str">
        <f>IF(OR(TOTAL!R109="",TOTAL!R109=0),"",TOTAL!R109/TOTAL!$C$6*'Vîrsta 5-7 ani'!$C$6)</f>
        <v/>
      </c>
      <c r="S109" s="69" t="str">
        <f>IF(OR(TOTAL!S109="",TOTAL!S109=0),"",TOTAL!S109/TOTAL!$C$6*'Vîrsta 5-7 ani'!$C$6)</f>
        <v/>
      </c>
      <c r="T109" s="69" t="str">
        <f>IF(OR(TOTAL!T109="",TOTAL!T109=0),"",TOTAL!T109/TOTAL!$C$6*'Vîrsta 5-7 ani'!$C$6)</f>
        <v/>
      </c>
      <c r="U109" s="69" t="str">
        <f>IF(OR(TOTAL!U109="",TOTAL!U109=0),"",TOTAL!U109/TOTAL!$C$6*'Vîrsta 5-7 ani'!$C$6)</f>
        <v/>
      </c>
      <c r="V109" s="69" t="str">
        <f>IF(OR(TOTAL!V109="",TOTAL!V109=0),"",TOTAL!V109/TOTAL!$C$6*'Vîrsta 5-7 ani'!$C$6)</f>
        <v/>
      </c>
      <c r="W109" s="69" t="str">
        <f>IF(OR(TOTAL!W109="",TOTAL!W109=0),"",TOTAL!W109/TOTAL!$C$6*'Vîrsta 5-7 ani'!$C$6)</f>
        <v/>
      </c>
      <c r="X109" s="69" t="str">
        <f>IF(OR(TOTAL!X109="",TOTAL!X109=0),"",TOTAL!X109/TOTAL!$C$6*'Vîrsta 5-7 ani'!$C$6)</f>
        <v/>
      </c>
      <c r="Y109" s="69" t="str">
        <f>IF(OR(TOTAL!Y109="",TOTAL!Y109=0),"",TOTAL!Y109/TOTAL!$C$6*'Vîrsta 5-7 ani'!$C$6)</f>
        <v/>
      </c>
      <c r="Z109" s="10">
        <f>SUM(C109:Y109)</f>
        <v>5.1990632318501175</v>
      </c>
      <c r="AA109" s="187">
        <f t="shared" si="37"/>
        <v>1.2509776785009907</v>
      </c>
      <c r="AB109" s="90">
        <f t="shared" si="38"/>
        <v>1.2509776785009907</v>
      </c>
      <c r="AC109" s="95"/>
      <c r="AD109" s="90">
        <f>IFERROR(IF($AB109=0,"",$AB109*AE109),"")</f>
        <v>2.1266620534516844E-2</v>
      </c>
      <c r="AE109" s="91">
        <v>1.7000000000000001E-2</v>
      </c>
      <c r="AF109" s="90">
        <f>IFERROR(IF($AB109=0,"",$AB109*AG109),"")</f>
        <v>3.3776397319526752E-2</v>
      </c>
      <c r="AG109" s="91">
        <v>2.7E-2</v>
      </c>
      <c r="AH109" s="90">
        <f>IFERROR(IF($AB109=0,"",$AB109*AI109),"")</f>
        <v>1.0383114731558223</v>
      </c>
      <c r="AI109" s="95">
        <v>0.83</v>
      </c>
      <c r="AJ109" s="10">
        <f>IFERROR(IF($AB109=0,"",$AB109*AK109),"")</f>
        <v>4.4910098658185564</v>
      </c>
      <c r="AK109" s="225">
        <v>3.59</v>
      </c>
      <c r="AL109" s="142"/>
      <c r="AM109" s="35"/>
      <c r="AN109" s="35"/>
      <c r="AO109" s="18"/>
    </row>
    <row r="110" spans="1:41" ht="15.75" x14ac:dyDescent="0.25">
      <c r="A110" s="315" t="s">
        <v>51</v>
      </c>
      <c r="B110" s="315"/>
      <c r="C110" s="184"/>
      <c r="D110" s="184"/>
      <c r="E110" s="184"/>
      <c r="F110" s="184"/>
      <c r="G110" s="184"/>
      <c r="H110" s="184"/>
      <c r="I110" s="184"/>
      <c r="J110" s="184"/>
      <c r="K110" s="184"/>
      <c r="L110" s="184"/>
      <c r="M110" s="184"/>
      <c r="N110" s="184"/>
      <c r="O110" s="184"/>
      <c r="P110" s="184"/>
      <c r="Q110" s="184"/>
      <c r="R110" s="184"/>
      <c r="S110" s="184"/>
      <c r="T110" s="184"/>
      <c r="U110" s="184"/>
      <c r="V110" s="184"/>
      <c r="W110" s="184"/>
      <c r="X110" s="184"/>
      <c r="Y110" s="184"/>
      <c r="Z110" s="185"/>
      <c r="AA110" s="188">
        <f>SUM(AA109,AA105,AA104,AA103,AA102,AA101,AA100,AA96,AA93,AA92,AA86,AA85,AA84,AA72,AA63,AA62,AA45,AA15,AA7)</f>
        <v>1443.0550430178539</v>
      </c>
      <c r="AB110" s="183">
        <f>SUM(AB109,AB105,AB104,AB103,AB102,AB101,AB100,AB96,AB93,AB92,AB86,AB85,AB84,AB72,AB63,AB62,AB45,AB15,AB7)</f>
        <v>1273.9202790917675</v>
      </c>
      <c r="AC110" s="93"/>
      <c r="AD110" s="93">
        <f>SUM(AD109,AD105,AD104,AD103,AD102,AD101,AD100,AD96,AD93,AD92,AD86,AD85,AD84,AD72,AD63,AD62,AD45,AD15,AD7)</f>
        <v>55.515605354901922</v>
      </c>
      <c r="AE110" s="93"/>
      <c r="AF110" s="93">
        <f>SUM(AF109,AF105,AF104,AF103,AF102,AF101,AF100,AF96,AF93,AF92,AF86,AF85,AF84,AF72,AF63,AF62,AF45,AF15,AF7)</f>
        <v>51.54830744634139</v>
      </c>
      <c r="AG110" s="93"/>
      <c r="AH110" s="93">
        <f>SUM(AH109,AH105,AH104,AH103,AH102,AH101,AH100,AH96,AH93,AH92,AH86,AH85,AH84,AH72,AH63,AH62,AH45,AH15,AH7)</f>
        <v>234.62655560574055</v>
      </c>
      <c r="AI110" s="223"/>
      <c r="AJ110" s="188">
        <f>SUM(AJ109,AJ105,AJ104,AJ103,AJ102,AJ101,AJ100,AJ96,AJ93,AJ92,AJ86,AJ85,AJ84,AJ72,AJ63,AJ62,AJ45,AJ15,AJ7)</f>
        <v>1544.2872758159683</v>
      </c>
      <c r="AK110" s="76"/>
      <c r="AL110" s="33"/>
      <c r="AM110" s="18"/>
      <c r="AN110" s="18"/>
      <c r="AO110" s="18"/>
    </row>
  </sheetData>
  <sheetProtection password="CF36" sheet="1" objects="1" scenarios="1"/>
  <mergeCells count="29">
    <mergeCell ref="H1:J1"/>
    <mergeCell ref="K1:Y1"/>
    <mergeCell ref="A3:A4"/>
    <mergeCell ref="B3:B4"/>
    <mergeCell ref="C3:Y3"/>
    <mergeCell ref="A63:A71"/>
    <mergeCell ref="AH3:AH4"/>
    <mergeCell ref="AI3:AI4"/>
    <mergeCell ref="AJ3:AJ4"/>
    <mergeCell ref="AK3:AK4"/>
    <mergeCell ref="AA3:AB3"/>
    <mergeCell ref="AC3:AC4"/>
    <mergeCell ref="AD3:AD4"/>
    <mergeCell ref="AE3:AE4"/>
    <mergeCell ref="AF3:AF4"/>
    <mergeCell ref="AG3:AG4"/>
    <mergeCell ref="Z3:Z4"/>
    <mergeCell ref="AN3:AN4"/>
    <mergeCell ref="A6:B6"/>
    <mergeCell ref="A7:A14"/>
    <mergeCell ref="A15:A44"/>
    <mergeCell ref="A45:A61"/>
    <mergeCell ref="AL3:AL4"/>
    <mergeCell ref="AM3:AM4"/>
    <mergeCell ref="A72:A83"/>
    <mergeCell ref="A86:A91"/>
    <mergeCell ref="A93:A95"/>
    <mergeCell ref="A96:A99"/>
    <mergeCell ref="A110:B110"/>
  </mergeCells>
  <pageMargins left="0.31496062992125984" right="0.31496062992125984" top="0.15748031496062992" bottom="0.15748031496062992" header="0.31496062992125984" footer="0.31496062992125984"/>
  <pageSetup paperSize="9" scale="3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TOTAL</vt:lpstr>
      <vt:lpstr>Vîrsta 1-2 ani</vt:lpstr>
      <vt:lpstr>Vîrsta 3-4 ani</vt:lpstr>
      <vt:lpstr>Vîrsta 5-7 ani</vt:lpstr>
      <vt:lpstr>'Vîrsta 1-2 ani'!Заголовки_для_печати</vt:lpstr>
      <vt:lpstr>'Vîrsta 1-2 ani'!Область_печати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2021-11-30T08:43:11Z</dcterms:modified>
</cp:coreProperties>
</file>