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8553CE36-610B-45CD-92EB-C51AF31773BA}" xr6:coauthVersionLast="47" xr6:coauthVersionMax="47" xr10:uidLastSave="{00000000-0000-0000-0000-000000000000}"/>
  <bookViews>
    <workbookView xWindow="-120" yWindow="-120" windowWidth="29040" windowHeight="15840" tabRatio="703" xr2:uid="{00000000-000D-0000-FFFF-FFFF00000000}"/>
  </bookViews>
  <sheets>
    <sheet name="TOTAL" sheetId="12" r:id="rId1"/>
    <sheet name="Vîrsta 1-2 ani" sheetId="4" r:id="rId2"/>
    <sheet name="Vîrsta 3-4 ani" sheetId="9" r:id="rId3"/>
    <sheet name="Vîrsta 5-7 ani" sheetId="11" r:id="rId4"/>
    <sheet name="Лист1" sheetId="13" r:id="rId5"/>
  </sheets>
  <definedNames>
    <definedName name="_xlnm.Print_Titles" localSheetId="1">'Vîrsta 1-2 ani'!$1:$4</definedName>
    <definedName name="_xlnm.Print_Area" localSheetId="1">'Vîrsta 1-2 ani'!$A$2:$AJ$110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9" i="11" l="1"/>
  <c r="X109" i="11"/>
  <c r="W109" i="11"/>
  <c r="U109" i="11"/>
  <c r="T109" i="11"/>
  <c r="S109" i="11"/>
  <c r="R109" i="11"/>
  <c r="Q109" i="11"/>
  <c r="O109" i="11"/>
  <c r="N109" i="11"/>
  <c r="M109" i="11"/>
  <c r="L109" i="11"/>
  <c r="H109" i="11"/>
  <c r="G109" i="11"/>
  <c r="D109" i="11"/>
  <c r="C109" i="11"/>
  <c r="Y108" i="11"/>
  <c r="X108" i="11"/>
  <c r="W108" i="11"/>
  <c r="V108" i="11"/>
  <c r="U108" i="11"/>
  <c r="T108" i="11"/>
  <c r="S108" i="11"/>
  <c r="R108" i="11"/>
  <c r="Q108" i="11"/>
  <c r="P108" i="11"/>
  <c r="O108" i="11"/>
  <c r="N108" i="11"/>
  <c r="M108" i="11"/>
  <c r="L108" i="11"/>
  <c r="K108" i="11"/>
  <c r="J108" i="11"/>
  <c r="I108" i="11"/>
  <c r="H108" i="11"/>
  <c r="G108" i="11"/>
  <c r="F108" i="11"/>
  <c r="E108" i="11"/>
  <c r="D108" i="11"/>
  <c r="C108" i="11"/>
  <c r="Y107" i="11"/>
  <c r="X107" i="11"/>
  <c r="W107" i="11"/>
  <c r="V107" i="11"/>
  <c r="T107" i="11"/>
  <c r="S107" i="11"/>
  <c r="R107" i="11"/>
  <c r="Q107" i="11"/>
  <c r="P107" i="11"/>
  <c r="O107" i="11"/>
  <c r="N107" i="11"/>
  <c r="M107" i="11"/>
  <c r="L107" i="11"/>
  <c r="K107" i="11"/>
  <c r="I107" i="11"/>
  <c r="H107" i="11"/>
  <c r="G107" i="11"/>
  <c r="F107" i="11"/>
  <c r="E107" i="11"/>
  <c r="D107" i="11"/>
  <c r="C107" i="11"/>
  <c r="Y106" i="11"/>
  <c r="X106" i="11"/>
  <c r="W106" i="11"/>
  <c r="V106" i="11"/>
  <c r="U106" i="11"/>
  <c r="T106" i="11"/>
  <c r="S106" i="11"/>
  <c r="R106" i="11"/>
  <c r="Q106" i="11"/>
  <c r="P106" i="11"/>
  <c r="N106" i="11"/>
  <c r="M106" i="11"/>
  <c r="L106" i="11"/>
  <c r="K106" i="11"/>
  <c r="I106" i="11"/>
  <c r="H106" i="11"/>
  <c r="G106" i="11"/>
  <c r="F106" i="11"/>
  <c r="D106" i="11"/>
  <c r="C106" i="11"/>
  <c r="Y104" i="11"/>
  <c r="X104" i="11"/>
  <c r="W104" i="11"/>
  <c r="V104" i="11"/>
  <c r="U104" i="11"/>
  <c r="T104" i="11"/>
  <c r="S104" i="11"/>
  <c r="R104" i="11"/>
  <c r="Q104" i="11"/>
  <c r="P104" i="11"/>
  <c r="N104" i="11"/>
  <c r="M104" i="11"/>
  <c r="K104" i="11"/>
  <c r="J104" i="11"/>
  <c r="I104" i="11"/>
  <c r="G104" i="11"/>
  <c r="F104" i="11"/>
  <c r="D104" i="11"/>
  <c r="C104" i="11"/>
  <c r="Y103" i="11"/>
  <c r="X103" i="11"/>
  <c r="W103" i="11"/>
  <c r="V103" i="11"/>
  <c r="U103" i="11"/>
  <c r="T103" i="11"/>
  <c r="S103" i="11"/>
  <c r="R103" i="11"/>
  <c r="Q103" i="11"/>
  <c r="P103" i="11"/>
  <c r="O103" i="11"/>
  <c r="N103" i="11"/>
  <c r="M103" i="11"/>
  <c r="L103" i="11"/>
  <c r="K103" i="11"/>
  <c r="J103" i="11"/>
  <c r="I103" i="11"/>
  <c r="H103" i="11"/>
  <c r="G103" i="11"/>
  <c r="F103" i="11"/>
  <c r="E103" i="11"/>
  <c r="D103" i="11"/>
  <c r="C103" i="11"/>
  <c r="Y102" i="11"/>
  <c r="X102" i="11"/>
  <c r="W102" i="11"/>
  <c r="V102" i="11"/>
  <c r="U102" i="11"/>
  <c r="T102" i="11"/>
  <c r="S102" i="11"/>
  <c r="R102" i="11"/>
  <c r="Q102" i="11"/>
  <c r="P102" i="11"/>
  <c r="N102" i="11"/>
  <c r="M102" i="11"/>
  <c r="L102" i="11"/>
  <c r="K102" i="11"/>
  <c r="J102" i="11"/>
  <c r="I102" i="11"/>
  <c r="H102" i="11"/>
  <c r="G102" i="11"/>
  <c r="F102" i="11"/>
  <c r="D102" i="11"/>
  <c r="C102" i="11"/>
  <c r="Y101" i="11"/>
  <c r="X101" i="11"/>
  <c r="W101" i="11"/>
  <c r="U101" i="11"/>
  <c r="Q101" i="11"/>
  <c r="O101" i="11"/>
  <c r="L101" i="11"/>
  <c r="J101" i="11"/>
  <c r="H101" i="11"/>
  <c r="G101" i="11"/>
  <c r="E101" i="11"/>
  <c r="D101" i="11"/>
  <c r="Y99" i="11"/>
  <c r="X99" i="11"/>
  <c r="W99" i="11"/>
  <c r="V99" i="11"/>
  <c r="U99" i="11"/>
  <c r="S99" i="11"/>
  <c r="R99" i="11"/>
  <c r="Q99" i="11"/>
  <c r="M99" i="11"/>
  <c r="L99" i="11"/>
  <c r="J99" i="11"/>
  <c r="H99" i="11"/>
  <c r="G99" i="11"/>
  <c r="C99" i="11"/>
  <c r="Y98" i="11"/>
  <c r="X98" i="11"/>
  <c r="W98" i="11"/>
  <c r="V98" i="11"/>
  <c r="U98" i="11"/>
  <c r="T98" i="11"/>
  <c r="S98" i="11"/>
  <c r="R98" i="11"/>
  <c r="Q98" i="11"/>
  <c r="P98" i="11"/>
  <c r="O98" i="11"/>
  <c r="N98" i="11"/>
  <c r="M98" i="11"/>
  <c r="L98" i="11"/>
  <c r="K98" i="11"/>
  <c r="J98" i="11"/>
  <c r="I98" i="11"/>
  <c r="H98" i="11"/>
  <c r="G98" i="11"/>
  <c r="F98" i="11"/>
  <c r="E98" i="11"/>
  <c r="D98" i="11"/>
  <c r="C98" i="11"/>
  <c r="Y97" i="11"/>
  <c r="X97" i="11"/>
  <c r="W97" i="11"/>
  <c r="Y91" i="11"/>
  <c r="X91" i="11"/>
  <c r="W91" i="11"/>
  <c r="V91" i="11"/>
  <c r="U91" i="11"/>
  <c r="T91" i="11"/>
  <c r="S91" i="11"/>
  <c r="R91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91" i="11"/>
  <c r="C91" i="11"/>
  <c r="Y90" i="11"/>
  <c r="X90" i="11"/>
  <c r="W90" i="11"/>
  <c r="V90" i="11"/>
  <c r="U90" i="11"/>
  <c r="T90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C90" i="11"/>
  <c r="Y89" i="11"/>
  <c r="X89" i="11"/>
  <c r="W89" i="11"/>
  <c r="V89" i="11"/>
  <c r="U89" i="11"/>
  <c r="S89" i="11"/>
  <c r="R89" i="11"/>
  <c r="Q89" i="11"/>
  <c r="P89" i="11"/>
  <c r="O89" i="11"/>
  <c r="N89" i="11"/>
  <c r="M89" i="11"/>
  <c r="L89" i="11"/>
  <c r="K89" i="11"/>
  <c r="J89" i="11"/>
  <c r="H89" i="11"/>
  <c r="G89" i="11"/>
  <c r="F89" i="11"/>
  <c r="E89" i="11"/>
  <c r="D89" i="11"/>
  <c r="C89" i="11"/>
  <c r="Y88" i="11"/>
  <c r="X88" i="11"/>
  <c r="W88" i="11"/>
  <c r="V88" i="11"/>
  <c r="U88" i="11"/>
  <c r="T88" i="11"/>
  <c r="S88" i="11"/>
  <c r="R88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D88" i="11"/>
  <c r="C88" i="11"/>
  <c r="Y87" i="11"/>
  <c r="X87" i="11"/>
  <c r="W87" i="11"/>
  <c r="V87" i="11"/>
  <c r="U87" i="11"/>
  <c r="T87" i="11"/>
  <c r="S87" i="11"/>
  <c r="R87" i="11"/>
  <c r="Q87" i="11"/>
  <c r="P87" i="11"/>
  <c r="N87" i="11"/>
  <c r="M87" i="11"/>
  <c r="L87" i="11"/>
  <c r="K87" i="11"/>
  <c r="J87" i="11"/>
  <c r="I87" i="11"/>
  <c r="H87" i="11"/>
  <c r="G87" i="11"/>
  <c r="F87" i="11"/>
  <c r="D87" i="11"/>
  <c r="C87" i="11"/>
  <c r="Y83" i="11"/>
  <c r="X83" i="11"/>
  <c r="W83" i="11"/>
  <c r="V83" i="11"/>
  <c r="U83" i="11"/>
  <c r="T83" i="11"/>
  <c r="S83" i="11"/>
  <c r="R83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E83" i="11"/>
  <c r="D83" i="11"/>
  <c r="C83" i="11"/>
  <c r="Y82" i="11"/>
  <c r="X82" i="11"/>
  <c r="W82" i="11"/>
  <c r="V82" i="11"/>
  <c r="U82" i="11"/>
  <c r="T82" i="11"/>
  <c r="S82" i="11"/>
  <c r="R82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E82" i="11"/>
  <c r="D82" i="11"/>
  <c r="C82" i="11"/>
  <c r="Y81" i="11"/>
  <c r="X81" i="11"/>
  <c r="W81" i="11"/>
  <c r="V81" i="11"/>
  <c r="U81" i="11"/>
  <c r="T81" i="11"/>
  <c r="S81" i="11"/>
  <c r="R81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E81" i="11"/>
  <c r="D81" i="11"/>
  <c r="C81" i="11"/>
  <c r="Y80" i="11"/>
  <c r="X80" i="11"/>
  <c r="W80" i="11"/>
  <c r="V80" i="11"/>
  <c r="U80" i="11"/>
  <c r="T80" i="11"/>
  <c r="S80" i="11"/>
  <c r="R80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D80" i="11"/>
  <c r="C80" i="11"/>
  <c r="Y79" i="11"/>
  <c r="X79" i="11"/>
  <c r="W79" i="11"/>
  <c r="V79" i="11"/>
  <c r="U79" i="11"/>
  <c r="T79" i="11"/>
  <c r="S79" i="11"/>
  <c r="R79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E79" i="11"/>
  <c r="D79" i="11"/>
  <c r="C79" i="11"/>
  <c r="Y78" i="11"/>
  <c r="X78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Y77" i="11"/>
  <c r="X77" i="11"/>
  <c r="W77" i="11"/>
  <c r="V77" i="11"/>
  <c r="U77" i="1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D77" i="11"/>
  <c r="C77" i="11"/>
  <c r="Y76" i="11"/>
  <c r="X76" i="11"/>
  <c r="W76" i="11"/>
  <c r="V76" i="11"/>
  <c r="U76" i="11"/>
  <c r="T76" i="11"/>
  <c r="R76" i="11"/>
  <c r="Q76" i="11"/>
  <c r="P76" i="11"/>
  <c r="O76" i="11"/>
  <c r="N76" i="11"/>
  <c r="M76" i="11"/>
  <c r="L76" i="11"/>
  <c r="J76" i="11"/>
  <c r="I76" i="11"/>
  <c r="H76" i="11"/>
  <c r="G76" i="11"/>
  <c r="F76" i="11"/>
  <c r="E76" i="11"/>
  <c r="D76" i="11"/>
  <c r="C76" i="11"/>
  <c r="Y75" i="11"/>
  <c r="X75" i="11"/>
  <c r="W75" i="11"/>
  <c r="V75" i="11"/>
  <c r="U75" i="11"/>
  <c r="T75" i="11"/>
  <c r="S75" i="11"/>
  <c r="R75" i="11"/>
  <c r="P75" i="11"/>
  <c r="O75" i="11"/>
  <c r="N75" i="11"/>
  <c r="M75" i="11"/>
  <c r="K75" i="11"/>
  <c r="J75" i="11"/>
  <c r="I75" i="11"/>
  <c r="H75" i="11"/>
  <c r="F75" i="11"/>
  <c r="E75" i="11"/>
  <c r="D75" i="11"/>
  <c r="C75" i="11"/>
  <c r="Y74" i="11"/>
  <c r="X74" i="11"/>
  <c r="W74" i="11"/>
  <c r="V74" i="11"/>
  <c r="T74" i="11"/>
  <c r="S74" i="11"/>
  <c r="R74" i="11"/>
  <c r="Q74" i="11"/>
  <c r="P74" i="11"/>
  <c r="N74" i="11"/>
  <c r="L74" i="11"/>
  <c r="K74" i="11"/>
  <c r="I74" i="11"/>
  <c r="H74" i="11"/>
  <c r="G74" i="11"/>
  <c r="E74" i="11"/>
  <c r="D74" i="11"/>
  <c r="C74" i="11"/>
  <c r="Y73" i="11"/>
  <c r="X73" i="11"/>
  <c r="W73" i="11"/>
  <c r="V73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Y71" i="11"/>
  <c r="X71" i="11"/>
  <c r="W71" i="11"/>
  <c r="U71" i="11"/>
  <c r="S71" i="11"/>
  <c r="R71" i="11"/>
  <c r="Q71" i="11"/>
  <c r="O71" i="11"/>
  <c r="J71" i="11"/>
  <c r="H71" i="11"/>
  <c r="G71" i="11"/>
  <c r="F71" i="11"/>
  <c r="E71" i="11"/>
  <c r="D71" i="11"/>
  <c r="C71" i="11"/>
  <c r="Y70" i="11"/>
  <c r="X70" i="11"/>
  <c r="W70" i="11"/>
  <c r="V70" i="11"/>
  <c r="U70" i="11"/>
  <c r="S70" i="11"/>
  <c r="R70" i="11"/>
  <c r="Q70" i="11"/>
  <c r="O70" i="11"/>
  <c r="M70" i="11"/>
  <c r="L70" i="11"/>
  <c r="J70" i="11"/>
  <c r="H70" i="11"/>
  <c r="G70" i="11"/>
  <c r="E70" i="11"/>
  <c r="C70" i="11"/>
  <c r="Y69" i="11"/>
  <c r="X69" i="11"/>
  <c r="W69" i="11"/>
  <c r="R69" i="11"/>
  <c r="E69" i="11"/>
  <c r="Y67" i="11"/>
  <c r="X67" i="11"/>
  <c r="W67" i="11"/>
  <c r="V67" i="11"/>
  <c r="U67" i="11"/>
  <c r="S67" i="11"/>
  <c r="R67" i="11"/>
  <c r="Q67" i="11"/>
  <c r="P67" i="11"/>
  <c r="N67" i="11"/>
  <c r="M67" i="11"/>
  <c r="L67" i="11"/>
  <c r="K67" i="11"/>
  <c r="I67" i="11"/>
  <c r="H67" i="11"/>
  <c r="G67" i="11"/>
  <c r="F67" i="11"/>
  <c r="D67" i="11"/>
  <c r="C67" i="11"/>
  <c r="Y66" i="11"/>
  <c r="X66" i="11"/>
  <c r="W66" i="11"/>
  <c r="T66" i="11"/>
  <c r="S66" i="11"/>
  <c r="R66" i="11"/>
  <c r="Q66" i="11"/>
  <c r="O66" i="11"/>
  <c r="M66" i="11"/>
  <c r="L66" i="11"/>
  <c r="J66" i="11"/>
  <c r="H66" i="11"/>
  <c r="G66" i="11"/>
  <c r="E66" i="11"/>
  <c r="C66" i="11"/>
  <c r="Y65" i="11"/>
  <c r="X65" i="11"/>
  <c r="W65" i="11"/>
  <c r="R65" i="11"/>
  <c r="Y61" i="11"/>
  <c r="X61" i="11"/>
  <c r="W61" i="11"/>
  <c r="V61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Y60" i="11"/>
  <c r="X60" i="11"/>
  <c r="W60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Y59" i="11"/>
  <c r="X59" i="11"/>
  <c r="W59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D58" i="11"/>
  <c r="Y57" i="11"/>
  <c r="X57" i="11"/>
  <c r="W57" i="11"/>
  <c r="V57" i="11"/>
  <c r="U57" i="11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C57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Y55" i="11"/>
  <c r="X55" i="11"/>
  <c r="W55" i="11"/>
  <c r="V55" i="11"/>
  <c r="U55" i="11"/>
  <c r="S55" i="11"/>
  <c r="R55" i="11"/>
  <c r="Q55" i="11"/>
  <c r="O55" i="11"/>
  <c r="L55" i="11"/>
  <c r="D55" i="11"/>
  <c r="C55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Y53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Y52" i="11"/>
  <c r="X52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Y51" i="11"/>
  <c r="X51" i="11"/>
  <c r="W51" i="11"/>
  <c r="V51" i="11"/>
  <c r="U51" i="11"/>
  <c r="T51" i="11"/>
  <c r="S51" i="11"/>
  <c r="R51" i="11"/>
  <c r="Q51" i="11"/>
  <c r="P51" i="11"/>
  <c r="M51" i="11"/>
  <c r="L51" i="11"/>
  <c r="K51" i="11"/>
  <c r="J51" i="11"/>
  <c r="I51" i="11"/>
  <c r="H51" i="11"/>
  <c r="G51" i="11"/>
  <c r="F51" i="11"/>
  <c r="E51" i="11"/>
  <c r="D51" i="11"/>
  <c r="C51" i="11"/>
  <c r="Y50" i="11"/>
  <c r="X50" i="11"/>
  <c r="W50" i="11"/>
  <c r="V50" i="11"/>
  <c r="U50" i="11"/>
  <c r="R50" i="11"/>
  <c r="Q50" i="11"/>
  <c r="P50" i="11"/>
  <c r="O50" i="11"/>
  <c r="N50" i="11"/>
  <c r="M50" i="11"/>
  <c r="L50" i="11"/>
  <c r="K50" i="11"/>
  <c r="G50" i="11"/>
  <c r="F50" i="11"/>
  <c r="E50" i="11"/>
  <c r="D50" i="11"/>
  <c r="C50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Y48" i="11"/>
  <c r="X48" i="1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Y47" i="11"/>
  <c r="X47" i="11"/>
  <c r="W47" i="11"/>
  <c r="V47" i="11"/>
  <c r="U47" i="11"/>
  <c r="T47" i="11"/>
  <c r="S47" i="11"/>
  <c r="R47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Y46" i="11"/>
  <c r="X46" i="11"/>
  <c r="W46" i="11"/>
  <c r="Y44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Y41" i="11"/>
  <c r="X41" i="11"/>
  <c r="W41" i="11"/>
  <c r="Y40" i="11"/>
  <c r="X40" i="11"/>
  <c r="W40" i="11"/>
  <c r="Y39" i="11"/>
  <c r="X39" i="11"/>
  <c r="W39" i="11"/>
  <c r="V39" i="11"/>
  <c r="U39" i="11"/>
  <c r="T39" i="11"/>
  <c r="S39" i="11"/>
  <c r="R39" i="11"/>
  <c r="Q39" i="11"/>
  <c r="Y38" i="11"/>
  <c r="X38" i="11"/>
  <c r="W38" i="11"/>
  <c r="S38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Y36" i="11"/>
  <c r="X36" i="11"/>
  <c r="W36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Y31" i="11"/>
  <c r="X31" i="11"/>
  <c r="W31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Y28" i="11"/>
  <c r="X28" i="11"/>
  <c r="W28" i="11"/>
  <c r="M28" i="11"/>
  <c r="G28" i="11"/>
  <c r="F28" i="11"/>
  <c r="E28" i="11"/>
  <c r="D28" i="11"/>
  <c r="Y27" i="11"/>
  <c r="X27" i="11"/>
  <c r="W27" i="11"/>
  <c r="V27" i="11"/>
  <c r="U27" i="11"/>
  <c r="S27" i="11"/>
  <c r="R27" i="11"/>
  <c r="Q27" i="11"/>
  <c r="P27" i="11"/>
  <c r="O27" i="11"/>
  <c r="M27" i="11"/>
  <c r="L27" i="11"/>
  <c r="K27" i="11"/>
  <c r="J27" i="11"/>
  <c r="H27" i="11"/>
  <c r="E27" i="11"/>
  <c r="Y26" i="11"/>
  <c r="X26" i="11"/>
  <c r="W26" i="11"/>
  <c r="V26" i="11"/>
  <c r="U26" i="11"/>
  <c r="T26" i="11"/>
  <c r="R26" i="11"/>
  <c r="Q26" i="11"/>
  <c r="P26" i="11"/>
  <c r="N26" i="11"/>
  <c r="M26" i="11"/>
  <c r="L26" i="11"/>
  <c r="K26" i="11"/>
  <c r="J26" i="11"/>
  <c r="I26" i="11"/>
  <c r="G26" i="11"/>
  <c r="F26" i="11"/>
  <c r="D26" i="11"/>
  <c r="Y25" i="11"/>
  <c r="X25" i="11"/>
  <c r="W25" i="11"/>
  <c r="P25" i="11"/>
  <c r="H25" i="11"/>
  <c r="G25" i="11"/>
  <c r="F25" i="11"/>
  <c r="E25" i="11"/>
  <c r="D25" i="11"/>
  <c r="Y24" i="11"/>
  <c r="X24" i="11"/>
  <c r="W24" i="11"/>
  <c r="V24" i="11"/>
  <c r="U24" i="11"/>
  <c r="T24" i="11"/>
  <c r="S24" i="11"/>
  <c r="R24" i="11"/>
  <c r="Q24" i="11"/>
  <c r="O24" i="11"/>
  <c r="N24" i="11"/>
  <c r="L24" i="11"/>
  <c r="K24" i="11"/>
  <c r="I24" i="11"/>
  <c r="H24" i="11"/>
  <c r="G24" i="11"/>
  <c r="E24" i="11"/>
  <c r="Y23" i="11"/>
  <c r="X23" i="11"/>
  <c r="W23" i="11"/>
  <c r="U23" i="11"/>
  <c r="R23" i="11"/>
  <c r="O23" i="11"/>
  <c r="H23" i="11"/>
  <c r="G23" i="11"/>
  <c r="F23" i="11"/>
  <c r="E23" i="11"/>
  <c r="D23" i="11"/>
  <c r="Y22" i="11"/>
  <c r="X22" i="11"/>
  <c r="W22" i="11"/>
  <c r="Y21" i="11"/>
  <c r="X21" i="11"/>
  <c r="W21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Y18" i="11"/>
  <c r="X18" i="11"/>
  <c r="W18" i="11"/>
  <c r="V18" i="11"/>
  <c r="U18" i="11"/>
  <c r="T18" i="11"/>
  <c r="O18" i="11"/>
  <c r="N18" i="11"/>
  <c r="K18" i="11"/>
  <c r="I18" i="11"/>
  <c r="F18" i="11"/>
  <c r="E18" i="11"/>
  <c r="D18" i="11"/>
  <c r="Y17" i="11"/>
  <c r="X17" i="11"/>
  <c r="W17" i="11"/>
  <c r="V17" i="11"/>
  <c r="T17" i="11"/>
  <c r="S17" i="11"/>
  <c r="R17" i="11"/>
  <c r="Q17" i="11"/>
  <c r="P17" i="11"/>
  <c r="O17" i="11"/>
  <c r="N17" i="11"/>
  <c r="J17" i="11"/>
  <c r="I17" i="11"/>
  <c r="H17" i="11"/>
  <c r="G17" i="11"/>
  <c r="F17" i="11"/>
  <c r="E17" i="11"/>
  <c r="D17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44" i="11"/>
  <c r="C43" i="11"/>
  <c r="C42" i="11"/>
  <c r="C37" i="11"/>
  <c r="C35" i="11"/>
  <c r="C34" i="11"/>
  <c r="C33" i="11"/>
  <c r="C32" i="11"/>
  <c r="C31" i="11"/>
  <c r="C30" i="11"/>
  <c r="C29" i="11"/>
  <c r="C28" i="11"/>
  <c r="C27" i="11"/>
  <c r="C26" i="11"/>
  <c r="C25" i="11"/>
  <c r="C23" i="11"/>
  <c r="C20" i="11"/>
  <c r="C19" i="11"/>
  <c r="C17" i="11"/>
  <c r="C16" i="11"/>
  <c r="Y109" i="9"/>
  <c r="X109" i="9"/>
  <c r="W109" i="9"/>
  <c r="U109" i="9"/>
  <c r="T109" i="9"/>
  <c r="S109" i="9"/>
  <c r="R109" i="9"/>
  <c r="Q109" i="9"/>
  <c r="O109" i="9"/>
  <c r="N109" i="9"/>
  <c r="M109" i="9"/>
  <c r="L109" i="9"/>
  <c r="H109" i="9"/>
  <c r="G109" i="9"/>
  <c r="D109" i="9"/>
  <c r="C109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Y107" i="9"/>
  <c r="X107" i="9"/>
  <c r="W107" i="9"/>
  <c r="V107" i="9"/>
  <c r="T107" i="9"/>
  <c r="S107" i="9"/>
  <c r="R107" i="9"/>
  <c r="Q107" i="9"/>
  <c r="P107" i="9"/>
  <c r="O107" i="9"/>
  <c r="N107" i="9"/>
  <c r="M107" i="9"/>
  <c r="L107" i="9"/>
  <c r="K107" i="9"/>
  <c r="I107" i="9"/>
  <c r="H107" i="9"/>
  <c r="G107" i="9"/>
  <c r="F107" i="9"/>
  <c r="E107" i="9"/>
  <c r="D107" i="9"/>
  <c r="C107" i="9"/>
  <c r="Y106" i="9"/>
  <c r="X106" i="9"/>
  <c r="W106" i="9"/>
  <c r="V106" i="9"/>
  <c r="U106" i="9"/>
  <c r="T106" i="9"/>
  <c r="S106" i="9"/>
  <c r="R106" i="9"/>
  <c r="Q106" i="9"/>
  <c r="P106" i="9"/>
  <c r="N106" i="9"/>
  <c r="M106" i="9"/>
  <c r="L106" i="9"/>
  <c r="K106" i="9"/>
  <c r="I106" i="9"/>
  <c r="H106" i="9"/>
  <c r="G106" i="9"/>
  <c r="F106" i="9"/>
  <c r="D106" i="9"/>
  <c r="C106" i="9"/>
  <c r="Y104" i="9"/>
  <c r="X104" i="9"/>
  <c r="W104" i="9"/>
  <c r="V104" i="9"/>
  <c r="U104" i="9"/>
  <c r="T104" i="9"/>
  <c r="S104" i="9"/>
  <c r="R104" i="9"/>
  <c r="Q104" i="9"/>
  <c r="P104" i="9"/>
  <c r="N104" i="9"/>
  <c r="M104" i="9"/>
  <c r="K104" i="9"/>
  <c r="J104" i="9"/>
  <c r="I104" i="9"/>
  <c r="G104" i="9"/>
  <c r="F104" i="9"/>
  <c r="D104" i="9"/>
  <c r="C104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Y102" i="9"/>
  <c r="X102" i="9"/>
  <c r="W102" i="9"/>
  <c r="V102" i="9"/>
  <c r="U102" i="9"/>
  <c r="T102" i="9"/>
  <c r="S102" i="9"/>
  <c r="R102" i="9"/>
  <c r="Q102" i="9"/>
  <c r="P102" i="9"/>
  <c r="N102" i="9"/>
  <c r="M102" i="9"/>
  <c r="L102" i="9"/>
  <c r="K102" i="9"/>
  <c r="J102" i="9"/>
  <c r="I102" i="9"/>
  <c r="H102" i="9"/>
  <c r="G102" i="9"/>
  <c r="F102" i="9"/>
  <c r="D102" i="9"/>
  <c r="C102" i="9"/>
  <c r="Y101" i="9"/>
  <c r="X101" i="9"/>
  <c r="W101" i="9"/>
  <c r="U101" i="9"/>
  <c r="Q101" i="9"/>
  <c r="O101" i="9"/>
  <c r="L101" i="9"/>
  <c r="J101" i="9"/>
  <c r="H101" i="9"/>
  <c r="G101" i="9"/>
  <c r="E101" i="9"/>
  <c r="D101" i="9"/>
  <c r="Y99" i="9"/>
  <c r="X99" i="9"/>
  <c r="W99" i="9"/>
  <c r="V99" i="9"/>
  <c r="U99" i="9"/>
  <c r="S99" i="9"/>
  <c r="R99" i="9"/>
  <c r="Q99" i="9"/>
  <c r="M99" i="9"/>
  <c r="L99" i="9"/>
  <c r="J99" i="9"/>
  <c r="H99" i="9"/>
  <c r="G99" i="9"/>
  <c r="C99" i="9"/>
  <c r="Y98" i="9"/>
  <c r="X98" i="9"/>
  <c r="W98" i="9"/>
  <c r="V98" i="9"/>
  <c r="U98" i="9"/>
  <c r="T98" i="9"/>
  <c r="S98" i="9"/>
  <c r="R98" i="9"/>
  <c r="Q98" i="9"/>
  <c r="P98" i="9"/>
  <c r="O98" i="9"/>
  <c r="N98" i="9"/>
  <c r="M98" i="9"/>
  <c r="L98" i="9"/>
  <c r="K98" i="9"/>
  <c r="J98" i="9"/>
  <c r="I98" i="9"/>
  <c r="H98" i="9"/>
  <c r="G98" i="9"/>
  <c r="F98" i="9"/>
  <c r="E98" i="9"/>
  <c r="D98" i="9"/>
  <c r="C98" i="9"/>
  <c r="Y97" i="9"/>
  <c r="X97" i="9"/>
  <c r="W97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Y90" i="9"/>
  <c r="X90" i="9"/>
  <c r="W90" i="9"/>
  <c r="V90" i="9"/>
  <c r="U90" i="9"/>
  <c r="T90" i="9"/>
  <c r="S90" i="9"/>
  <c r="R90" i="9"/>
  <c r="Q90" i="9"/>
  <c r="P90" i="9"/>
  <c r="O90" i="9"/>
  <c r="N90" i="9"/>
  <c r="M90" i="9"/>
  <c r="L90" i="9"/>
  <c r="K90" i="9"/>
  <c r="J90" i="9"/>
  <c r="I90" i="9"/>
  <c r="H90" i="9"/>
  <c r="G90" i="9"/>
  <c r="F90" i="9"/>
  <c r="E90" i="9"/>
  <c r="D90" i="9"/>
  <c r="C90" i="9"/>
  <c r="Y89" i="9"/>
  <c r="X89" i="9"/>
  <c r="W89" i="9"/>
  <c r="V89" i="9"/>
  <c r="U89" i="9"/>
  <c r="S89" i="9"/>
  <c r="R89" i="9"/>
  <c r="Q89" i="9"/>
  <c r="P89" i="9"/>
  <c r="O89" i="9"/>
  <c r="N89" i="9"/>
  <c r="M89" i="9"/>
  <c r="L89" i="9"/>
  <c r="K89" i="9"/>
  <c r="J89" i="9"/>
  <c r="H89" i="9"/>
  <c r="G89" i="9"/>
  <c r="F89" i="9"/>
  <c r="E89" i="9"/>
  <c r="D89" i="9"/>
  <c r="C89" i="9"/>
  <c r="Y88" i="9"/>
  <c r="X88" i="9"/>
  <c r="W88" i="9"/>
  <c r="V88" i="9"/>
  <c r="U88" i="9"/>
  <c r="T88" i="9"/>
  <c r="S88" i="9"/>
  <c r="R88" i="9"/>
  <c r="Q88" i="9"/>
  <c r="P88" i="9"/>
  <c r="O88" i="9"/>
  <c r="N88" i="9"/>
  <c r="M88" i="9"/>
  <c r="L88" i="9"/>
  <c r="K88" i="9"/>
  <c r="J88" i="9"/>
  <c r="I88" i="9"/>
  <c r="H88" i="9"/>
  <c r="G88" i="9"/>
  <c r="F88" i="9"/>
  <c r="E88" i="9"/>
  <c r="D88" i="9"/>
  <c r="C88" i="9"/>
  <c r="Y87" i="9"/>
  <c r="X87" i="9"/>
  <c r="W87" i="9"/>
  <c r="V87" i="9"/>
  <c r="U87" i="9"/>
  <c r="T87" i="9"/>
  <c r="S87" i="9"/>
  <c r="R87" i="9"/>
  <c r="Q87" i="9"/>
  <c r="P87" i="9"/>
  <c r="N87" i="9"/>
  <c r="M87" i="9"/>
  <c r="L87" i="9"/>
  <c r="K87" i="9"/>
  <c r="J87" i="9"/>
  <c r="I87" i="9"/>
  <c r="H87" i="9"/>
  <c r="G87" i="9"/>
  <c r="F87" i="9"/>
  <c r="D87" i="9"/>
  <c r="C87" i="9"/>
  <c r="Y83" i="9"/>
  <c r="X83" i="9"/>
  <c r="W83" i="9"/>
  <c r="V83" i="9"/>
  <c r="U83" i="9"/>
  <c r="T83" i="9"/>
  <c r="S83" i="9"/>
  <c r="R83" i="9"/>
  <c r="Q83" i="9"/>
  <c r="P83" i="9"/>
  <c r="O83" i="9"/>
  <c r="N83" i="9"/>
  <c r="M83" i="9"/>
  <c r="L83" i="9"/>
  <c r="K83" i="9"/>
  <c r="J83" i="9"/>
  <c r="I83" i="9"/>
  <c r="H83" i="9"/>
  <c r="G83" i="9"/>
  <c r="F83" i="9"/>
  <c r="E83" i="9"/>
  <c r="D83" i="9"/>
  <c r="C83" i="9"/>
  <c r="Y82" i="9"/>
  <c r="X82" i="9"/>
  <c r="W82" i="9"/>
  <c r="V82" i="9"/>
  <c r="U82" i="9"/>
  <c r="T82" i="9"/>
  <c r="S82" i="9"/>
  <c r="R82" i="9"/>
  <c r="Q82" i="9"/>
  <c r="P82" i="9"/>
  <c r="O82" i="9"/>
  <c r="N82" i="9"/>
  <c r="M82" i="9"/>
  <c r="L82" i="9"/>
  <c r="K82" i="9"/>
  <c r="J82" i="9"/>
  <c r="I82" i="9"/>
  <c r="H82" i="9"/>
  <c r="G82" i="9"/>
  <c r="F82" i="9"/>
  <c r="E82" i="9"/>
  <c r="D82" i="9"/>
  <c r="C82" i="9"/>
  <c r="Y81" i="9"/>
  <c r="X81" i="9"/>
  <c r="W81" i="9"/>
  <c r="V81" i="9"/>
  <c r="U81" i="9"/>
  <c r="T81" i="9"/>
  <c r="S81" i="9"/>
  <c r="R81" i="9"/>
  <c r="Q81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Y80" i="9"/>
  <c r="X80" i="9"/>
  <c r="W80" i="9"/>
  <c r="V80" i="9"/>
  <c r="U80" i="9"/>
  <c r="T80" i="9"/>
  <c r="S80" i="9"/>
  <c r="R80" i="9"/>
  <c r="Q80" i="9"/>
  <c r="P80" i="9"/>
  <c r="O80" i="9"/>
  <c r="N80" i="9"/>
  <c r="M80" i="9"/>
  <c r="L80" i="9"/>
  <c r="K80" i="9"/>
  <c r="J80" i="9"/>
  <c r="I80" i="9"/>
  <c r="H80" i="9"/>
  <c r="G80" i="9"/>
  <c r="F80" i="9"/>
  <c r="D80" i="9"/>
  <c r="C80" i="9"/>
  <c r="Y79" i="9"/>
  <c r="X79" i="9"/>
  <c r="W79" i="9"/>
  <c r="V79" i="9"/>
  <c r="U79" i="9"/>
  <c r="T79" i="9"/>
  <c r="S79" i="9"/>
  <c r="R79" i="9"/>
  <c r="Q79" i="9"/>
  <c r="P79" i="9"/>
  <c r="O79" i="9"/>
  <c r="N79" i="9"/>
  <c r="M79" i="9"/>
  <c r="L79" i="9"/>
  <c r="K79" i="9"/>
  <c r="J79" i="9"/>
  <c r="I79" i="9"/>
  <c r="H79" i="9"/>
  <c r="G79" i="9"/>
  <c r="F79" i="9"/>
  <c r="E79" i="9"/>
  <c r="D79" i="9"/>
  <c r="C79" i="9"/>
  <c r="Y78" i="9"/>
  <c r="X78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Y77" i="9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Y76" i="9"/>
  <c r="X76" i="9"/>
  <c r="W76" i="9"/>
  <c r="V76" i="9"/>
  <c r="U76" i="9"/>
  <c r="T76" i="9"/>
  <c r="R76" i="9"/>
  <c r="Q76" i="9"/>
  <c r="P76" i="9"/>
  <c r="O76" i="9"/>
  <c r="N76" i="9"/>
  <c r="M76" i="9"/>
  <c r="L76" i="9"/>
  <c r="J76" i="9"/>
  <c r="I76" i="9"/>
  <c r="H76" i="9"/>
  <c r="G76" i="9"/>
  <c r="F76" i="9"/>
  <c r="E76" i="9"/>
  <c r="D76" i="9"/>
  <c r="C76" i="9"/>
  <c r="Y75" i="9"/>
  <c r="X75" i="9"/>
  <c r="W75" i="9"/>
  <c r="V75" i="9"/>
  <c r="U75" i="9"/>
  <c r="T75" i="9"/>
  <c r="S75" i="9"/>
  <c r="R75" i="9"/>
  <c r="P75" i="9"/>
  <c r="O75" i="9"/>
  <c r="N75" i="9"/>
  <c r="M75" i="9"/>
  <c r="K75" i="9"/>
  <c r="J75" i="9"/>
  <c r="I75" i="9"/>
  <c r="H75" i="9"/>
  <c r="F75" i="9"/>
  <c r="E75" i="9"/>
  <c r="D75" i="9"/>
  <c r="C75" i="9"/>
  <c r="Y74" i="9"/>
  <c r="X74" i="9"/>
  <c r="W74" i="9"/>
  <c r="V74" i="9"/>
  <c r="T74" i="9"/>
  <c r="S74" i="9"/>
  <c r="R74" i="9"/>
  <c r="Q74" i="9"/>
  <c r="P74" i="9"/>
  <c r="N74" i="9"/>
  <c r="L74" i="9"/>
  <c r="K74" i="9"/>
  <c r="I74" i="9"/>
  <c r="H74" i="9"/>
  <c r="G74" i="9"/>
  <c r="E74" i="9"/>
  <c r="D74" i="9"/>
  <c r="C74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Y71" i="9"/>
  <c r="X71" i="9"/>
  <c r="W71" i="9"/>
  <c r="U71" i="9"/>
  <c r="S71" i="9"/>
  <c r="R71" i="9"/>
  <c r="Q71" i="9"/>
  <c r="O71" i="9"/>
  <c r="J71" i="9"/>
  <c r="H71" i="9"/>
  <c r="G71" i="9"/>
  <c r="F71" i="9"/>
  <c r="E71" i="9"/>
  <c r="D71" i="9"/>
  <c r="C71" i="9"/>
  <c r="Y70" i="9"/>
  <c r="X70" i="9"/>
  <c r="W70" i="9"/>
  <c r="V70" i="9"/>
  <c r="U70" i="9"/>
  <c r="S70" i="9"/>
  <c r="R70" i="9"/>
  <c r="Q70" i="9"/>
  <c r="O70" i="9"/>
  <c r="M70" i="9"/>
  <c r="L70" i="9"/>
  <c r="J70" i="9"/>
  <c r="H70" i="9"/>
  <c r="G70" i="9"/>
  <c r="E70" i="9"/>
  <c r="C70" i="9"/>
  <c r="Y69" i="9"/>
  <c r="X69" i="9"/>
  <c r="W69" i="9"/>
  <c r="R69" i="9"/>
  <c r="E69" i="9"/>
  <c r="Y67" i="9"/>
  <c r="X67" i="9"/>
  <c r="W67" i="9"/>
  <c r="V67" i="9"/>
  <c r="U67" i="9"/>
  <c r="S67" i="9"/>
  <c r="R67" i="9"/>
  <c r="Q67" i="9"/>
  <c r="P67" i="9"/>
  <c r="N67" i="9"/>
  <c r="M67" i="9"/>
  <c r="L67" i="9"/>
  <c r="K67" i="9"/>
  <c r="I67" i="9"/>
  <c r="H67" i="9"/>
  <c r="G67" i="9"/>
  <c r="F67" i="9"/>
  <c r="D67" i="9"/>
  <c r="C67" i="9"/>
  <c r="Y66" i="9"/>
  <c r="X66" i="9"/>
  <c r="W66" i="9"/>
  <c r="T66" i="9"/>
  <c r="S66" i="9"/>
  <c r="R66" i="9"/>
  <c r="Q66" i="9"/>
  <c r="O66" i="9"/>
  <c r="M66" i="9"/>
  <c r="L66" i="9"/>
  <c r="J66" i="9"/>
  <c r="H66" i="9"/>
  <c r="G66" i="9"/>
  <c r="E66" i="9"/>
  <c r="C66" i="9"/>
  <c r="Y65" i="9"/>
  <c r="X65" i="9"/>
  <c r="W65" i="9"/>
  <c r="R65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Y60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Y58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D58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Y55" i="9"/>
  <c r="X55" i="9"/>
  <c r="W55" i="9"/>
  <c r="V55" i="9"/>
  <c r="U55" i="9"/>
  <c r="S55" i="9"/>
  <c r="R55" i="9"/>
  <c r="Q55" i="9"/>
  <c r="O55" i="9"/>
  <c r="L55" i="9"/>
  <c r="D55" i="9"/>
  <c r="C55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Y51" i="9"/>
  <c r="X51" i="9"/>
  <c r="W51" i="9"/>
  <c r="V51" i="9"/>
  <c r="U51" i="9"/>
  <c r="T51" i="9"/>
  <c r="S51" i="9"/>
  <c r="R51" i="9"/>
  <c r="Q51" i="9"/>
  <c r="P51" i="9"/>
  <c r="M51" i="9"/>
  <c r="L51" i="9"/>
  <c r="K51" i="9"/>
  <c r="J51" i="9"/>
  <c r="I51" i="9"/>
  <c r="H51" i="9"/>
  <c r="G51" i="9"/>
  <c r="F51" i="9"/>
  <c r="E51" i="9"/>
  <c r="D51" i="9"/>
  <c r="C51" i="9"/>
  <c r="Y50" i="9"/>
  <c r="X50" i="9"/>
  <c r="W50" i="9"/>
  <c r="V50" i="9"/>
  <c r="U50" i="9"/>
  <c r="R50" i="9"/>
  <c r="Q50" i="9"/>
  <c r="P50" i="9"/>
  <c r="O50" i="9"/>
  <c r="N50" i="9"/>
  <c r="M50" i="9"/>
  <c r="L50" i="9"/>
  <c r="K50" i="9"/>
  <c r="G50" i="9"/>
  <c r="F50" i="9"/>
  <c r="E50" i="9"/>
  <c r="D50" i="9"/>
  <c r="C50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Y46" i="9"/>
  <c r="X46" i="9"/>
  <c r="W46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Y41" i="9"/>
  <c r="X41" i="9"/>
  <c r="W41" i="9"/>
  <c r="Y40" i="9"/>
  <c r="X40" i="9"/>
  <c r="W40" i="9"/>
  <c r="Y39" i="9"/>
  <c r="X39" i="9"/>
  <c r="W39" i="9"/>
  <c r="V39" i="9"/>
  <c r="U39" i="9"/>
  <c r="T39" i="9"/>
  <c r="S39" i="9"/>
  <c r="R39" i="9"/>
  <c r="Q39" i="9"/>
  <c r="Y38" i="9"/>
  <c r="X38" i="9"/>
  <c r="W38" i="9"/>
  <c r="S38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Y36" i="9"/>
  <c r="X36" i="9"/>
  <c r="W36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Y28" i="9"/>
  <c r="X28" i="9"/>
  <c r="W28" i="9"/>
  <c r="M28" i="9"/>
  <c r="G28" i="9"/>
  <c r="F28" i="9"/>
  <c r="E28" i="9"/>
  <c r="D28" i="9"/>
  <c r="Y27" i="9"/>
  <c r="X27" i="9"/>
  <c r="W27" i="9"/>
  <c r="V27" i="9"/>
  <c r="U27" i="9"/>
  <c r="S27" i="9"/>
  <c r="R27" i="9"/>
  <c r="Q27" i="9"/>
  <c r="P27" i="9"/>
  <c r="O27" i="9"/>
  <c r="M27" i="9"/>
  <c r="L27" i="9"/>
  <c r="K27" i="9"/>
  <c r="J27" i="9"/>
  <c r="H27" i="9"/>
  <c r="E27" i="9"/>
  <c r="Y26" i="9"/>
  <c r="X26" i="9"/>
  <c r="W26" i="9"/>
  <c r="V26" i="9"/>
  <c r="U26" i="9"/>
  <c r="T26" i="9"/>
  <c r="R26" i="9"/>
  <c r="Q26" i="9"/>
  <c r="P26" i="9"/>
  <c r="N26" i="9"/>
  <c r="M26" i="9"/>
  <c r="L26" i="9"/>
  <c r="K26" i="9"/>
  <c r="J26" i="9"/>
  <c r="I26" i="9"/>
  <c r="G26" i="9"/>
  <c r="F26" i="9"/>
  <c r="D26" i="9"/>
  <c r="Y25" i="9"/>
  <c r="X25" i="9"/>
  <c r="W25" i="9"/>
  <c r="P25" i="9"/>
  <c r="H25" i="9"/>
  <c r="G25" i="9"/>
  <c r="F25" i="9"/>
  <c r="E25" i="9"/>
  <c r="D25" i="9"/>
  <c r="Y24" i="9"/>
  <c r="X24" i="9"/>
  <c r="W24" i="9"/>
  <c r="V24" i="9"/>
  <c r="U24" i="9"/>
  <c r="T24" i="9"/>
  <c r="S24" i="9"/>
  <c r="R24" i="9"/>
  <c r="Q24" i="9"/>
  <c r="O24" i="9"/>
  <c r="N24" i="9"/>
  <c r="L24" i="9"/>
  <c r="K24" i="9"/>
  <c r="I24" i="9"/>
  <c r="H24" i="9"/>
  <c r="G24" i="9"/>
  <c r="E24" i="9"/>
  <c r="Y23" i="9"/>
  <c r="X23" i="9"/>
  <c r="W23" i="9"/>
  <c r="U23" i="9"/>
  <c r="R23" i="9"/>
  <c r="O23" i="9"/>
  <c r="H23" i="9"/>
  <c r="G23" i="9"/>
  <c r="F23" i="9"/>
  <c r="E23" i="9"/>
  <c r="D23" i="9"/>
  <c r="Y22" i="9"/>
  <c r="X22" i="9"/>
  <c r="W22" i="9"/>
  <c r="Y21" i="9"/>
  <c r="X21" i="9"/>
  <c r="W21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Y18" i="9"/>
  <c r="X18" i="9"/>
  <c r="W18" i="9"/>
  <c r="V18" i="9"/>
  <c r="U18" i="9"/>
  <c r="T18" i="9"/>
  <c r="O18" i="9"/>
  <c r="N18" i="9"/>
  <c r="K18" i="9"/>
  <c r="I18" i="9"/>
  <c r="F18" i="9"/>
  <c r="E18" i="9"/>
  <c r="D18" i="9"/>
  <c r="Y17" i="9"/>
  <c r="X17" i="9"/>
  <c r="W17" i="9"/>
  <c r="V17" i="9"/>
  <c r="T17" i="9"/>
  <c r="S17" i="9"/>
  <c r="R17" i="9"/>
  <c r="Q17" i="9"/>
  <c r="P17" i="9"/>
  <c r="O17" i="9"/>
  <c r="N17" i="9"/>
  <c r="J17" i="9"/>
  <c r="I17" i="9"/>
  <c r="H17" i="9"/>
  <c r="G17" i="9"/>
  <c r="F17" i="9"/>
  <c r="E17" i="9"/>
  <c r="D17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44" i="9"/>
  <c r="C43" i="9"/>
  <c r="C42" i="9"/>
  <c r="C37" i="9"/>
  <c r="C35" i="9"/>
  <c r="C34" i="9"/>
  <c r="C33" i="9"/>
  <c r="C32" i="9"/>
  <c r="C31" i="9"/>
  <c r="C30" i="9"/>
  <c r="C29" i="9"/>
  <c r="C28" i="9"/>
  <c r="C27" i="9"/>
  <c r="C26" i="9"/>
  <c r="C25" i="9"/>
  <c r="C23" i="9"/>
  <c r="C20" i="9"/>
  <c r="C19" i="9"/>
  <c r="C17" i="9"/>
  <c r="C16" i="9"/>
  <c r="Y109" i="4"/>
  <c r="X109" i="4"/>
  <c r="W109" i="4"/>
  <c r="U109" i="4"/>
  <c r="T109" i="4"/>
  <c r="S109" i="4"/>
  <c r="R109" i="4"/>
  <c r="Q109" i="4"/>
  <c r="O109" i="4"/>
  <c r="N109" i="4"/>
  <c r="M109" i="4"/>
  <c r="L109" i="4"/>
  <c r="H109" i="4"/>
  <c r="G109" i="4"/>
  <c r="D109" i="4"/>
  <c r="C109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Y107" i="4"/>
  <c r="X107" i="4"/>
  <c r="W107" i="4"/>
  <c r="V107" i="4"/>
  <c r="T107" i="4"/>
  <c r="S107" i="4"/>
  <c r="R107" i="4"/>
  <c r="Q107" i="4"/>
  <c r="P107" i="4"/>
  <c r="O107" i="4"/>
  <c r="N107" i="4"/>
  <c r="M107" i="4"/>
  <c r="L107" i="4"/>
  <c r="K107" i="4"/>
  <c r="I107" i="4"/>
  <c r="H107" i="4"/>
  <c r="G107" i="4"/>
  <c r="F107" i="4"/>
  <c r="E107" i="4"/>
  <c r="D107" i="4"/>
  <c r="C107" i="4"/>
  <c r="Y106" i="4"/>
  <c r="X106" i="4"/>
  <c r="W106" i="4"/>
  <c r="V106" i="4"/>
  <c r="U106" i="4"/>
  <c r="T106" i="4"/>
  <c r="S106" i="4"/>
  <c r="R106" i="4"/>
  <c r="Q106" i="4"/>
  <c r="P106" i="4"/>
  <c r="N106" i="4"/>
  <c r="M106" i="4"/>
  <c r="L106" i="4"/>
  <c r="K106" i="4"/>
  <c r="I106" i="4"/>
  <c r="H106" i="4"/>
  <c r="G106" i="4"/>
  <c r="F106" i="4"/>
  <c r="D106" i="4"/>
  <c r="C106" i="4"/>
  <c r="Y104" i="4"/>
  <c r="X104" i="4"/>
  <c r="W104" i="4"/>
  <c r="V104" i="4"/>
  <c r="U104" i="4"/>
  <c r="T104" i="4"/>
  <c r="S104" i="4"/>
  <c r="R104" i="4"/>
  <c r="Q104" i="4"/>
  <c r="P104" i="4"/>
  <c r="N104" i="4"/>
  <c r="M104" i="4"/>
  <c r="K104" i="4"/>
  <c r="J104" i="4"/>
  <c r="I104" i="4"/>
  <c r="G104" i="4"/>
  <c r="F104" i="4"/>
  <c r="D104" i="4"/>
  <c r="C104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Y102" i="4"/>
  <c r="X102" i="4"/>
  <c r="W102" i="4"/>
  <c r="V102" i="4"/>
  <c r="U102" i="4"/>
  <c r="T102" i="4"/>
  <c r="S102" i="4"/>
  <c r="R102" i="4"/>
  <c r="Q102" i="4"/>
  <c r="P102" i="4"/>
  <c r="N102" i="4"/>
  <c r="M102" i="4"/>
  <c r="L102" i="4"/>
  <c r="K102" i="4"/>
  <c r="J102" i="4"/>
  <c r="I102" i="4"/>
  <c r="H102" i="4"/>
  <c r="G102" i="4"/>
  <c r="F102" i="4"/>
  <c r="D102" i="4"/>
  <c r="C102" i="4"/>
  <c r="Y101" i="4"/>
  <c r="X101" i="4"/>
  <c r="W101" i="4"/>
  <c r="U101" i="4"/>
  <c r="Q101" i="4"/>
  <c r="O101" i="4"/>
  <c r="L101" i="4"/>
  <c r="J101" i="4"/>
  <c r="H101" i="4"/>
  <c r="G101" i="4"/>
  <c r="E101" i="4"/>
  <c r="D101" i="4"/>
  <c r="Y99" i="4"/>
  <c r="X99" i="4"/>
  <c r="W99" i="4"/>
  <c r="V99" i="4"/>
  <c r="U99" i="4"/>
  <c r="S99" i="4"/>
  <c r="R99" i="4"/>
  <c r="Q99" i="4"/>
  <c r="M99" i="4"/>
  <c r="L99" i="4"/>
  <c r="J99" i="4"/>
  <c r="H99" i="4"/>
  <c r="G99" i="4"/>
  <c r="C99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Y97" i="4"/>
  <c r="X97" i="4"/>
  <c r="W97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Y89" i="4"/>
  <c r="X89" i="4"/>
  <c r="W89" i="4"/>
  <c r="V89" i="4"/>
  <c r="U89" i="4"/>
  <c r="S89" i="4"/>
  <c r="R89" i="4"/>
  <c r="Q89" i="4"/>
  <c r="P89" i="4"/>
  <c r="O89" i="4"/>
  <c r="N89" i="4"/>
  <c r="M89" i="4"/>
  <c r="L89" i="4"/>
  <c r="K89" i="4"/>
  <c r="J89" i="4"/>
  <c r="H89" i="4"/>
  <c r="G89" i="4"/>
  <c r="F89" i="4"/>
  <c r="E89" i="4"/>
  <c r="D89" i="4"/>
  <c r="C89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Y87" i="4"/>
  <c r="X87" i="4"/>
  <c r="W87" i="4"/>
  <c r="V87" i="4"/>
  <c r="U87" i="4"/>
  <c r="T87" i="4"/>
  <c r="S87" i="4"/>
  <c r="R87" i="4"/>
  <c r="Q87" i="4"/>
  <c r="P87" i="4"/>
  <c r="N87" i="4"/>
  <c r="M87" i="4"/>
  <c r="L87" i="4"/>
  <c r="K87" i="4"/>
  <c r="J87" i="4"/>
  <c r="I87" i="4"/>
  <c r="H87" i="4"/>
  <c r="G87" i="4"/>
  <c r="F87" i="4"/>
  <c r="D87" i="4"/>
  <c r="C87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D80" i="4"/>
  <c r="C80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Y76" i="4"/>
  <c r="X76" i="4"/>
  <c r="W76" i="4"/>
  <c r="V76" i="4"/>
  <c r="U76" i="4"/>
  <c r="T76" i="4"/>
  <c r="R76" i="4"/>
  <c r="Q76" i="4"/>
  <c r="P76" i="4"/>
  <c r="O76" i="4"/>
  <c r="N76" i="4"/>
  <c r="M76" i="4"/>
  <c r="L76" i="4"/>
  <c r="J76" i="4"/>
  <c r="I76" i="4"/>
  <c r="H76" i="4"/>
  <c r="G76" i="4"/>
  <c r="F76" i="4"/>
  <c r="E76" i="4"/>
  <c r="D76" i="4"/>
  <c r="C76" i="4"/>
  <c r="Y75" i="4"/>
  <c r="X75" i="4"/>
  <c r="W75" i="4"/>
  <c r="V75" i="4"/>
  <c r="U75" i="4"/>
  <c r="T75" i="4"/>
  <c r="S75" i="4"/>
  <c r="R75" i="4"/>
  <c r="P75" i="4"/>
  <c r="O75" i="4"/>
  <c r="N75" i="4"/>
  <c r="M75" i="4"/>
  <c r="K75" i="4"/>
  <c r="J75" i="4"/>
  <c r="I75" i="4"/>
  <c r="H75" i="4"/>
  <c r="F75" i="4"/>
  <c r="E75" i="4"/>
  <c r="D75" i="4"/>
  <c r="C75" i="4"/>
  <c r="Y74" i="4"/>
  <c r="X74" i="4"/>
  <c r="W74" i="4"/>
  <c r="V74" i="4"/>
  <c r="T74" i="4"/>
  <c r="S74" i="4"/>
  <c r="R74" i="4"/>
  <c r="Q74" i="4"/>
  <c r="P74" i="4"/>
  <c r="N74" i="4"/>
  <c r="L74" i="4"/>
  <c r="K74" i="4"/>
  <c r="I74" i="4"/>
  <c r="H74" i="4"/>
  <c r="G74" i="4"/>
  <c r="E74" i="4"/>
  <c r="D74" i="4"/>
  <c r="C74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Y71" i="4"/>
  <c r="X71" i="4"/>
  <c r="W71" i="4"/>
  <c r="U71" i="4"/>
  <c r="S71" i="4"/>
  <c r="R71" i="4"/>
  <c r="Q71" i="4"/>
  <c r="O71" i="4"/>
  <c r="J71" i="4"/>
  <c r="H71" i="4"/>
  <c r="G71" i="4"/>
  <c r="F71" i="4"/>
  <c r="E71" i="4"/>
  <c r="D71" i="4"/>
  <c r="C71" i="4"/>
  <c r="Y70" i="4"/>
  <c r="X70" i="4"/>
  <c r="W70" i="4"/>
  <c r="V70" i="4"/>
  <c r="U70" i="4"/>
  <c r="S70" i="4"/>
  <c r="R70" i="4"/>
  <c r="Q70" i="4"/>
  <c r="O70" i="4"/>
  <c r="M70" i="4"/>
  <c r="L70" i="4"/>
  <c r="J70" i="4"/>
  <c r="H70" i="4"/>
  <c r="G70" i="4"/>
  <c r="E70" i="4"/>
  <c r="C70" i="4"/>
  <c r="Y69" i="4"/>
  <c r="X69" i="4"/>
  <c r="W69" i="4"/>
  <c r="R69" i="4"/>
  <c r="E69" i="4"/>
  <c r="Y67" i="4"/>
  <c r="X67" i="4"/>
  <c r="W67" i="4"/>
  <c r="V67" i="4"/>
  <c r="U67" i="4"/>
  <c r="S67" i="4"/>
  <c r="R67" i="4"/>
  <c r="Q67" i="4"/>
  <c r="P67" i="4"/>
  <c r="N67" i="4"/>
  <c r="M67" i="4"/>
  <c r="L67" i="4"/>
  <c r="K67" i="4"/>
  <c r="I67" i="4"/>
  <c r="H67" i="4"/>
  <c r="G67" i="4"/>
  <c r="F67" i="4"/>
  <c r="D67" i="4"/>
  <c r="C67" i="4"/>
  <c r="Y66" i="4"/>
  <c r="X66" i="4"/>
  <c r="W66" i="4"/>
  <c r="T66" i="4"/>
  <c r="S66" i="4"/>
  <c r="R66" i="4"/>
  <c r="Q66" i="4"/>
  <c r="O66" i="4"/>
  <c r="M66" i="4"/>
  <c r="L66" i="4"/>
  <c r="J66" i="4"/>
  <c r="H66" i="4"/>
  <c r="G66" i="4"/>
  <c r="E66" i="4"/>
  <c r="C66" i="4"/>
  <c r="Y65" i="4"/>
  <c r="X65" i="4"/>
  <c r="W65" i="4"/>
  <c r="R65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D58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Y55" i="4"/>
  <c r="X55" i="4"/>
  <c r="W55" i="4"/>
  <c r="V55" i="4"/>
  <c r="U55" i="4"/>
  <c r="S55" i="4"/>
  <c r="R55" i="4"/>
  <c r="Q55" i="4"/>
  <c r="O55" i="4"/>
  <c r="L55" i="4"/>
  <c r="D55" i="4"/>
  <c r="C55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Y51" i="4"/>
  <c r="X51" i="4"/>
  <c r="W51" i="4"/>
  <c r="V51" i="4"/>
  <c r="U51" i="4"/>
  <c r="T51" i="4"/>
  <c r="S51" i="4"/>
  <c r="R51" i="4"/>
  <c r="Q51" i="4"/>
  <c r="P51" i="4"/>
  <c r="M51" i="4"/>
  <c r="L51" i="4"/>
  <c r="K51" i="4"/>
  <c r="J51" i="4"/>
  <c r="I51" i="4"/>
  <c r="H51" i="4"/>
  <c r="G51" i="4"/>
  <c r="F51" i="4"/>
  <c r="E51" i="4"/>
  <c r="D51" i="4"/>
  <c r="C51" i="4"/>
  <c r="Y50" i="4"/>
  <c r="X50" i="4"/>
  <c r="W50" i="4"/>
  <c r="V50" i="4"/>
  <c r="U50" i="4"/>
  <c r="R50" i="4"/>
  <c r="Q50" i="4"/>
  <c r="P50" i="4"/>
  <c r="O50" i="4"/>
  <c r="N50" i="4"/>
  <c r="M50" i="4"/>
  <c r="L50" i="4"/>
  <c r="K50" i="4"/>
  <c r="G50" i="4"/>
  <c r="F50" i="4"/>
  <c r="E50" i="4"/>
  <c r="D50" i="4"/>
  <c r="C50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Y46" i="4"/>
  <c r="X46" i="4"/>
  <c r="W46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Y41" i="4"/>
  <c r="X41" i="4"/>
  <c r="W41" i="4"/>
  <c r="Y40" i="4"/>
  <c r="X40" i="4"/>
  <c r="W40" i="4"/>
  <c r="Y39" i="4"/>
  <c r="X39" i="4"/>
  <c r="W39" i="4"/>
  <c r="V39" i="4"/>
  <c r="U39" i="4"/>
  <c r="T39" i="4"/>
  <c r="S39" i="4"/>
  <c r="R39" i="4"/>
  <c r="Q39" i="4"/>
  <c r="Y38" i="4"/>
  <c r="X38" i="4"/>
  <c r="W38" i="4"/>
  <c r="S38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Y36" i="4"/>
  <c r="X36" i="4"/>
  <c r="W36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Y28" i="4"/>
  <c r="X28" i="4"/>
  <c r="W28" i="4"/>
  <c r="M28" i="4"/>
  <c r="G28" i="4"/>
  <c r="F28" i="4"/>
  <c r="E28" i="4"/>
  <c r="D28" i="4"/>
  <c r="Y27" i="4"/>
  <c r="X27" i="4"/>
  <c r="W27" i="4"/>
  <c r="V27" i="4"/>
  <c r="U27" i="4"/>
  <c r="S27" i="4"/>
  <c r="R27" i="4"/>
  <c r="Q27" i="4"/>
  <c r="P27" i="4"/>
  <c r="O27" i="4"/>
  <c r="M27" i="4"/>
  <c r="L27" i="4"/>
  <c r="K27" i="4"/>
  <c r="J27" i="4"/>
  <c r="H27" i="4"/>
  <c r="E27" i="4"/>
  <c r="Y26" i="4"/>
  <c r="X26" i="4"/>
  <c r="W26" i="4"/>
  <c r="V26" i="4"/>
  <c r="U26" i="4"/>
  <c r="T26" i="4"/>
  <c r="R26" i="4"/>
  <c r="Q26" i="4"/>
  <c r="P26" i="4"/>
  <c r="N26" i="4"/>
  <c r="M26" i="4"/>
  <c r="L26" i="4"/>
  <c r="K26" i="4"/>
  <c r="J26" i="4"/>
  <c r="I26" i="4"/>
  <c r="G26" i="4"/>
  <c r="F26" i="4"/>
  <c r="D26" i="4"/>
  <c r="Y25" i="4"/>
  <c r="X25" i="4"/>
  <c r="W25" i="4"/>
  <c r="P25" i="4"/>
  <c r="H25" i="4"/>
  <c r="G25" i="4"/>
  <c r="F25" i="4"/>
  <c r="E25" i="4"/>
  <c r="D25" i="4"/>
  <c r="Y24" i="4"/>
  <c r="X24" i="4"/>
  <c r="W24" i="4"/>
  <c r="V24" i="4"/>
  <c r="U24" i="4"/>
  <c r="T24" i="4"/>
  <c r="S24" i="4"/>
  <c r="R24" i="4"/>
  <c r="Q24" i="4"/>
  <c r="O24" i="4"/>
  <c r="N24" i="4"/>
  <c r="L24" i="4"/>
  <c r="K24" i="4"/>
  <c r="I24" i="4"/>
  <c r="H24" i="4"/>
  <c r="G24" i="4"/>
  <c r="E24" i="4"/>
  <c r="Y23" i="4"/>
  <c r="X23" i="4"/>
  <c r="W23" i="4"/>
  <c r="U23" i="4"/>
  <c r="R23" i="4"/>
  <c r="O23" i="4"/>
  <c r="H23" i="4"/>
  <c r="G23" i="4"/>
  <c r="F23" i="4"/>
  <c r="E23" i="4"/>
  <c r="D23" i="4"/>
  <c r="Y22" i="4"/>
  <c r="X22" i="4"/>
  <c r="W22" i="4"/>
  <c r="Y21" i="4"/>
  <c r="X21" i="4"/>
  <c r="W21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Y18" i="4"/>
  <c r="X18" i="4"/>
  <c r="W18" i="4"/>
  <c r="V18" i="4"/>
  <c r="U18" i="4"/>
  <c r="T18" i="4"/>
  <c r="O18" i="4"/>
  <c r="N18" i="4"/>
  <c r="K18" i="4"/>
  <c r="I18" i="4"/>
  <c r="F18" i="4"/>
  <c r="E18" i="4"/>
  <c r="D18" i="4"/>
  <c r="Y17" i="4"/>
  <c r="X17" i="4"/>
  <c r="W17" i="4"/>
  <c r="V17" i="4"/>
  <c r="T17" i="4"/>
  <c r="S17" i="4"/>
  <c r="R17" i="4"/>
  <c r="Q17" i="4"/>
  <c r="P17" i="4"/>
  <c r="O17" i="4"/>
  <c r="N17" i="4"/>
  <c r="J17" i="4"/>
  <c r="I17" i="4"/>
  <c r="H17" i="4"/>
  <c r="G17" i="4"/>
  <c r="F17" i="4"/>
  <c r="E17" i="4"/>
  <c r="D17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44" i="4"/>
  <c r="C43" i="4"/>
  <c r="C42" i="4"/>
  <c r="C37" i="4"/>
  <c r="C35" i="4"/>
  <c r="C34" i="4"/>
  <c r="C33" i="4"/>
  <c r="C32" i="4"/>
  <c r="C31" i="4"/>
  <c r="C30" i="4"/>
  <c r="C29" i="4"/>
  <c r="C28" i="4"/>
  <c r="C27" i="4"/>
  <c r="C26" i="4"/>
  <c r="C25" i="4"/>
  <c r="C23" i="4"/>
  <c r="C20" i="4"/>
  <c r="C19" i="4"/>
  <c r="C17" i="4"/>
  <c r="C16" i="4"/>
  <c r="Y100" i="11"/>
  <c r="X100" i="11"/>
  <c r="W100" i="11"/>
  <c r="Y95" i="11"/>
  <c r="X95" i="11"/>
  <c r="W95" i="11"/>
  <c r="Y94" i="11"/>
  <c r="X94" i="11"/>
  <c r="W94" i="11"/>
  <c r="Y92" i="11"/>
  <c r="X92" i="11"/>
  <c r="W92" i="11"/>
  <c r="V92" i="11"/>
  <c r="U92" i="11"/>
  <c r="T92" i="11"/>
  <c r="S92" i="11"/>
  <c r="R92" i="11"/>
  <c r="Q92" i="11"/>
  <c r="O92" i="11"/>
  <c r="N92" i="11"/>
  <c r="M92" i="11"/>
  <c r="L92" i="11"/>
  <c r="K92" i="11"/>
  <c r="J92" i="11"/>
  <c r="I92" i="11"/>
  <c r="H92" i="11"/>
  <c r="Y85" i="11"/>
  <c r="X85" i="11"/>
  <c r="W85" i="11"/>
  <c r="V85" i="11"/>
  <c r="U85" i="11"/>
  <c r="Y84" i="11"/>
  <c r="X84" i="11"/>
  <c r="W84" i="11"/>
  <c r="V84" i="11"/>
  <c r="U84" i="11"/>
  <c r="S84" i="11"/>
  <c r="R84" i="11"/>
  <c r="Q84" i="11"/>
  <c r="O84" i="11"/>
  <c r="M84" i="11"/>
  <c r="L84" i="11"/>
  <c r="K84" i="11"/>
  <c r="J84" i="11"/>
  <c r="H84" i="11"/>
  <c r="G84" i="11"/>
  <c r="F84" i="11"/>
  <c r="E84" i="11"/>
  <c r="Y62" i="11"/>
  <c r="X62" i="11"/>
  <c r="W62" i="11"/>
  <c r="V62" i="11"/>
  <c r="U62" i="11"/>
  <c r="T62" i="11"/>
  <c r="S62" i="11"/>
  <c r="P62" i="11"/>
  <c r="O62" i="11"/>
  <c r="N62" i="11"/>
  <c r="M62" i="11"/>
  <c r="K62" i="11"/>
  <c r="J62" i="11"/>
  <c r="I62" i="11"/>
  <c r="H62" i="11"/>
  <c r="F62" i="11"/>
  <c r="E62" i="11"/>
  <c r="D62" i="11"/>
  <c r="Y14" i="11"/>
  <c r="X14" i="11"/>
  <c r="W14" i="11"/>
  <c r="Y13" i="11"/>
  <c r="X13" i="11"/>
  <c r="W13" i="11"/>
  <c r="S13" i="11"/>
  <c r="M13" i="11"/>
  <c r="H13" i="11"/>
  <c r="Y12" i="11"/>
  <c r="X12" i="11"/>
  <c r="W12" i="11"/>
  <c r="U12" i="11"/>
  <c r="T12" i="11"/>
  <c r="R12" i="11"/>
  <c r="P12" i="11"/>
  <c r="O12" i="11"/>
  <c r="N12" i="11"/>
  <c r="L12" i="11"/>
  <c r="J12" i="11"/>
  <c r="I12" i="11"/>
  <c r="G12" i="11"/>
  <c r="F12" i="11"/>
  <c r="E12" i="11"/>
  <c r="D12" i="11"/>
  <c r="Y11" i="11"/>
  <c r="X11" i="11"/>
  <c r="W11" i="11"/>
  <c r="U11" i="11"/>
  <c r="T11" i="11"/>
  <c r="R11" i="11"/>
  <c r="Q11" i="11"/>
  <c r="N11" i="11"/>
  <c r="M11" i="11"/>
  <c r="L11" i="11"/>
  <c r="J11" i="11"/>
  <c r="I11" i="11"/>
  <c r="D11" i="11"/>
  <c r="Y10" i="11"/>
  <c r="X10" i="11"/>
  <c r="W10" i="11"/>
  <c r="V10" i="11"/>
  <c r="U10" i="11"/>
  <c r="S10" i="11"/>
  <c r="R10" i="11"/>
  <c r="Q10" i="11"/>
  <c r="M10" i="11"/>
  <c r="L10" i="11"/>
  <c r="H10" i="11"/>
  <c r="G10" i="11"/>
  <c r="F10" i="11"/>
  <c r="Y9" i="11"/>
  <c r="X9" i="11"/>
  <c r="W9" i="11"/>
  <c r="Y8" i="11"/>
  <c r="X8" i="11"/>
  <c r="W8" i="11"/>
  <c r="J8" i="11"/>
  <c r="E8" i="11"/>
  <c r="Y100" i="9"/>
  <c r="X100" i="9"/>
  <c r="W100" i="9"/>
  <c r="Y95" i="9"/>
  <c r="X95" i="9"/>
  <c r="W95" i="9"/>
  <c r="Y94" i="9"/>
  <c r="X94" i="9"/>
  <c r="W94" i="9"/>
  <c r="Y92" i="9"/>
  <c r="X92" i="9"/>
  <c r="W92" i="9"/>
  <c r="V92" i="9"/>
  <c r="U92" i="9"/>
  <c r="T92" i="9"/>
  <c r="S92" i="9"/>
  <c r="R92" i="9"/>
  <c r="Q92" i="9"/>
  <c r="O92" i="9"/>
  <c r="N92" i="9"/>
  <c r="M92" i="9"/>
  <c r="L92" i="9"/>
  <c r="K92" i="9"/>
  <c r="J92" i="9"/>
  <c r="I92" i="9"/>
  <c r="H92" i="9"/>
  <c r="Y85" i="9"/>
  <c r="X85" i="9"/>
  <c r="W85" i="9"/>
  <c r="V85" i="9"/>
  <c r="U85" i="9"/>
  <c r="Y84" i="9"/>
  <c r="X84" i="9"/>
  <c r="W84" i="9"/>
  <c r="V84" i="9"/>
  <c r="U84" i="9"/>
  <c r="S84" i="9"/>
  <c r="R84" i="9"/>
  <c r="Q84" i="9"/>
  <c r="O84" i="9"/>
  <c r="M84" i="9"/>
  <c r="L84" i="9"/>
  <c r="K84" i="9"/>
  <c r="J84" i="9"/>
  <c r="H84" i="9"/>
  <c r="G84" i="9"/>
  <c r="F84" i="9"/>
  <c r="E84" i="9"/>
  <c r="Y62" i="9"/>
  <c r="X62" i="9"/>
  <c r="W62" i="9"/>
  <c r="V62" i="9"/>
  <c r="U62" i="9"/>
  <c r="T62" i="9"/>
  <c r="S62" i="9"/>
  <c r="P62" i="9"/>
  <c r="O62" i="9"/>
  <c r="N62" i="9"/>
  <c r="M62" i="9"/>
  <c r="K62" i="9"/>
  <c r="J62" i="9"/>
  <c r="I62" i="9"/>
  <c r="H62" i="9"/>
  <c r="F62" i="9"/>
  <c r="E62" i="9"/>
  <c r="D62" i="9"/>
  <c r="Y14" i="9"/>
  <c r="X14" i="9"/>
  <c r="W14" i="9"/>
  <c r="Y13" i="9"/>
  <c r="X13" i="9"/>
  <c r="W13" i="9"/>
  <c r="S13" i="9"/>
  <c r="M13" i="9"/>
  <c r="H13" i="9"/>
  <c r="Y12" i="9"/>
  <c r="X12" i="9"/>
  <c r="W12" i="9"/>
  <c r="U12" i="9"/>
  <c r="T12" i="9"/>
  <c r="R12" i="9"/>
  <c r="P12" i="9"/>
  <c r="O12" i="9"/>
  <c r="N12" i="9"/>
  <c r="L12" i="9"/>
  <c r="J12" i="9"/>
  <c r="I12" i="9"/>
  <c r="G12" i="9"/>
  <c r="F12" i="9"/>
  <c r="E12" i="9"/>
  <c r="D12" i="9"/>
  <c r="Y11" i="9"/>
  <c r="X11" i="9"/>
  <c r="W11" i="9"/>
  <c r="U11" i="9"/>
  <c r="T11" i="9"/>
  <c r="R11" i="9"/>
  <c r="Q11" i="9"/>
  <c r="N11" i="9"/>
  <c r="M11" i="9"/>
  <c r="L11" i="9"/>
  <c r="J11" i="9"/>
  <c r="I11" i="9"/>
  <c r="D11" i="9"/>
  <c r="Y10" i="9"/>
  <c r="X10" i="9"/>
  <c r="W10" i="9"/>
  <c r="V10" i="9"/>
  <c r="U10" i="9"/>
  <c r="S10" i="9"/>
  <c r="R10" i="9"/>
  <c r="Q10" i="9"/>
  <c r="M10" i="9"/>
  <c r="L10" i="9"/>
  <c r="H10" i="9"/>
  <c r="G10" i="9"/>
  <c r="F10" i="9"/>
  <c r="Y9" i="9"/>
  <c r="X9" i="9"/>
  <c r="W9" i="9"/>
  <c r="Y8" i="9"/>
  <c r="X8" i="9"/>
  <c r="W8" i="9"/>
  <c r="J8" i="9"/>
  <c r="E8" i="9"/>
  <c r="Y100" i="4"/>
  <c r="X100" i="4"/>
  <c r="W100" i="4"/>
  <c r="Y95" i="4"/>
  <c r="X95" i="4"/>
  <c r="W95" i="4"/>
  <c r="Y94" i="4"/>
  <c r="X94" i="4"/>
  <c r="W94" i="4"/>
  <c r="Y92" i="4"/>
  <c r="X92" i="4"/>
  <c r="W92" i="4"/>
  <c r="V92" i="4"/>
  <c r="U92" i="4"/>
  <c r="T92" i="4"/>
  <c r="S92" i="4"/>
  <c r="R92" i="4"/>
  <c r="Q92" i="4"/>
  <c r="O92" i="4"/>
  <c r="N92" i="4"/>
  <c r="M92" i="4"/>
  <c r="L92" i="4"/>
  <c r="K92" i="4"/>
  <c r="J92" i="4"/>
  <c r="I92" i="4"/>
  <c r="H92" i="4"/>
  <c r="Y85" i="4"/>
  <c r="X85" i="4"/>
  <c r="W85" i="4"/>
  <c r="V85" i="4"/>
  <c r="U85" i="4"/>
  <c r="Y84" i="4"/>
  <c r="X84" i="4"/>
  <c r="W84" i="4"/>
  <c r="V84" i="4"/>
  <c r="U84" i="4"/>
  <c r="S84" i="4"/>
  <c r="R84" i="4"/>
  <c r="Q84" i="4"/>
  <c r="O84" i="4"/>
  <c r="M84" i="4"/>
  <c r="L84" i="4"/>
  <c r="K84" i="4"/>
  <c r="J84" i="4"/>
  <c r="H84" i="4"/>
  <c r="G84" i="4"/>
  <c r="F84" i="4"/>
  <c r="E84" i="4"/>
  <c r="Y62" i="4"/>
  <c r="X62" i="4"/>
  <c r="W62" i="4"/>
  <c r="V62" i="4"/>
  <c r="U62" i="4"/>
  <c r="T62" i="4"/>
  <c r="S62" i="4"/>
  <c r="P62" i="4"/>
  <c r="O62" i="4"/>
  <c r="N62" i="4"/>
  <c r="M62" i="4"/>
  <c r="K62" i="4"/>
  <c r="J62" i="4"/>
  <c r="I62" i="4"/>
  <c r="H62" i="4"/>
  <c r="F62" i="4"/>
  <c r="E62" i="4"/>
  <c r="D62" i="4"/>
  <c r="Y14" i="4"/>
  <c r="X14" i="4"/>
  <c r="W14" i="4"/>
  <c r="Y13" i="4"/>
  <c r="X13" i="4"/>
  <c r="W13" i="4"/>
  <c r="S13" i="4"/>
  <c r="M13" i="4"/>
  <c r="H13" i="4"/>
  <c r="Y12" i="4"/>
  <c r="X12" i="4"/>
  <c r="W12" i="4"/>
  <c r="U12" i="4"/>
  <c r="T12" i="4"/>
  <c r="R12" i="4"/>
  <c r="P12" i="4"/>
  <c r="O12" i="4"/>
  <c r="N12" i="4"/>
  <c r="L12" i="4"/>
  <c r="J12" i="4"/>
  <c r="I12" i="4"/>
  <c r="G12" i="4"/>
  <c r="F12" i="4"/>
  <c r="E12" i="4"/>
  <c r="D12" i="4"/>
  <c r="Y11" i="4"/>
  <c r="X11" i="4"/>
  <c r="W11" i="4"/>
  <c r="U11" i="4"/>
  <c r="T11" i="4"/>
  <c r="R11" i="4"/>
  <c r="Q11" i="4"/>
  <c r="N11" i="4"/>
  <c r="M11" i="4"/>
  <c r="L11" i="4"/>
  <c r="J11" i="4"/>
  <c r="I11" i="4"/>
  <c r="D11" i="4"/>
  <c r="Y10" i="4"/>
  <c r="X10" i="4"/>
  <c r="W10" i="4"/>
  <c r="V10" i="4"/>
  <c r="U10" i="4"/>
  <c r="S10" i="4"/>
  <c r="R10" i="4"/>
  <c r="Q10" i="4"/>
  <c r="M10" i="4"/>
  <c r="L10" i="4"/>
  <c r="H10" i="4"/>
  <c r="G10" i="4"/>
  <c r="F10" i="4"/>
  <c r="Y9" i="4"/>
  <c r="X9" i="4"/>
  <c r="W9" i="4"/>
  <c r="Y8" i="4"/>
  <c r="X8" i="4"/>
  <c r="W8" i="4"/>
  <c r="O8" i="4"/>
  <c r="O8" i="11" s="1"/>
  <c r="J8" i="4"/>
  <c r="E8" i="4"/>
  <c r="O8" i="9" l="1"/>
  <c r="W7" i="9"/>
  <c r="X7" i="11"/>
  <c r="Y7" i="11"/>
  <c r="W7" i="11"/>
  <c r="Y7" i="9"/>
  <c r="W7" i="4"/>
  <c r="X7" i="9"/>
  <c r="X7" i="4"/>
  <c r="Y7" i="4"/>
  <c r="C6" i="12"/>
  <c r="I109" i="11" l="1"/>
  <c r="E104" i="11"/>
  <c r="R101" i="11"/>
  <c r="I99" i="11"/>
  <c r="O97" i="11"/>
  <c r="G97" i="11"/>
  <c r="T89" i="11"/>
  <c r="Q75" i="11"/>
  <c r="V71" i="11"/>
  <c r="N71" i="11"/>
  <c r="T69" i="11"/>
  <c r="L69" i="11"/>
  <c r="D69" i="11"/>
  <c r="Q65" i="11"/>
  <c r="I65" i="11"/>
  <c r="E58" i="11"/>
  <c r="J55" i="11"/>
  <c r="N51" i="11"/>
  <c r="Q46" i="11"/>
  <c r="I46" i="11"/>
  <c r="R41" i="11"/>
  <c r="J41" i="11"/>
  <c r="P40" i="11"/>
  <c r="H40" i="11"/>
  <c r="N39" i="11"/>
  <c r="F39" i="11"/>
  <c r="T38" i="11"/>
  <c r="L38" i="11"/>
  <c r="D38" i="11"/>
  <c r="P36" i="11"/>
  <c r="H36" i="11"/>
  <c r="P28" i="11"/>
  <c r="H28" i="11"/>
  <c r="N27" i="11"/>
  <c r="F27" i="11"/>
  <c r="R25" i="11"/>
  <c r="J25" i="11"/>
  <c r="P24" i="11"/>
  <c r="V23" i="11"/>
  <c r="N23" i="11"/>
  <c r="T22" i="11"/>
  <c r="L22" i="11"/>
  <c r="D22" i="11"/>
  <c r="R21" i="11"/>
  <c r="J21" i="11"/>
  <c r="L18" i="11"/>
  <c r="C41" i="11"/>
  <c r="K109" i="9"/>
  <c r="O104" i="9"/>
  <c r="E102" i="9"/>
  <c r="T101" i="9"/>
  <c r="K99" i="9"/>
  <c r="Q97" i="9"/>
  <c r="I97" i="9"/>
  <c r="J74" i="9"/>
  <c r="P71" i="9"/>
  <c r="V69" i="9"/>
  <c r="N69" i="9"/>
  <c r="F69" i="9"/>
  <c r="E67" i="9"/>
  <c r="D66" i="9"/>
  <c r="S65" i="9"/>
  <c r="K65" i="9"/>
  <c r="C65" i="9"/>
  <c r="G58" i="9"/>
  <c r="T55" i="9"/>
  <c r="S46" i="9"/>
  <c r="K46" i="9"/>
  <c r="P109" i="11"/>
  <c r="E106" i="11"/>
  <c r="L104" i="11"/>
  <c r="I101" i="11"/>
  <c r="P99" i="11"/>
  <c r="V97" i="11"/>
  <c r="N97" i="11"/>
  <c r="F97" i="11"/>
  <c r="E80" i="11"/>
  <c r="O74" i="11"/>
  <c r="M71" i="11"/>
  <c r="T70" i="11"/>
  <c r="D70" i="11"/>
  <c r="S69" i="11"/>
  <c r="K69" i="11"/>
  <c r="C69" i="11"/>
  <c r="J67" i="11"/>
  <c r="I66" i="11"/>
  <c r="P65" i="11"/>
  <c r="H65" i="11"/>
  <c r="I55" i="11"/>
  <c r="T50" i="11"/>
  <c r="P46" i="11"/>
  <c r="H46" i="11"/>
  <c r="Q41" i="11"/>
  <c r="I41" i="11"/>
  <c r="O40" i="11"/>
  <c r="G40" i="11"/>
  <c r="M39" i="11"/>
  <c r="E39" i="11"/>
  <c r="K38" i="11"/>
  <c r="O36" i="11"/>
  <c r="G36" i="11"/>
  <c r="O28" i="11"/>
  <c r="S26" i="11"/>
  <c r="Q25" i="11"/>
  <c r="I25" i="11"/>
  <c r="M23" i="11"/>
  <c r="S22" i="11"/>
  <c r="K22" i="11"/>
  <c r="Q21" i="11"/>
  <c r="I21" i="11"/>
  <c r="S18" i="11"/>
  <c r="C40" i="11"/>
  <c r="C24" i="11"/>
  <c r="J109" i="9"/>
  <c r="O106" i="9"/>
  <c r="S101" i="9"/>
  <c r="K101" i="9"/>
  <c r="C101" i="9"/>
  <c r="P97" i="9"/>
  <c r="H97" i="9"/>
  <c r="S76" i="9"/>
  <c r="K76" i="9"/>
  <c r="N70" i="9"/>
  <c r="F70" i="9"/>
  <c r="U69" i="9"/>
  <c r="M69" i="9"/>
  <c r="T67" i="9"/>
  <c r="K66" i="9"/>
  <c r="J65" i="9"/>
  <c r="F58" i="9"/>
  <c r="K55" i="9"/>
  <c r="O51" i="9"/>
  <c r="U107" i="11"/>
  <c r="P101" i="11"/>
  <c r="O99" i="11"/>
  <c r="U97" i="11"/>
  <c r="M97" i="11"/>
  <c r="E97" i="11"/>
  <c r="G75" i="11"/>
  <c r="F74" i="11"/>
  <c r="T71" i="11"/>
  <c r="L71" i="11"/>
  <c r="K70" i="11"/>
  <c r="J69" i="11"/>
  <c r="P66" i="11"/>
  <c r="O65" i="11"/>
  <c r="G65" i="11"/>
  <c r="C58" i="11"/>
  <c r="P55" i="11"/>
  <c r="H55" i="11"/>
  <c r="S50" i="11"/>
  <c r="O46" i="11"/>
  <c r="G46" i="11"/>
  <c r="P41" i="11"/>
  <c r="H41" i="11"/>
  <c r="V40" i="11"/>
  <c r="N40" i="11"/>
  <c r="F40" i="11"/>
  <c r="L39" i="11"/>
  <c r="D39" i="11"/>
  <c r="R38" i="11"/>
  <c r="J38" i="11"/>
  <c r="V36" i="11"/>
  <c r="N36" i="11"/>
  <c r="F36" i="11"/>
  <c r="V28" i="11"/>
  <c r="N28" i="11"/>
  <c r="T27" i="11"/>
  <c r="D27" i="11"/>
  <c r="F24" i="11"/>
  <c r="T23" i="11"/>
  <c r="L23" i="11"/>
  <c r="R22" i="11"/>
  <c r="J22" i="11"/>
  <c r="P21" i="11"/>
  <c r="H21" i="11"/>
  <c r="R18" i="11"/>
  <c r="J18" i="11"/>
  <c r="C39" i="11"/>
  <c r="I109" i="9"/>
  <c r="E104" i="9"/>
  <c r="R101" i="9"/>
  <c r="I99" i="9"/>
  <c r="O97" i="9"/>
  <c r="G97" i="9"/>
  <c r="T89" i="9"/>
  <c r="Q75" i="9"/>
  <c r="V71" i="9"/>
  <c r="N71" i="9"/>
  <c r="T69" i="9"/>
  <c r="L69" i="9"/>
  <c r="D69" i="9"/>
  <c r="Q65" i="9"/>
  <c r="I65" i="9"/>
  <c r="E58" i="9"/>
  <c r="J55" i="9"/>
  <c r="N51" i="9"/>
  <c r="Q46" i="9"/>
  <c r="I46" i="9"/>
  <c r="R41" i="9"/>
  <c r="J41" i="9"/>
  <c r="P40" i="9"/>
  <c r="H40" i="9"/>
  <c r="N39" i="9"/>
  <c r="F39" i="9"/>
  <c r="T38" i="9"/>
  <c r="L38" i="9"/>
  <c r="D38" i="9"/>
  <c r="P36" i="9"/>
  <c r="H36" i="9"/>
  <c r="V109" i="11"/>
  <c r="F109" i="11"/>
  <c r="N99" i="11"/>
  <c r="F99" i="11"/>
  <c r="T97" i="11"/>
  <c r="L97" i="11"/>
  <c r="D97" i="11"/>
  <c r="I89" i="11"/>
  <c r="O87" i="11"/>
  <c r="U74" i="11"/>
  <c r="M74" i="11"/>
  <c r="K71" i="11"/>
  <c r="Q69" i="11"/>
  <c r="I69" i="11"/>
  <c r="V65" i="11"/>
  <c r="N65" i="11"/>
  <c r="F65" i="11"/>
  <c r="G55" i="11"/>
  <c r="J50" i="11"/>
  <c r="V46" i="11"/>
  <c r="N46" i="11"/>
  <c r="F46" i="11"/>
  <c r="O41" i="11"/>
  <c r="G41" i="11"/>
  <c r="U40" i="11"/>
  <c r="M40" i="11"/>
  <c r="E40" i="11"/>
  <c r="K39" i="11"/>
  <c r="Q38" i="11"/>
  <c r="I38" i="11"/>
  <c r="U36" i="11"/>
  <c r="M36" i="11"/>
  <c r="E36" i="11"/>
  <c r="U28" i="11"/>
  <c r="O25" i="11"/>
  <c r="M24" i="11"/>
  <c r="S23" i="11"/>
  <c r="K23" i="11"/>
  <c r="Q22" i="11"/>
  <c r="I22" i="11"/>
  <c r="O21" i="11"/>
  <c r="G21" i="11"/>
  <c r="Q18" i="11"/>
  <c r="C38" i="11"/>
  <c r="C22" i="11"/>
  <c r="P109" i="9"/>
  <c r="E106" i="9"/>
  <c r="L104" i="9"/>
  <c r="I101" i="9"/>
  <c r="P99" i="9"/>
  <c r="V97" i="9"/>
  <c r="N97" i="9"/>
  <c r="F97" i="9"/>
  <c r="E80" i="9"/>
  <c r="O74" i="9"/>
  <c r="M71" i="9"/>
  <c r="T70" i="9"/>
  <c r="D70" i="9"/>
  <c r="S69" i="9"/>
  <c r="K69" i="9"/>
  <c r="C69" i="9"/>
  <c r="J67" i="9"/>
  <c r="I66" i="9"/>
  <c r="P65" i="9"/>
  <c r="H65" i="9"/>
  <c r="I55" i="9"/>
  <c r="T50" i="9"/>
  <c r="P46" i="9"/>
  <c r="H46" i="9"/>
  <c r="Q41" i="9"/>
  <c r="I41" i="9"/>
  <c r="O40" i="9"/>
  <c r="G40" i="9"/>
  <c r="M39" i="9"/>
  <c r="E39" i="9"/>
  <c r="K38" i="9"/>
  <c r="E109" i="11"/>
  <c r="J106" i="11"/>
  <c r="J105" i="11" s="1"/>
  <c r="O102" i="11"/>
  <c r="V101" i="11"/>
  <c r="N101" i="11"/>
  <c r="F101" i="11"/>
  <c r="E99" i="11"/>
  <c r="S97" i="11"/>
  <c r="K97" i="11"/>
  <c r="C97" i="11"/>
  <c r="I70" i="11"/>
  <c r="P69" i="11"/>
  <c r="H69" i="11"/>
  <c r="O67" i="11"/>
  <c r="V66" i="11"/>
  <c r="N66" i="11"/>
  <c r="F66" i="11"/>
  <c r="U65" i="11"/>
  <c r="M65" i="11"/>
  <c r="E65" i="11"/>
  <c r="N55" i="11"/>
  <c r="F55" i="11"/>
  <c r="I50" i="11"/>
  <c r="U46" i="11"/>
  <c r="M46" i="11"/>
  <c r="E46" i="11"/>
  <c r="V41" i="11"/>
  <c r="N41" i="11"/>
  <c r="F41" i="11"/>
  <c r="T40" i="11"/>
  <c r="L40" i="11"/>
  <c r="D40" i="11"/>
  <c r="J39" i="11"/>
  <c r="P38" i="11"/>
  <c r="H38" i="11"/>
  <c r="T36" i="11"/>
  <c r="L36" i="11"/>
  <c r="D36" i="11"/>
  <c r="T28" i="11"/>
  <c r="L28" i="11"/>
  <c r="H26" i="11"/>
  <c r="V25" i="11"/>
  <c r="N25" i="11"/>
  <c r="D24" i="11"/>
  <c r="J23" i="11"/>
  <c r="P22" i="11"/>
  <c r="H22" i="11"/>
  <c r="V21" i="11"/>
  <c r="N21" i="11"/>
  <c r="F21" i="11"/>
  <c r="P18" i="11"/>
  <c r="H18" i="11"/>
  <c r="C21" i="11"/>
  <c r="U107" i="9"/>
  <c r="P101" i="9"/>
  <c r="O99" i="9"/>
  <c r="U97" i="9"/>
  <c r="M97" i="9"/>
  <c r="E97" i="9"/>
  <c r="G75" i="9"/>
  <c r="F74" i="9"/>
  <c r="T71" i="9"/>
  <c r="L71" i="9"/>
  <c r="K70" i="9"/>
  <c r="J69" i="9"/>
  <c r="P66" i="9"/>
  <c r="O65" i="9"/>
  <c r="G65" i="9"/>
  <c r="C58" i="9"/>
  <c r="P55" i="9"/>
  <c r="H55" i="9"/>
  <c r="S50" i="9"/>
  <c r="O46" i="9"/>
  <c r="G46" i="9"/>
  <c r="P41" i="9"/>
  <c r="H41" i="9"/>
  <c r="V40" i="9"/>
  <c r="N40" i="9"/>
  <c r="F40" i="9"/>
  <c r="L39" i="9"/>
  <c r="D39" i="9"/>
  <c r="R38" i="9"/>
  <c r="J38" i="9"/>
  <c r="V36" i="9"/>
  <c r="N36" i="9"/>
  <c r="K109" i="11"/>
  <c r="O104" i="11"/>
  <c r="E102" i="11"/>
  <c r="T101" i="11"/>
  <c r="K99" i="11"/>
  <c r="Q97" i="11"/>
  <c r="I97" i="11"/>
  <c r="J74" i="11"/>
  <c r="P71" i="11"/>
  <c r="V69" i="11"/>
  <c r="N69" i="11"/>
  <c r="F69" i="11"/>
  <c r="E67" i="11"/>
  <c r="D66" i="11"/>
  <c r="S65" i="11"/>
  <c r="K65" i="11"/>
  <c r="C65" i="11"/>
  <c r="G58" i="11"/>
  <c r="T55" i="11"/>
  <c r="S46" i="11"/>
  <c r="K46" i="11"/>
  <c r="C46" i="11"/>
  <c r="T41" i="11"/>
  <c r="L41" i="11"/>
  <c r="D41" i="11"/>
  <c r="R40" i="11"/>
  <c r="J40" i="11"/>
  <c r="P39" i="11"/>
  <c r="H39" i="11"/>
  <c r="V38" i="11"/>
  <c r="N38" i="11"/>
  <c r="F38" i="11"/>
  <c r="R36" i="11"/>
  <c r="J36" i="11"/>
  <c r="R28" i="11"/>
  <c r="J28" i="11"/>
  <c r="T25" i="11"/>
  <c r="L25" i="11"/>
  <c r="J24" i="11"/>
  <c r="P23" i="11"/>
  <c r="V22" i="11"/>
  <c r="N22" i="11"/>
  <c r="F22" i="11"/>
  <c r="T21" i="11"/>
  <c r="L21" i="11"/>
  <c r="D21" i="11"/>
  <c r="L17" i="11"/>
  <c r="E109" i="9"/>
  <c r="J106" i="9"/>
  <c r="O102" i="9"/>
  <c r="V101" i="9"/>
  <c r="N101" i="9"/>
  <c r="F101" i="9"/>
  <c r="E99" i="9"/>
  <c r="S97" i="9"/>
  <c r="K97" i="9"/>
  <c r="C97" i="9"/>
  <c r="I70" i="9"/>
  <c r="P69" i="9"/>
  <c r="H69" i="9"/>
  <c r="O67" i="9"/>
  <c r="V66" i="9"/>
  <c r="N66" i="9"/>
  <c r="F66" i="9"/>
  <c r="U65" i="9"/>
  <c r="M65" i="9"/>
  <c r="E65" i="9"/>
  <c r="N55" i="9"/>
  <c r="F55" i="9"/>
  <c r="I50" i="9"/>
  <c r="U46" i="9"/>
  <c r="M46" i="9"/>
  <c r="E46" i="9"/>
  <c r="V41" i="9"/>
  <c r="N41" i="9"/>
  <c r="F41" i="9"/>
  <c r="T40" i="9"/>
  <c r="L40" i="9"/>
  <c r="D40" i="9"/>
  <c r="J39" i="9"/>
  <c r="P38" i="9"/>
  <c r="H38" i="9"/>
  <c r="J109" i="11"/>
  <c r="O106" i="11"/>
  <c r="S101" i="11"/>
  <c r="K101" i="11"/>
  <c r="C101" i="11"/>
  <c r="P97" i="11"/>
  <c r="H97" i="11"/>
  <c r="S76" i="11"/>
  <c r="K76" i="11"/>
  <c r="N70" i="11"/>
  <c r="F70" i="11"/>
  <c r="U69" i="11"/>
  <c r="M69" i="11"/>
  <c r="T67" i="11"/>
  <c r="K66" i="11"/>
  <c r="J65" i="11"/>
  <c r="F58" i="11"/>
  <c r="K55" i="11"/>
  <c r="O51" i="11"/>
  <c r="R46" i="11"/>
  <c r="J46" i="11"/>
  <c r="S41" i="11"/>
  <c r="K41" i="11"/>
  <c r="Q40" i="11"/>
  <c r="I40" i="11"/>
  <c r="O39" i="11"/>
  <c r="G39" i="11"/>
  <c r="U38" i="11"/>
  <c r="M38" i="11"/>
  <c r="E38" i="11"/>
  <c r="Q36" i="11"/>
  <c r="I36" i="11"/>
  <c r="Q28" i="11"/>
  <c r="I28" i="11"/>
  <c r="G27" i="11"/>
  <c r="E26" i="11"/>
  <c r="S25" i="11"/>
  <c r="K25" i="11"/>
  <c r="U22" i="11"/>
  <c r="M22" i="11"/>
  <c r="E22" i="11"/>
  <c r="S21" i="11"/>
  <c r="K21" i="11"/>
  <c r="M18" i="11"/>
  <c r="K17" i="11"/>
  <c r="C18" i="11"/>
  <c r="J107" i="9"/>
  <c r="H104" i="9"/>
  <c r="M101" i="9"/>
  <c r="T99" i="9"/>
  <c r="D99" i="9"/>
  <c r="R97" i="9"/>
  <c r="J97" i="9"/>
  <c r="E87" i="9"/>
  <c r="L75" i="9"/>
  <c r="I71" i="9"/>
  <c r="P70" i="9"/>
  <c r="O69" i="9"/>
  <c r="G69" i="9"/>
  <c r="U66" i="9"/>
  <c r="T65" i="9"/>
  <c r="L65" i="9"/>
  <c r="D65" i="9"/>
  <c r="M55" i="9"/>
  <c r="E55" i="9"/>
  <c r="H50" i="9"/>
  <c r="H104" i="11"/>
  <c r="R97" i="11"/>
  <c r="E55" i="11"/>
  <c r="T46" i="11"/>
  <c r="U41" i="11"/>
  <c r="S28" i="11"/>
  <c r="M25" i="11"/>
  <c r="G22" i="11"/>
  <c r="L97" i="9"/>
  <c r="U74" i="9"/>
  <c r="T46" i="9"/>
  <c r="O41" i="9"/>
  <c r="J40" i="9"/>
  <c r="H39" i="9"/>
  <c r="Q38" i="9"/>
  <c r="L36" i="9"/>
  <c r="S28" i="9"/>
  <c r="K28" i="9"/>
  <c r="I27" i="9"/>
  <c r="O26" i="9"/>
  <c r="U25" i="9"/>
  <c r="M25" i="9"/>
  <c r="Q23" i="9"/>
  <c r="I23" i="9"/>
  <c r="O22" i="9"/>
  <c r="G22" i="9"/>
  <c r="U21" i="9"/>
  <c r="M21" i="9"/>
  <c r="E21" i="9"/>
  <c r="G18" i="9"/>
  <c r="U17" i="9"/>
  <c r="M17" i="9"/>
  <c r="C36" i="9"/>
  <c r="V109" i="4"/>
  <c r="F109" i="4"/>
  <c r="N99" i="4"/>
  <c r="F99" i="4"/>
  <c r="T97" i="4"/>
  <c r="L97" i="4"/>
  <c r="D97" i="4"/>
  <c r="I89" i="4"/>
  <c r="O87" i="4"/>
  <c r="U74" i="4"/>
  <c r="M74" i="4"/>
  <c r="K71" i="4"/>
  <c r="Q69" i="4"/>
  <c r="I69" i="4"/>
  <c r="V65" i="4"/>
  <c r="N65" i="4"/>
  <c r="F65" i="4"/>
  <c r="G55" i="4"/>
  <c r="J50" i="4"/>
  <c r="V46" i="4"/>
  <c r="N46" i="4"/>
  <c r="F46" i="4"/>
  <c r="O41" i="4"/>
  <c r="G41" i="4"/>
  <c r="U40" i="4"/>
  <c r="M40" i="4"/>
  <c r="E40" i="4"/>
  <c r="K39" i="4"/>
  <c r="Q38" i="4"/>
  <c r="I38" i="4"/>
  <c r="U36" i="4"/>
  <c r="M36" i="4"/>
  <c r="E36" i="4"/>
  <c r="U28" i="4"/>
  <c r="O25" i="4"/>
  <c r="M24" i="4"/>
  <c r="S23" i="4"/>
  <c r="J97" i="11"/>
  <c r="L46" i="11"/>
  <c r="M41" i="11"/>
  <c r="I39" i="11"/>
  <c r="S36" i="11"/>
  <c r="O26" i="11"/>
  <c r="D97" i="9"/>
  <c r="J50" i="9"/>
  <c r="R46" i="9"/>
  <c r="M41" i="9"/>
  <c r="I40" i="9"/>
  <c r="G39" i="9"/>
  <c r="O38" i="9"/>
  <c r="U36" i="9"/>
  <c r="K36" i="9"/>
  <c r="R28" i="9"/>
  <c r="J28" i="9"/>
  <c r="T25" i="9"/>
  <c r="L25" i="9"/>
  <c r="J24" i="9"/>
  <c r="P23" i="9"/>
  <c r="V22" i="9"/>
  <c r="N22" i="9"/>
  <c r="F22" i="9"/>
  <c r="T21" i="9"/>
  <c r="L21" i="9"/>
  <c r="D21" i="9"/>
  <c r="L17" i="9"/>
  <c r="E109" i="4"/>
  <c r="J106" i="4"/>
  <c r="O102" i="4"/>
  <c r="V101" i="4"/>
  <c r="N101" i="4"/>
  <c r="F101" i="4"/>
  <c r="E99" i="4"/>
  <c r="S97" i="4"/>
  <c r="K97" i="4"/>
  <c r="C97" i="4"/>
  <c r="I70" i="4"/>
  <c r="P69" i="4"/>
  <c r="H69" i="4"/>
  <c r="O67" i="4"/>
  <c r="V66" i="4"/>
  <c r="N66" i="4"/>
  <c r="F66" i="4"/>
  <c r="U65" i="4"/>
  <c r="M65" i="4"/>
  <c r="E65" i="4"/>
  <c r="N55" i="4"/>
  <c r="F55" i="4"/>
  <c r="I50" i="4"/>
  <c r="U46" i="4"/>
  <c r="M46" i="4"/>
  <c r="E46" i="4"/>
  <c r="V41" i="4"/>
  <c r="N41" i="4"/>
  <c r="F41" i="4"/>
  <c r="T40" i="4"/>
  <c r="L40" i="4"/>
  <c r="D40" i="4"/>
  <c r="J39" i="4"/>
  <c r="P38" i="4"/>
  <c r="H38" i="4"/>
  <c r="T36" i="4"/>
  <c r="L36" i="4"/>
  <c r="D36" i="4"/>
  <c r="T28" i="4"/>
  <c r="L28" i="4"/>
  <c r="H26" i="4"/>
  <c r="V25" i="4"/>
  <c r="N25" i="4"/>
  <c r="D24" i="4"/>
  <c r="J23" i="4"/>
  <c r="P22" i="4"/>
  <c r="H22" i="4"/>
  <c r="V21" i="4"/>
  <c r="N21" i="4"/>
  <c r="F21" i="4"/>
  <c r="P18" i="4"/>
  <c r="H18" i="4"/>
  <c r="C21" i="4"/>
  <c r="O69" i="11"/>
  <c r="H50" i="11"/>
  <c r="D46" i="11"/>
  <c r="E41" i="11"/>
  <c r="K36" i="11"/>
  <c r="K28" i="11"/>
  <c r="N46" i="9"/>
  <c r="L41" i="9"/>
  <c r="U40" i="9"/>
  <c r="E40" i="9"/>
  <c r="N38" i="9"/>
  <c r="T36" i="9"/>
  <c r="J36" i="9"/>
  <c r="Q28" i="9"/>
  <c r="I28" i="9"/>
  <c r="G27" i="9"/>
  <c r="E26" i="9"/>
  <c r="S25" i="9"/>
  <c r="K25" i="9"/>
  <c r="U22" i="9"/>
  <c r="M22" i="9"/>
  <c r="E22" i="9"/>
  <c r="S21" i="9"/>
  <c r="K21" i="9"/>
  <c r="M18" i="9"/>
  <c r="K17" i="9"/>
  <c r="C18" i="9"/>
  <c r="J107" i="4"/>
  <c r="H104" i="4"/>
  <c r="M101" i="4"/>
  <c r="T99" i="4"/>
  <c r="D99" i="4"/>
  <c r="R97" i="4"/>
  <c r="J97" i="4"/>
  <c r="E87" i="4"/>
  <c r="L75" i="4"/>
  <c r="I71" i="4"/>
  <c r="P70" i="4"/>
  <c r="O69" i="4"/>
  <c r="G69" i="4"/>
  <c r="U66" i="4"/>
  <c r="T65" i="4"/>
  <c r="L65" i="4"/>
  <c r="D65" i="4"/>
  <c r="M55" i="4"/>
  <c r="E55" i="4"/>
  <c r="H50" i="4"/>
  <c r="T46" i="4"/>
  <c r="L46" i="4"/>
  <c r="D46" i="4"/>
  <c r="U41" i="4"/>
  <c r="M41" i="4"/>
  <c r="E41" i="4"/>
  <c r="S40" i="4"/>
  <c r="K40" i="4"/>
  <c r="I39" i="4"/>
  <c r="O38" i="4"/>
  <c r="G38" i="4"/>
  <c r="S36" i="4"/>
  <c r="K36" i="4"/>
  <c r="S28" i="4"/>
  <c r="K28" i="4"/>
  <c r="I27" i="4"/>
  <c r="O26" i="4"/>
  <c r="U25" i="4"/>
  <c r="M25" i="4"/>
  <c r="Q23" i="4"/>
  <c r="I23" i="4"/>
  <c r="O22" i="4"/>
  <c r="G22" i="4"/>
  <c r="U21" i="4"/>
  <c r="M21" i="4"/>
  <c r="E21" i="4"/>
  <c r="G18" i="4"/>
  <c r="U17" i="4"/>
  <c r="M17" i="4"/>
  <c r="C36" i="4"/>
  <c r="T99" i="11"/>
  <c r="L75" i="11"/>
  <c r="G69" i="11"/>
  <c r="U66" i="11"/>
  <c r="T65" i="11"/>
  <c r="V109" i="9"/>
  <c r="F99" i="9"/>
  <c r="Q69" i="9"/>
  <c r="V65" i="9"/>
  <c r="L46" i="9"/>
  <c r="K41" i="9"/>
  <c r="S40" i="9"/>
  <c r="M38" i="9"/>
  <c r="S36" i="9"/>
  <c r="I36" i="9"/>
  <c r="P28" i="9"/>
  <c r="H28" i="9"/>
  <c r="N27" i="9"/>
  <c r="F27" i="9"/>
  <c r="R25" i="9"/>
  <c r="J25" i="9"/>
  <c r="P24" i="9"/>
  <c r="V23" i="9"/>
  <c r="N23" i="9"/>
  <c r="T22" i="9"/>
  <c r="L22" i="9"/>
  <c r="D22" i="9"/>
  <c r="R21" i="9"/>
  <c r="J21" i="9"/>
  <c r="L18" i="9"/>
  <c r="C41" i="9"/>
  <c r="K109" i="4"/>
  <c r="O104" i="4"/>
  <c r="E102" i="4"/>
  <c r="T101" i="4"/>
  <c r="K99" i="4"/>
  <c r="Q97" i="4"/>
  <c r="I97" i="4"/>
  <c r="J74" i="4"/>
  <c r="P71" i="4"/>
  <c r="V69" i="4"/>
  <c r="N69" i="4"/>
  <c r="F69" i="4"/>
  <c r="E67" i="4"/>
  <c r="D66" i="4"/>
  <c r="S65" i="4"/>
  <c r="K65" i="4"/>
  <c r="C65" i="4"/>
  <c r="G58" i="4"/>
  <c r="T55" i="4"/>
  <c r="S46" i="4"/>
  <c r="K46" i="4"/>
  <c r="C46" i="4"/>
  <c r="T41" i="4"/>
  <c r="L41" i="4"/>
  <c r="D41" i="4"/>
  <c r="R40" i="4"/>
  <c r="J40" i="4"/>
  <c r="P39" i="4"/>
  <c r="H39" i="4"/>
  <c r="V38" i="4"/>
  <c r="N38" i="4"/>
  <c r="F38" i="4"/>
  <c r="R36" i="4"/>
  <c r="J36" i="4"/>
  <c r="R28" i="4"/>
  <c r="J28" i="4"/>
  <c r="T25" i="4"/>
  <c r="L25" i="4"/>
  <c r="J24" i="4"/>
  <c r="P23" i="4"/>
  <c r="V22" i="4"/>
  <c r="N22" i="4"/>
  <c r="F22" i="4"/>
  <c r="T21" i="4"/>
  <c r="L21" i="4"/>
  <c r="D21" i="4"/>
  <c r="L17" i="4"/>
  <c r="D99" i="11"/>
  <c r="Q23" i="11"/>
  <c r="U21" i="11"/>
  <c r="I69" i="9"/>
  <c r="J46" i="9"/>
  <c r="G41" i="9"/>
  <c r="R40" i="9"/>
  <c r="P39" i="9"/>
  <c r="I38" i="9"/>
  <c r="R36" i="9"/>
  <c r="G36" i="9"/>
  <c r="O28" i="9"/>
  <c r="S26" i="9"/>
  <c r="Q25" i="9"/>
  <c r="I25" i="9"/>
  <c r="M23" i="9"/>
  <c r="S22" i="9"/>
  <c r="K22" i="9"/>
  <c r="Q21" i="9"/>
  <c r="I21" i="9"/>
  <c r="S18" i="9"/>
  <c r="C40" i="9"/>
  <c r="C24" i="9"/>
  <c r="J109" i="4"/>
  <c r="O106" i="4"/>
  <c r="S101" i="4"/>
  <c r="K101" i="4"/>
  <c r="C101" i="4"/>
  <c r="P97" i="4"/>
  <c r="H97" i="4"/>
  <c r="S76" i="4"/>
  <c r="K76" i="4"/>
  <c r="N70" i="4"/>
  <c r="F70" i="4"/>
  <c r="U69" i="4"/>
  <c r="M69" i="4"/>
  <c r="T67" i="4"/>
  <c r="K66" i="4"/>
  <c r="J65" i="4"/>
  <c r="F58" i="4"/>
  <c r="K55" i="4"/>
  <c r="O51" i="4"/>
  <c r="R46" i="4"/>
  <c r="J46" i="4"/>
  <c r="S41" i="4"/>
  <c r="K41" i="4"/>
  <c r="Q40" i="4"/>
  <c r="I40" i="4"/>
  <c r="O39" i="4"/>
  <c r="G39" i="4"/>
  <c r="U38" i="4"/>
  <c r="M38" i="4"/>
  <c r="E38" i="4"/>
  <c r="Q36" i="4"/>
  <c r="I36" i="4"/>
  <c r="Q28" i="4"/>
  <c r="I28" i="4"/>
  <c r="G27" i="4"/>
  <c r="E26" i="4"/>
  <c r="S25" i="4"/>
  <c r="K25" i="4"/>
  <c r="I71" i="11"/>
  <c r="D65" i="11"/>
  <c r="M55" i="11"/>
  <c r="S40" i="11"/>
  <c r="O38" i="11"/>
  <c r="U25" i="11"/>
  <c r="I23" i="11"/>
  <c r="E21" i="11"/>
  <c r="F65" i="9"/>
  <c r="D46" i="9"/>
  <c r="T41" i="9"/>
  <c r="D41" i="9"/>
  <c r="M40" i="9"/>
  <c r="K39" i="9"/>
  <c r="U38" i="9"/>
  <c r="F38" i="9"/>
  <c r="O36" i="9"/>
  <c r="E36" i="9"/>
  <c r="U28" i="9"/>
  <c r="O25" i="9"/>
  <c r="M24" i="9"/>
  <c r="S23" i="9"/>
  <c r="K23" i="9"/>
  <c r="Q22" i="9"/>
  <c r="I22" i="9"/>
  <c r="O21" i="9"/>
  <c r="G21" i="9"/>
  <c r="Q18" i="9"/>
  <c r="C38" i="9"/>
  <c r="C22" i="9"/>
  <c r="P109" i="4"/>
  <c r="E106" i="4"/>
  <c r="L104" i="4"/>
  <c r="I101" i="4"/>
  <c r="P99" i="4"/>
  <c r="V97" i="4"/>
  <c r="N97" i="4"/>
  <c r="F97" i="4"/>
  <c r="E80" i="4"/>
  <c r="O74" i="4"/>
  <c r="M71" i="4"/>
  <c r="T70" i="4"/>
  <c r="D70" i="4"/>
  <c r="S69" i="4"/>
  <c r="K69" i="4"/>
  <c r="C69" i="4"/>
  <c r="J67" i="4"/>
  <c r="I66" i="4"/>
  <c r="P65" i="4"/>
  <c r="H65" i="4"/>
  <c r="I55" i="4"/>
  <c r="T50" i="4"/>
  <c r="P46" i="4"/>
  <c r="H46" i="4"/>
  <c r="Q41" i="4"/>
  <c r="I41" i="4"/>
  <c r="O40" i="4"/>
  <c r="G40" i="4"/>
  <c r="M39" i="4"/>
  <c r="E39" i="4"/>
  <c r="K38" i="4"/>
  <c r="O36" i="4"/>
  <c r="G36" i="4"/>
  <c r="O28" i="4"/>
  <c r="S26" i="4"/>
  <c r="Q25" i="4"/>
  <c r="I25" i="4"/>
  <c r="M23" i="4"/>
  <c r="S22" i="4"/>
  <c r="K22" i="4"/>
  <c r="Q21" i="4"/>
  <c r="I21" i="4"/>
  <c r="S18" i="4"/>
  <c r="C40" i="4"/>
  <c r="C24" i="4"/>
  <c r="M101" i="11"/>
  <c r="E87" i="11"/>
  <c r="K40" i="11"/>
  <c r="G38" i="11"/>
  <c r="O22" i="11"/>
  <c r="C36" i="11"/>
  <c r="F109" i="9"/>
  <c r="T97" i="9"/>
  <c r="I89" i="9"/>
  <c r="O87" i="9"/>
  <c r="M74" i="9"/>
  <c r="K71" i="9"/>
  <c r="G55" i="9"/>
  <c r="V46" i="9"/>
  <c r="C46" i="9"/>
  <c r="S41" i="9"/>
  <c r="K40" i="9"/>
  <c r="I39" i="9"/>
  <c r="E38" i="9"/>
  <c r="M36" i="9"/>
  <c r="D36" i="9"/>
  <c r="T28" i="9"/>
  <c r="L28" i="9"/>
  <c r="H26" i="9"/>
  <c r="V25" i="9"/>
  <c r="N25" i="9"/>
  <c r="D24" i="9"/>
  <c r="J23" i="9"/>
  <c r="P22" i="9"/>
  <c r="H22" i="9"/>
  <c r="V21" i="9"/>
  <c r="N21" i="9"/>
  <c r="F21" i="9"/>
  <c r="P18" i="9"/>
  <c r="H18" i="9"/>
  <c r="C21" i="9"/>
  <c r="U107" i="4"/>
  <c r="P101" i="4"/>
  <c r="O99" i="4"/>
  <c r="U97" i="4"/>
  <c r="M97" i="4"/>
  <c r="E97" i="4"/>
  <c r="G75" i="4"/>
  <c r="F74" i="4"/>
  <c r="T71" i="4"/>
  <c r="L71" i="4"/>
  <c r="K70" i="4"/>
  <c r="J69" i="4"/>
  <c r="P66" i="4"/>
  <c r="O65" i="4"/>
  <c r="G65" i="4"/>
  <c r="C58" i="4"/>
  <c r="P55" i="4"/>
  <c r="H55" i="4"/>
  <c r="S50" i="4"/>
  <c r="O46" i="4"/>
  <c r="G46" i="4"/>
  <c r="P41" i="4"/>
  <c r="H41" i="4"/>
  <c r="V40" i="4"/>
  <c r="N40" i="4"/>
  <c r="F40" i="4"/>
  <c r="L39" i="4"/>
  <c r="D39" i="4"/>
  <c r="R38" i="4"/>
  <c r="J38" i="4"/>
  <c r="V36" i="4"/>
  <c r="N36" i="4"/>
  <c r="F36" i="4"/>
  <c r="V28" i="4"/>
  <c r="N28" i="4"/>
  <c r="T27" i="4"/>
  <c r="D27" i="4"/>
  <c r="F24" i="4"/>
  <c r="T23" i="4"/>
  <c r="L23" i="4"/>
  <c r="R22" i="4"/>
  <c r="J22" i="4"/>
  <c r="P21" i="4"/>
  <c r="H21" i="4"/>
  <c r="R18" i="4"/>
  <c r="J18" i="4"/>
  <c r="C39" i="4"/>
  <c r="C8" i="4"/>
  <c r="L65" i="11"/>
  <c r="V28" i="9"/>
  <c r="D27" i="9"/>
  <c r="Q65" i="4"/>
  <c r="H40" i="4"/>
  <c r="L22" i="4"/>
  <c r="R21" i="4"/>
  <c r="V100" i="4"/>
  <c r="N100" i="4"/>
  <c r="F100" i="4"/>
  <c r="O95" i="4"/>
  <c r="G95" i="4"/>
  <c r="U94" i="4"/>
  <c r="M94" i="4"/>
  <c r="E94" i="4"/>
  <c r="F92" i="4"/>
  <c r="N85" i="4"/>
  <c r="F85" i="4"/>
  <c r="T84" i="4"/>
  <c r="D84" i="4"/>
  <c r="R62" i="4"/>
  <c r="V14" i="4"/>
  <c r="N14" i="4"/>
  <c r="F14" i="4"/>
  <c r="T13" i="4"/>
  <c r="L13" i="4"/>
  <c r="D13" i="4"/>
  <c r="P11" i="4"/>
  <c r="H11" i="4"/>
  <c r="N10" i="4"/>
  <c r="T9" i="4"/>
  <c r="L9" i="4"/>
  <c r="D9" i="4"/>
  <c r="R8" i="4"/>
  <c r="T38" i="4"/>
  <c r="V94" i="4"/>
  <c r="U13" i="4"/>
  <c r="E9" i="4"/>
  <c r="N99" i="9"/>
  <c r="O39" i="9"/>
  <c r="Q36" i="9"/>
  <c r="N28" i="9"/>
  <c r="I109" i="4"/>
  <c r="T89" i="4"/>
  <c r="D69" i="4"/>
  <c r="I65" i="4"/>
  <c r="E58" i="4"/>
  <c r="L38" i="4"/>
  <c r="R25" i="4"/>
  <c r="I22" i="4"/>
  <c r="O21" i="4"/>
  <c r="U100" i="4"/>
  <c r="M100" i="4"/>
  <c r="E100" i="4"/>
  <c r="V95" i="4"/>
  <c r="N95" i="4"/>
  <c r="F95" i="4"/>
  <c r="T94" i="4"/>
  <c r="L94" i="4"/>
  <c r="D94" i="4"/>
  <c r="E92" i="4"/>
  <c r="M85" i="4"/>
  <c r="E85" i="4"/>
  <c r="Q62" i="4"/>
  <c r="U14" i="4"/>
  <c r="M14" i="4"/>
  <c r="E14" i="4"/>
  <c r="K13" i="4"/>
  <c r="Q12" i="4"/>
  <c r="O11" i="4"/>
  <c r="G11" i="4"/>
  <c r="E10" i="4"/>
  <c r="S9" i="4"/>
  <c r="K9" i="4"/>
  <c r="Q8" i="4"/>
  <c r="I8" i="4"/>
  <c r="G85" i="4"/>
  <c r="O10" i="4"/>
  <c r="U41" i="9"/>
  <c r="F36" i="9"/>
  <c r="T23" i="9"/>
  <c r="R101" i="4"/>
  <c r="N71" i="4"/>
  <c r="R41" i="4"/>
  <c r="N39" i="4"/>
  <c r="D38" i="4"/>
  <c r="F27" i="4"/>
  <c r="P24" i="4"/>
  <c r="N23" i="4"/>
  <c r="E22" i="4"/>
  <c r="K21" i="4"/>
  <c r="M18" i="4"/>
  <c r="T100" i="4"/>
  <c r="L100" i="4"/>
  <c r="D100" i="4"/>
  <c r="U95" i="4"/>
  <c r="M95" i="4"/>
  <c r="E95" i="4"/>
  <c r="S94" i="4"/>
  <c r="K94" i="4"/>
  <c r="D92" i="4"/>
  <c r="T85" i="4"/>
  <c r="L85" i="4"/>
  <c r="D85" i="4"/>
  <c r="T14" i="4"/>
  <c r="L14" i="4"/>
  <c r="D14" i="4"/>
  <c r="R13" i="4"/>
  <c r="J13" i="4"/>
  <c r="H12" i="4"/>
  <c r="V11" i="4"/>
  <c r="F11" i="4"/>
  <c r="T10" i="4"/>
  <c r="D10" i="4"/>
  <c r="R9" i="4"/>
  <c r="J9" i="4"/>
  <c r="P8" i="4"/>
  <c r="H8" i="4"/>
  <c r="I13" i="4"/>
  <c r="E11" i="4"/>
  <c r="K10" i="4"/>
  <c r="I9" i="4"/>
  <c r="P40" i="4"/>
  <c r="M22" i="4"/>
  <c r="O100" i="4"/>
  <c r="F94" i="4"/>
  <c r="O85" i="4"/>
  <c r="S12" i="4"/>
  <c r="U9" i="4"/>
  <c r="E41" i="9"/>
  <c r="P21" i="9"/>
  <c r="J18" i="9"/>
  <c r="C39" i="9"/>
  <c r="Q75" i="4"/>
  <c r="J55" i="4"/>
  <c r="Q46" i="4"/>
  <c r="J41" i="4"/>
  <c r="F39" i="4"/>
  <c r="P28" i="4"/>
  <c r="J25" i="4"/>
  <c r="K23" i="4"/>
  <c r="D22" i="4"/>
  <c r="J21" i="4"/>
  <c r="L18" i="4"/>
  <c r="S100" i="4"/>
  <c r="K100" i="4"/>
  <c r="T95" i="4"/>
  <c r="L95" i="4"/>
  <c r="D95" i="4"/>
  <c r="R94" i="4"/>
  <c r="J94" i="4"/>
  <c r="S85" i="4"/>
  <c r="K85" i="4"/>
  <c r="I84" i="4"/>
  <c r="G62" i="4"/>
  <c r="S14" i="4"/>
  <c r="K14" i="4"/>
  <c r="Q13" i="4"/>
  <c r="Q9" i="4"/>
  <c r="G8" i="4"/>
  <c r="M8" i="4"/>
  <c r="P95" i="4"/>
  <c r="K12" i="4"/>
  <c r="M9" i="4"/>
  <c r="P70" i="11"/>
  <c r="G18" i="11"/>
  <c r="U17" i="11"/>
  <c r="M17" i="11"/>
  <c r="F46" i="9"/>
  <c r="T27" i="9"/>
  <c r="F24" i="9"/>
  <c r="H21" i="9"/>
  <c r="O97" i="4"/>
  <c r="V71" i="4"/>
  <c r="I46" i="4"/>
  <c r="P36" i="4"/>
  <c r="N27" i="4"/>
  <c r="U22" i="4"/>
  <c r="G21" i="4"/>
  <c r="K17" i="4"/>
  <c r="C22" i="4"/>
  <c r="R100" i="4"/>
  <c r="J100" i="4"/>
  <c r="S95" i="4"/>
  <c r="K95" i="4"/>
  <c r="Q94" i="4"/>
  <c r="I94" i="4"/>
  <c r="R85" i="4"/>
  <c r="J85" i="4"/>
  <c r="P84" i="4"/>
  <c r="R14" i="4"/>
  <c r="J14" i="4"/>
  <c r="P13" i="4"/>
  <c r="V12" i="4"/>
  <c r="J10" i="4"/>
  <c r="P9" i="4"/>
  <c r="H9" i="4"/>
  <c r="V8" i="4"/>
  <c r="N8" i="4"/>
  <c r="F8" i="4"/>
  <c r="K11" i="4"/>
  <c r="G9" i="4"/>
  <c r="N94" i="4"/>
  <c r="G14" i="4"/>
  <c r="S8" i="4"/>
  <c r="J107" i="11"/>
  <c r="I27" i="11"/>
  <c r="M21" i="11"/>
  <c r="N65" i="9"/>
  <c r="V38" i="9"/>
  <c r="L23" i="9"/>
  <c r="G97" i="4"/>
  <c r="T69" i="4"/>
  <c r="N51" i="4"/>
  <c r="H36" i="4"/>
  <c r="H28" i="4"/>
  <c r="T22" i="4"/>
  <c r="C41" i="4"/>
  <c r="Q100" i="4"/>
  <c r="I100" i="4"/>
  <c r="R95" i="4"/>
  <c r="J95" i="4"/>
  <c r="P94" i="4"/>
  <c r="H94" i="4"/>
  <c r="Q85" i="4"/>
  <c r="I85" i="4"/>
  <c r="Q14" i="4"/>
  <c r="I14" i="4"/>
  <c r="O13" i="4"/>
  <c r="G13" i="4"/>
  <c r="M12" i="4"/>
  <c r="S11" i="4"/>
  <c r="I10" i="4"/>
  <c r="O9" i="4"/>
  <c r="U8" i="4"/>
  <c r="G38" i="9"/>
  <c r="J22" i="9"/>
  <c r="S21" i="4"/>
  <c r="C18" i="4"/>
  <c r="H95" i="4"/>
  <c r="G92" i="4"/>
  <c r="E13" i="4"/>
  <c r="R22" i="9"/>
  <c r="I99" i="4"/>
  <c r="V23" i="4"/>
  <c r="Q22" i="4"/>
  <c r="C38" i="4"/>
  <c r="P100" i="4"/>
  <c r="H100" i="4"/>
  <c r="Q95" i="4"/>
  <c r="I95" i="4"/>
  <c r="O94" i="4"/>
  <c r="G94" i="4"/>
  <c r="P92" i="4"/>
  <c r="P85" i="4"/>
  <c r="H85" i="4"/>
  <c r="N84" i="4"/>
  <c r="L62" i="4"/>
  <c r="P14" i="4"/>
  <c r="H14" i="4"/>
  <c r="V13" i="4"/>
  <c r="N13" i="4"/>
  <c r="F13" i="4"/>
  <c r="P10" i="4"/>
  <c r="V9" i="4"/>
  <c r="N9" i="4"/>
  <c r="F9" i="4"/>
  <c r="T8" i="4"/>
  <c r="L8" i="4"/>
  <c r="D8" i="4"/>
  <c r="Q40" i="9"/>
  <c r="R18" i="9"/>
  <c r="E104" i="4"/>
  <c r="L69" i="4"/>
  <c r="Q18" i="4"/>
  <c r="G100" i="4"/>
  <c r="O14" i="4"/>
  <c r="K8" i="4"/>
  <c r="V105" i="11"/>
  <c r="R105" i="11"/>
  <c r="N105" i="11"/>
  <c r="F105" i="11"/>
  <c r="Y105" i="11"/>
  <c r="U105" i="11"/>
  <c r="Q105" i="11"/>
  <c r="M105" i="11"/>
  <c r="I105" i="11"/>
  <c r="E105" i="11"/>
  <c r="X105" i="11"/>
  <c r="T105" i="11"/>
  <c r="P105" i="11"/>
  <c r="L105" i="11"/>
  <c r="H105" i="11"/>
  <c r="D105" i="11"/>
  <c r="W105" i="11"/>
  <c r="S105" i="11"/>
  <c r="O105" i="11"/>
  <c r="K105" i="11"/>
  <c r="G105" i="11"/>
  <c r="W105" i="9"/>
  <c r="S105" i="9"/>
  <c r="O105" i="9"/>
  <c r="K105" i="9"/>
  <c r="G105" i="9"/>
  <c r="V105" i="9"/>
  <c r="R105" i="9"/>
  <c r="N105" i="9"/>
  <c r="J105" i="9"/>
  <c r="F105" i="9"/>
  <c r="Y105" i="9"/>
  <c r="U105" i="9"/>
  <c r="Q105" i="9"/>
  <c r="M105" i="9"/>
  <c r="I105" i="9"/>
  <c r="E105" i="9"/>
  <c r="X105" i="9"/>
  <c r="T105" i="9"/>
  <c r="P105" i="9"/>
  <c r="L105" i="9"/>
  <c r="H105" i="9"/>
  <c r="D105" i="9"/>
  <c r="Q105" i="4"/>
  <c r="P105" i="4"/>
  <c r="C95" i="4"/>
  <c r="C100" i="4"/>
  <c r="C94" i="4"/>
  <c r="C84" i="4"/>
  <c r="C85" i="4"/>
  <c r="C92" i="4"/>
  <c r="C14" i="4"/>
  <c r="C62" i="4"/>
  <c r="C12" i="4"/>
  <c r="C11" i="4"/>
  <c r="C10" i="4"/>
  <c r="C13" i="4"/>
  <c r="C9" i="4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C3" i="4"/>
  <c r="K1" i="4"/>
  <c r="I95" i="9" l="1"/>
  <c r="I95" i="11"/>
  <c r="G62" i="11"/>
  <c r="G62" i="9"/>
  <c r="S94" i="9"/>
  <c r="S94" i="11"/>
  <c r="D13" i="9"/>
  <c r="D13" i="11"/>
  <c r="N9" i="9"/>
  <c r="N9" i="11"/>
  <c r="L62" i="11"/>
  <c r="L62" i="9"/>
  <c r="Q95" i="9"/>
  <c r="Q95" i="11"/>
  <c r="E13" i="11"/>
  <c r="E13" i="9"/>
  <c r="O9" i="11"/>
  <c r="O9" i="9"/>
  <c r="O7" i="4"/>
  <c r="I85" i="11"/>
  <c r="I85" i="9"/>
  <c r="G9" i="11"/>
  <c r="G9" i="9"/>
  <c r="V12" i="11"/>
  <c r="V12" i="9"/>
  <c r="Q94" i="11"/>
  <c r="Q94" i="9"/>
  <c r="P95" i="11"/>
  <c r="P95" i="9"/>
  <c r="I84" i="11"/>
  <c r="I84" i="9"/>
  <c r="K100" i="11"/>
  <c r="K100" i="9"/>
  <c r="I9" i="11"/>
  <c r="I9" i="9"/>
  <c r="D10" i="11"/>
  <c r="D10" i="9"/>
  <c r="L14" i="9"/>
  <c r="L14" i="11"/>
  <c r="E95" i="9"/>
  <c r="E95" i="11"/>
  <c r="K9" i="11"/>
  <c r="K9" i="9"/>
  <c r="M14" i="11"/>
  <c r="M14" i="9"/>
  <c r="T94" i="9"/>
  <c r="T94" i="11"/>
  <c r="R8" i="11"/>
  <c r="R8" i="9"/>
  <c r="R7" i="4"/>
  <c r="L13" i="11"/>
  <c r="L13" i="9"/>
  <c r="F85" i="9"/>
  <c r="F85" i="11"/>
  <c r="F100" i="11"/>
  <c r="F100" i="9"/>
  <c r="P14" i="11"/>
  <c r="P14" i="9"/>
  <c r="N94" i="9"/>
  <c r="N94" i="11"/>
  <c r="T95" i="9"/>
  <c r="T95" i="11"/>
  <c r="T84" i="11"/>
  <c r="T84" i="9"/>
  <c r="V9" i="11"/>
  <c r="V9" i="9"/>
  <c r="N84" i="9"/>
  <c r="N84" i="11"/>
  <c r="H100" i="9"/>
  <c r="H100" i="11"/>
  <c r="G92" i="9"/>
  <c r="G92" i="11"/>
  <c r="I10" i="11"/>
  <c r="I10" i="9"/>
  <c r="Q85" i="11"/>
  <c r="Q85" i="9"/>
  <c r="K11" i="11"/>
  <c r="K11" i="9"/>
  <c r="P13" i="9"/>
  <c r="P13" i="11"/>
  <c r="K95" i="11"/>
  <c r="K95" i="9"/>
  <c r="M8" i="9"/>
  <c r="M8" i="11"/>
  <c r="M7" i="4"/>
  <c r="K85" i="11"/>
  <c r="K85" i="9"/>
  <c r="S100" i="11"/>
  <c r="S100" i="9"/>
  <c r="U9" i="9"/>
  <c r="U9" i="11"/>
  <c r="K10" i="11"/>
  <c r="K10" i="9"/>
  <c r="T10" i="11"/>
  <c r="T10" i="9"/>
  <c r="T14" i="9"/>
  <c r="T14" i="11"/>
  <c r="M95" i="11"/>
  <c r="M95" i="9"/>
  <c r="S9" i="11"/>
  <c r="S9" i="9"/>
  <c r="U14" i="11"/>
  <c r="U14" i="9"/>
  <c r="F95" i="11"/>
  <c r="F95" i="9"/>
  <c r="D9" i="9"/>
  <c r="D9" i="11"/>
  <c r="T13" i="9"/>
  <c r="T13" i="11"/>
  <c r="N85" i="11"/>
  <c r="N85" i="9"/>
  <c r="N100" i="11"/>
  <c r="N100" i="9"/>
  <c r="Q14" i="9"/>
  <c r="Q14" i="11"/>
  <c r="K12" i="11"/>
  <c r="K12" i="9"/>
  <c r="D14" i="11"/>
  <c r="D14" i="9"/>
  <c r="P10" i="9"/>
  <c r="P10" i="11"/>
  <c r="H85" i="11"/>
  <c r="H85" i="9"/>
  <c r="P100" i="11"/>
  <c r="P100" i="9"/>
  <c r="H95" i="11"/>
  <c r="H95" i="9"/>
  <c r="S11" i="9"/>
  <c r="S11" i="11"/>
  <c r="H94" i="9"/>
  <c r="H94" i="11"/>
  <c r="F8" i="11"/>
  <c r="F8" i="9"/>
  <c r="F7" i="4"/>
  <c r="J14" i="9"/>
  <c r="J14" i="11"/>
  <c r="S95" i="11"/>
  <c r="S95" i="9"/>
  <c r="G8" i="11"/>
  <c r="G7" i="4"/>
  <c r="G8" i="9"/>
  <c r="S85" i="9"/>
  <c r="S85" i="11"/>
  <c r="S12" i="11"/>
  <c r="S12" i="9"/>
  <c r="E11" i="9"/>
  <c r="E11" i="11"/>
  <c r="F11" i="11"/>
  <c r="F11" i="9"/>
  <c r="D85" i="9"/>
  <c r="D85" i="11"/>
  <c r="U95" i="11"/>
  <c r="U95" i="9"/>
  <c r="E10" i="11"/>
  <c r="E10" i="9"/>
  <c r="Q62" i="11"/>
  <c r="Q62" i="9"/>
  <c r="N95" i="9"/>
  <c r="N95" i="11"/>
  <c r="L9" i="11"/>
  <c r="L9" i="9"/>
  <c r="F14" i="11"/>
  <c r="F14" i="9"/>
  <c r="F92" i="11"/>
  <c r="F92" i="9"/>
  <c r="V100" i="9"/>
  <c r="V100" i="11"/>
  <c r="F9" i="11"/>
  <c r="F9" i="9"/>
  <c r="J10" i="9"/>
  <c r="J10" i="11"/>
  <c r="L94" i="11"/>
  <c r="L94" i="9"/>
  <c r="F13" i="11"/>
  <c r="F13" i="9"/>
  <c r="P85" i="11"/>
  <c r="P85" i="9"/>
  <c r="M12" i="11"/>
  <c r="M12" i="9"/>
  <c r="P94" i="11"/>
  <c r="P94" i="9"/>
  <c r="N8" i="11"/>
  <c r="N8" i="9"/>
  <c r="N7" i="4"/>
  <c r="R14" i="11"/>
  <c r="R14" i="9"/>
  <c r="J100" i="11"/>
  <c r="J100" i="9"/>
  <c r="Q9" i="9"/>
  <c r="Q9" i="11"/>
  <c r="J94" i="11"/>
  <c r="J94" i="9"/>
  <c r="O85" i="9"/>
  <c r="O85" i="11"/>
  <c r="I13" i="11"/>
  <c r="I13" i="9"/>
  <c r="V11" i="9"/>
  <c r="V11" i="11"/>
  <c r="L85" i="11"/>
  <c r="L85" i="9"/>
  <c r="D100" i="11"/>
  <c r="D100" i="9"/>
  <c r="G11" i="11"/>
  <c r="G11" i="9"/>
  <c r="E85" i="11"/>
  <c r="E85" i="9"/>
  <c r="V95" i="11"/>
  <c r="V95" i="9"/>
  <c r="T9" i="9"/>
  <c r="T9" i="11"/>
  <c r="N14" i="9"/>
  <c r="N14" i="11"/>
  <c r="E94" i="11"/>
  <c r="E94" i="9"/>
  <c r="Q100" i="9"/>
  <c r="Q100" i="11"/>
  <c r="Q8" i="11"/>
  <c r="Q7" i="4"/>
  <c r="Q8" i="9"/>
  <c r="K8" i="9"/>
  <c r="K7" i="4"/>
  <c r="K8" i="11"/>
  <c r="D8" i="9"/>
  <c r="D7" i="4"/>
  <c r="D8" i="11"/>
  <c r="N13" i="9"/>
  <c r="N13" i="11"/>
  <c r="P92" i="9"/>
  <c r="P92" i="11"/>
  <c r="G13" i="11"/>
  <c r="G13" i="9"/>
  <c r="J95" i="11"/>
  <c r="J95" i="9"/>
  <c r="V8" i="11"/>
  <c r="V8" i="9"/>
  <c r="V7" i="4"/>
  <c r="P84" i="11"/>
  <c r="P84" i="9"/>
  <c r="R100" i="11"/>
  <c r="R100" i="9"/>
  <c r="Q13" i="9"/>
  <c r="Q13" i="11"/>
  <c r="R94" i="9"/>
  <c r="R94" i="11"/>
  <c r="F94" i="11"/>
  <c r="F94" i="9"/>
  <c r="H8" i="11"/>
  <c r="H7" i="4"/>
  <c r="H8" i="9"/>
  <c r="H12" i="9"/>
  <c r="H12" i="11"/>
  <c r="T85" i="9"/>
  <c r="T85" i="11"/>
  <c r="L100" i="11"/>
  <c r="L100" i="9"/>
  <c r="O10" i="9"/>
  <c r="O10" i="11"/>
  <c r="O11" i="11"/>
  <c r="O11" i="9"/>
  <c r="M85" i="9"/>
  <c r="M85" i="11"/>
  <c r="E100" i="11"/>
  <c r="E100" i="9"/>
  <c r="E9" i="11"/>
  <c r="E7" i="11" s="1"/>
  <c r="E9" i="9"/>
  <c r="E7" i="4"/>
  <c r="N10" i="9"/>
  <c r="N10" i="11"/>
  <c r="V14" i="11"/>
  <c r="V14" i="9"/>
  <c r="M94" i="9"/>
  <c r="M94" i="11"/>
  <c r="I94" i="9"/>
  <c r="I94" i="11"/>
  <c r="O14" i="9"/>
  <c r="O14" i="11"/>
  <c r="L8" i="9"/>
  <c r="L7" i="9" s="1"/>
  <c r="L8" i="11"/>
  <c r="L7" i="4"/>
  <c r="V13" i="11"/>
  <c r="V13" i="9"/>
  <c r="V7" i="9" s="1"/>
  <c r="G94" i="11"/>
  <c r="G94" i="9"/>
  <c r="O13" i="11"/>
  <c r="O13" i="9"/>
  <c r="R95" i="9"/>
  <c r="R95" i="11"/>
  <c r="S8" i="9"/>
  <c r="S7" i="9" s="1"/>
  <c r="S7" i="4"/>
  <c r="S8" i="11"/>
  <c r="H9" i="9"/>
  <c r="H9" i="11"/>
  <c r="J85" i="9"/>
  <c r="J85" i="11"/>
  <c r="K14" i="9"/>
  <c r="K14" i="11"/>
  <c r="D95" i="11"/>
  <c r="D95" i="9"/>
  <c r="O100" i="11"/>
  <c r="O100" i="9"/>
  <c r="P8" i="11"/>
  <c r="P7" i="4"/>
  <c r="P8" i="9"/>
  <c r="J13" i="11"/>
  <c r="J13" i="9"/>
  <c r="D92" i="9"/>
  <c r="D92" i="11"/>
  <c r="T100" i="11"/>
  <c r="T100" i="9"/>
  <c r="G85" i="9"/>
  <c r="G85" i="11"/>
  <c r="Q12" i="11"/>
  <c r="Q12" i="9"/>
  <c r="E92" i="11"/>
  <c r="E92" i="9"/>
  <c r="M100" i="9"/>
  <c r="M100" i="11"/>
  <c r="U13" i="9"/>
  <c r="U13" i="11"/>
  <c r="H11" i="11"/>
  <c r="H11" i="9"/>
  <c r="R62" i="9"/>
  <c r="R62" i="11"/>
  <c r="U94" i="11"/>
  <c r="U94" i="9"/>
  <c r="U8" i="11"/>
  <c r="U7" i="11" s="1"/>
  <c r="U7" i="4"/>
  <c r="U8" i="9"/>
  <c r="U7" i="9" s="1"/>
  <c r="R9" i="9"/>
  <c r="R9" i="11"/>
  <c r="E14" i="9"/>
  <c r="E14" i="11"/>
  <c r="O95" i="11"/>
  <c r="O95" i="9"/>
  <c r="G100" i="9"/>
  <c r="G100" i="11"/>
  <c r="T8" i="9"/>
  <c r="T7" i="4"/>
  <c r="T8" i="11"/>
  <c r="T7" i="11" s="1"/>
  <c r="H14" i="11"/>
  <c r="H14" i="9"/>
  <c r="O94" i="11"/>
  <c r="O94" i="9"/>
  <c r="I14" i="11"/>
  <c r="I14" i="9"/>
  <c r="I100" i="9"/>
  <c r="I100" i="11"/>
  <c r="G14" i="11"/>
  <c r="G14" i="9"/>
  <c r="P9" i="11"/>
  <c r="P9" i="9"/>
  <c r="R85" i="9"/>
  <c r="R85" i="11"/>
  <c r="M9" i="11"/>
  <c r="M9" i="9"/>
  <c r="S14" i="11"/>
  <c r="S14" i="9"/>
  <c r="L95" i="11"/>
  <c r="L95" i="9"/>
  <c r="J9" i="11"/>
  <c r="J7" i="11" s="1"/>
  <c r="J9" i="9"/>
  <c r="J7" i="9" s="1"/>
  <c r="J7" i="4"/>
  <c r="R13" i="9"/>
  <c r="R13" i="11"/>
  <c r="K94" i="11"/>
  <c r="K94" i="9"/>
  <c r="I8" i="9"/>
  <c r="I8" i="11"/>
  <c r="I7" i="11" s="1"/>
  <c r="I7" i="4"/>
  <c r="K13" i="9"/>
  <c r="K13" i="11"/>
  <c r="D94" i="11"/>
  <c r="D94" i="9"/>
  <c r="U100" i="9"/>
  <c r="U100" i="11"/>
  <c r="V94" i="9"/>
  <c r="V94" i="11"/>
  <c r="P11" i="9"/>
  <c r="P11" i="11"/>
  <c r="D84" i="11"/>
  <c r="D84" i="9"/>
  <c r="G95" i="11"/>
  <c r="G95" i="9"/>
  <c r="C14" i="9"/>
  <c r="C14" i="11"/>
  <c r="D105" i="4"/>
  <c r="T105" i="4"/>
  <c r="E105" i="4"/>
  <c r="U105" i="4"/>
  <c r="G105" i="4"/>
  <c r="W105" i="4"/>
  <c r="F105" i="4"/>
  <c r="V105" i="4"/>
  <c r="L105" i="4"/>
  <c r="M105" i="4"/>
  <c r="J105" i="4"/>
  <c r="O105" i="4"/>
  <c r="N105" i="4"/>
  <c r="S105" i="4"/>
  <c r="R105" i="4"/>
  <c r="H105" i="4"/>
  <c r="X105" i="4"/>
  <c r="I105" i="4"/>
  <c r="Y105" i="4"/>
  <c r="K105" i="4"/>
  <c r="C62" i="11"/>
  <c r="C62" i="9"/>
  <c r="C92" i="11"/>
  <c r="C92" i="9"/>
  <c r="C84" i="11"/>
  <c r="C84" i="9"/>
  <c r="C85" i="11"/>
  <c r="C85" i="9"/>
  <c r="C100" i="9"/>
  <c r="C100" i="11"/>
  <c r="C95" i="9"/>
  <c r="C95" i="11"/>
  <c r="C94" i="11"/>
  <c r="C94" i="9"/>
  <c r="C8" i="9"/>
  <c r="C8" i="11"/>
  <c r="C10" i="11"/>
  <c r="C10" i="9"/>
  <c r="C12" i="11"/>
  <c r="C12" i="9"/>
  <c r="C9" i="11"/>
  <c r="C9" i="9"/>
  <c r="C11" i="11"/>
  <c r="C11" i="9"/>
  <c r="C13" i="11"/>
  <c r="C13" i="9"/>
  <c r="Z109" i="12"/>
  <c r="Z108" i="12"/>
  <c r="Z107" i="12"/>
  <c r="Z106" i="12"/>
  <c r="Y105" i="12"/>
  <c r="X105" i="12"/>
  <c r="W105" i="12"/>
  <c r="V105" i="12"/>
  <c r="U105" i="12"/>
  <c r="T105" i="12"/>
  <c r="S105" i="12"/>
  <c r="R105" i="12"/>
  <c r="Q105" i="12"/>
  <c r="P105" i="12"/>
  <c r="O105" i="12"/>
  <c r="N105" i="12"/>
  <c r="M105" i="12"/>
  <c r="L105" i="12"/>
  <c r="K105" i="12"/>
  <c r="J105" i="12"/>
  <c r="I105" i="12"/>
  <c r="H105" i="12"/>
  <c r="G105" i="12"/>
  <c r="F105" i="12"/>
  <c r="E105" i="12"/>
  <c r="D105" i="12"/>
  <c r="C105" i="12"/>
  <c r="Z104" i="12"/>
  <c r="Z103" i="12"/>
  <c r="Z102" i="12"/>
  <c r="Z101" i="12"/>
  <c r="Z100" i="12"/>
  <c r="Z99" i="12"/>
  <c r="Z98" i="12"/>
  <c r="Z97" i="12"/>
  <c r="Y96" i="12"/>
  <c r="X96" i="12"/>
  <c r="W96" i="12"/>
  <c r="V96" i="12"/>
  <c r="U96" i="12"/>
  <c r="T96" i="12"/>
  <c r="S96" i="12"/>
  <c r="R96" i="12"/>
  <c r="Q96" i="12"/>
  <c r="P96" i="12"/>
  <c r="O96" i="12"/>
  <c r="N96" i="12"/>
  <c r="M96" i="12"/>
  <c r="L96" i="12"/>
  <c r="K96" i="12"/>
  <c r="J96" i="12"/>
  <c r="I96" i="12"/>
  <c r="H96" i="12"/>
  <c r="G96" i="12"/>
  <c r="F96" i="12"/>
  <c r="E96" i="12"/>
  <c r="D96" i="12"/>
  <c r="C96" i="12"/>
  <c r="C96" i="4" s="1"/>
  <c r="Z95" i="12"/>
  <c r="Z94" i="12"/>
  <c r="Y93" i="12"/>
  <c r="X93" i="12"/>
  <c r="W93" i="12"/>
  <c r="V93" i="12"/>
  <c r="U93" i="12"/>
  <c r="T93" i="12"/>
  <c r="S93" i="12"/>
  <c r="R93" i="12"/>
  <c r="Q93" i="12"/>
  <c r="P93" i="12"/>
  <c r="O93" i="12"/>
  <c r="N93" i="12"/>
  <c r="M93" i="12"/>
  <c r="L93" i="12"/>
  <c r="K93" i="12"/>
  <c r="J93" i="12"/>
  <c r="I93" i="12"/>
  <c r="H93" i="12"/>
  <c r="G93" i="12"/>
  <c r="F93" i="12"/>
  <c r="E93" i="12"/>
  <c r="D93" i="12"/>
  <c r="C93" i="12"/>
  <c r="C93" i="4" s="1"/>
  <c r="Z92" i="12"/>
  <c r="Z91" i="12"/>
  <c r="Z90" i="12"/>
  <c r="Z89" i="12"/>
  <c r="Z88" i="12"/>
  <c r="Z87" i="12"/>
  <c r="Y86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C86" i="4" s="1"/>
  <c r="Z85" i="12"/>
  <c r="Z84" i="12"/>
  <c r="Z83" i="12"/>
  <c r="Z82" i="12"/>
  <c r="Z81" i="12"/>
  <c r="Z80" i="12"/>
  <c r="Z79" i="12"/>
  <c r="Z78" i="12"/>
  <c r="Z77" i="12"/>
  <c r="Z76" i="12"/>
  <c r="Z75" i="12"/>
  <c r="Z74" i="12"/>
  <c r="Z73" i="12"/>
  <c r="Y72" i="12"/>
  <c r="X72" i="12"/>
  <c r="W72" i="12"/>
  <c r="V72" i="12"/>
  <c r="U72" i="12"/>
  <c r="T72" i="12"/>
  <c r="S72" i="12"/>
  <c r="R72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C72" i="4" s="1"/>
  <c r="Z71" i="12"/>
  <c r="Z70" i="12"/>
  <c r="Z69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8" i="12"/>
  <c r="C68" i="4" s="1"/>
  <c r="Z67" i="12"/>
  <c r="Z66" i="12"/>
  <c r="Z65" i="12"/>
  <c r="Y64" i="12"/>
  <c r="X64" i="12"/>
  <c r="W64" i="12"/>
  <c r="V64" i="12"/>
  <c r="U64" i="12"/>
  <c r="T64" i="12"/>
  <c r="S64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C64" i="4" s="1"/>
  <c r="Z62" i="12"/>
  <c r="Z61" i="12"/>
  <c r="Z60" i="12"/>
  <c r="Z59" i="12"/>
  <c r="Z58" i="12"/>
  <c r="Z57" i="12"/>
  <c r="Z56" i="12"/>
  <c r="Z55" i="12"/>
  <c r="Z54" i="12"/>
  <c r="Z53" i="12"/>
  <c r="Z52" i="12"/>
  <c r="Z51" i="12"/>
  <c r="Z50" i="12"/>
  <c r="Z49" i="12"/>
  <c r="Z48" i="12"/>
  <c r="Z47" i="12"/>
  <c r="Z46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C45" i="4" s="1"/>
  <c r="Z44" i="12"/>
  <c r="Z43" i="12"/>
  <c r="Z42" i="12"/>
  <c r="Z41" i="12"/>
  <c r="Z40" i="12"/>
  <c r="Z39" i="12"/>
  <c r="Z38" i="12"/>
  <c r="Z37" i="12"/>
  <c r="Z36" i="12"/>
  <c r="Z35" i="12"/>
  <c r="Z34" i="12"/>
  <c r="Z33" i="12"/>
  <c r="Z32" i="12"/>
  <c r="Z31" i="12"/>
  <c r="Z30" i="12"/>
  <c r="Z29" i="12"/>
  <c r="Z28" i="12"/>
  <c r="Z27" i="12"/>
  <c r="Z26" i="12"/>
  <c r="Z25" i="12"/>
  <c r="Z24" i="12"/>
  <c r="Z23" i="12"/>
  <c r="Z22" i="12"/>
  <c r="Z21" i="12"/>
  <c r="Z20" i="12"/>
  <c r="Z19" i="12"/>
  <c r="Z18" i="12"/>
  <c r="Z17" i="12"/>
  <c r="Z16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C15" i="4" s="1"/>
  <c r="C15" i="11" s="1"/>
  <c r="Z14" i="12"/>
  <c r="Z13" i="12"/>
  <c r="Z12" i="12"/>
  <c r="Z11" i="12"/>
  <c r="Z10" i="12"/>
  <c r="Z9" i="12"/>
  <c r="Z8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Z6" i="12"/>
  <c r="Y68" i="9" l="1"/>
  <c r="Y68" i="4"/>
  <c r="Y68" i="11"/>
  <c r="K86" i="11"/>
  <c r="K86" i="9"/>
  <c r="K86" i="4"/>
  <c r="X15" i="11"/>
  <c r="X15" i="4"/>
  <c r="X15" i="9"/>
  <c r="R68" i="11"/>
  <c r="R68" i="4"/>
  <c r="R68" i="9"/>
  <c r="H72" i="9"/>
  <c r="H72" i="4"/>
  <c r="H72" i="11"/>
  <c r="P72" i="11"/>
  <c r="P72" i="4"/>
  <c r="P72" i="9"/>
  <c r="X72" i="9"/>
  <c r="X72" i="4"/>
  <c r="X72" i="11"/>
  <c r="D86" i="11"/>
  <c r="D86" i="4"/>
  <c r="D86" i="9"/>
  <c r="L86" i="11"/>
  <c r="L86" i="4"/>
  <c r="L86" i="9"/>
  <c r="W93" i="11"/>
  <c r="W93" i="9"/>
  <c r="W93" i="4"/>
  <c r="I7" i="9"/>
  <c r="P7" i="9"/>
  <c r="H7" i="11"/>
  <c r="N7" i="9"/>
  <c r="T7" i="9"/>
  <c r="W72" i="9"/>
  <c r="W72" i="4"/>
  <c r="W72" i="11"/>
  <c r="Y15" i="11"/>
  <c r="Y15" i="4"/>
  <c r="Y15" i="9"/>
  <c r="I72" i="9"/>
  <c r="I72" i="4"/>
  <c r="I72" i="11"/>
  <c r="Y72" i="9"/>
  <c r="Y72" i="4"/>
  <c r="Y72" i="11"/>
  <c r="M86" i="4"/>
  <c r="M86" i="11"/>
  <c r="M86" i="9"/>
  <c r="U86" i="9"/>
  <c r="U86" i="4"/>
  <c r="U86" i="11"/>
  <c r="X93" i="11"/>
  <c r="X93" i="9"/>
  <c r="X93" i="4"/>
  <c r="W96" i="11"/>
  <c r="W96" i="9"/>
  <c r="W96" i="4"/>
  <c r="L7" i="11"/>
  <c r="K7" i="11"/>
  <c r="N7" i="11"/>
  <c r="R72" i="11"/>
  <c r="R72" i="9"/>
  <c r="R72" i="4"/>
  <c r="F86" i="11"/>
  <c r="F86" i="4"/>
  <c r="F86" i="9"/>
  <c r="N86" i="11"/>
  <c r="N86" i="4"/>
  <c r="N86" i="9"/>
  <c r="V86" i="11"/>
  <c r="V86" i="9"/>
  <c r="V86" i="4"/>
  <c r="Y93" i="9"/>
  <c r="Y93" i="4"/>
  <c r="Y93" i="11"/>
  <c r="X96" i="9"/>
  <c r="X96" i="4"/>
  <c r="X96" i="11"/>
  <c r="P7" i="11"/>
  <c r="G7" i="9"/>
  <c r="F7" i="9"/>
  <c r="K7" i="9"/>
  <c r="M7" i="9"/>
  <c r="D7" i="9"/>
  <c r="W45" i="11"/>
  <c r="W45" i="4"/>
  <c r="W45" i="9"/>
  <c r="W64" i="9"/>
  <c r="W64" i="4"/>
  <c r="W64" i="11"/>
  <c r="E68" i="4"/>
  <c r="E68" i="9"/>
  <c r="E68" i="11"/>
  <c r="G86" i="11"/>
  <c r="G86" i="4"/>
  <c r="G86" i="9"/>
  <c r="W86" i="11"/>
  <c r="W86" i="4"/>
  <c r="W86" i="9"/>
  <c r="Y96" i="9"/>
  <c r="Y96" i="4"/>
  <c r="Y96" i="11"/>
  <c r="C86" i="11"/>
  <c r="R7" i="11"/>
  <c r="F7" i="11"/>
  <c r="M7" i="11"/>
  <c r="W15" i="9"/>
  <c r="W15" i="11"/>
  <c r="W15" i="4"/>
  <c r="S86" i="11"/>
  <c r="S86" i="4"/>
  <c r="S86" i="9"/>
  <c r="X45" i="4"/>
  <c r="X45" i="9"/>
  <c r="X45" i="11"/>
  <c r="X64" i="9"/>
  <c r="X64" i="4"/>
  <c r="X64" i="11"/>
  <c r="D72" i="9"/>
  <c r="D72" i="4"/>
  <c r="D72" i="11"/>
  <c r="T72" i="11"/>
  <c r="T72" i="9"/>
  <c r="T72" i="4"/>
  <c r="H86" i="11"/>
  <c r="H86" i="4"/>
  <c r="H86" i="9"/>
  <c r="P86" i="4"/>
  <c r="P86" i="9"/>
  <c r="P86" i="11"/>
  <c r="X86" i="11"/>
  <c r="X86" i="4"/>
  <c r="X86" i="9"/>
  <c r="Q7" i="9"/>
  <c r="G7" i="11"/>
  <c r="Q7" i="11"/>
  <c r="Y45" i="4"/>
  <c r="Y45" i="9"/>
  <c r="Y45" i="11"/>
  <c r="Y64" i="9"/>
  <c r="Y64" i="4"/>
  <c r="Y64" i="11"/>
  <c r="W68" i="11"/>
  <c r="W68" i="9"/>
  <c r="W68" i="4"/>
  <c r="Q86" i="4"/>
  <c r="Q86" i="9"/>
  <c r="Q86" i="11"/>
  <c r="Y86" i="11"/>
  <c r="Y86" i="4"/>
  <c r="Y86" i="9"/>
  <c r="S7" i="11"/>
  <c r="V7" i="11"/>
  <c r="O7" i="9"/>
  <c r="R64" i="9"/>
  <c r="R64" i="4"/>
  <c r="R64" i="11"/>
  <c r="X68" i="11"/>
  <c r="X68" i="9"/>
  <c r="X68" i="4"/>
  <c r="N72" i="4"/>
  <c r="N72" i="9"/>
  <c r="N72" i="11"/>
  <c r="V72" i="11"/>
  <c r="V72" i="9"/>
  <c r="V72" i="4"/>
  <c r="J86" i="11"/>
  <c r="J86" i="4"/>
  <c r="J86" i="9"/>
  <c r="R86" i="4"/>
  <c r="R86" i="9"/>
  <c r="R86" i="11"/>
  <c r="E7" i="9"/>
  <c r="H7" i="9"/>
  <c r="D7" i="11"/>
  <c r="R7" i="9"/>
  <c r="O7" i="11"/>
  <c r="V96" i="4"/>
  <c r="V96" i="9" s="1"/>
  <c r="V93" i="4"/>
  <c r="V93" i="11" s="1"/>
  <c r="V68" i="4"/>
  <c r="V68" i="9" s="1"/>
  <c r="V64" i="4"/>
  <c r="V64" i="11" s="1"/>
  <c r="V45" i="4"/>
  <c r="V45" i="11" s="1"/>
  <c r="V15" i="4"/>
  <c r="V15" i="11" s="1"/>
  <c r="U96" i="4"/>
  <c r="U96" i="9" s="1"/>
  <c r="U93" i="4"/>
  <c r="U93" i="11" s="1"/>
  <c r="U72" i="4"/>
  <c r="U72" i="11" s="1"/>
  <c r="U68" i="4"/>
  <c r="U68" i="11" s="1"/>
  <c r="U64" i="4"/>
  <c r="U64" i="11" s="1"/>
  <c r="U45" i="4"/>
  <c r="U45" i="9" s="1"/>
  <c r="U15" i="4"/>
  <c r="U15" i="9" s="1"/>
  <c r="T96" i="4"/>
  <c r="T96" i="9" s="1"/>
  <c r="T93" i="4"/>
  <c r="T93" i="11" s="1"/>
  <c r="T86" i="4"/>
  <c r="T86" i="11" s="1"/>
  <c r="T68" i="4"/>
  <c r="T68" i="11" s="1"/>
  <c r="T64" i="4"/>
  <c r="T64" i="9" s="1"/>
  <c r="T45" i="4"/>
  <c r="T45" i="11" s="1"/>
  <c r="T15" i="4"/>
  <c r="T15" i="11" s="1"/>
  <c r="S96" i="4"/>
  <c r="S96" i="11" s="1"/>
  <c r="S93" i="4"/>
  <c r="S93" i="9" s="1"/>
  <c r="S72" i="4"/>
  <c r="S72" i="11" s="1"/>
  <c r="S68" i="4"/>
  <c r="S68" i="9" s="1"/>
  <c r="S64" i="4"/>
  <c r="S64" i="11" s="1"/>
  <c r="S45" i="4"/>
  <c r="S45" i="11" s="1"/>
  <c r="S15" i="4"/>
  <c r="S15" i="11" s="1"/>
  <c r="R96" i="4"/>
  <c r="R96" i="9" s="1"/>
  <c r="R93" i="4"/>
  <c r="R93" i="11" s="1"/>
  <c r="R45" i="4"/>
  <c r="R45" i="9" s="1"/>
  <c r="R15" i="4"/>
  <c r="R15" i="11" s="1"/>
  <c r="Q96" i="4"/>
  <c r="Q96" i="11" s="1"/>
  <c r="Q93" i="4"/>
  <c r="Q93" i="11" s="1"/>
  <c r="Q72" i="4"/>
  <c r="Q72" i="9" s="1"/>
  <c r="Q68" i="4"/>
  <c r="Q68" i="11" s="1"/>
  <c r="Q64" i="4"/>
  <c r="Q64" i="11" s="1"/>
  <c r="Q45" i="4"/>
  <c r="Q45" i="11" s="1"/>
  <c r="Q15" i="4"/>
  <c r="Q15" i="11" s="1"/>
  <c r="P96" i="4"/>
  <c r="P96" i="11" s="1"/>
  <c r="P93" i="4"/>
  <c r="P93" i="11" s="1"/>
  <c r="P68" i="4"/>
  <c r="P68" i="9" s="1"/>
  <c r="P64" i="4"/>
  <c r="P64" i="11" s="1"/>
  <c r="P45" i="4"/>
  <c r="P45" i="11" s="1"/>
  <c r="P15" i="4"/>
  <c r="P15" i="9" s="1"/>
  <c r="O96" i="4"/>
  <c r="O96" i="11" s="1"/>
  <c r="O93" i="4"/>
  <c r="O93" i="11" s="1"/>
  <c r="O86" i="4"/>
  <c r="O86" i="11" s="1"/>
  <c r="O72" i="11"/>
  <c r="O72" i="4"/>
  <c r="O72" i="9" s="1"/>
  <c r="O68" i="4"/>
  <c r="O68" i="9" s="1"/>
  <c r="O64" i="4"/>
  <c r="O64" i="11" s="1"/>
  <c r="O45" i="4"/>
  <c r="O45" i="11" s="1"/>
  <c r="O15" i="4"/>
  <c r="O15" i="9" s="1"/>
  <c r="N96" i="4"/>
  <c r="N96" i="9" s="1"/>
  <c r="N93" i="4"/>
  <c r="N93" i="9" s="1"/>
  <c r="N68" i="4"/>
  <c r="N68" i="11" s="1"/>
  <c r="N64" i="4"/>
  <c r="N64" i="9" s="1"/>
  <c r="N45" i="4"/>
  <c r="N45" i="11" s="1"/>
  <c r="N15" i="4"/>
  <c r="N15" i="9" s="1"/>
  <c r="M96" i="4"/>
  <c r="M96" i="11" s="1"/>
  <c r="M93" i="4"/>
  <c r="M93" i="11" s="1"/>
  <c r="M72" i="4"/>
  <c r="M72" i="9" s="1"/>
  <c r="M68" i="4"/>
  <c r="M68" i="9" s="1"/>
  <c r="M64" i="4"/>
  <c r="M64" i="11" s="1"/>
  <c r="M45" i="4"/>
  <c r="M45" i="9" s="1"/>
  <c r="M15" i="4"/>
  <c r="M15" i="11" s="1"/>
  <c r="L96" i="4"/>
  <c r="L96" i="11" s="1"/>
  <c r="L93" i="4"/>
  <c r="L93" i="11" s="1"/>
  <c r="L72" i="4"/>
  <c r="L72" i="11" s="1"/>
  <c r="L68" i="4"/>
  <c r="L68" i="11"/>
  <c r="L68" i="9"/>
  <c r="L64" i="4"/>
  <c r="L64" i="9" s="1"/>
  <c r="L45" i="4"/>
  <c r="L45" i="11" s="1"/>
  <c r="L15" i="4"/>
  <c r="L15" i="11" s="1"/>
  <c r="K96" i="4"/>
  <c r="K96" i="11" s="1"/>
  <c r="K93" i="4"/>
  <c r="K93" i="11" s="1"/>
  <c r="K72" i="4"/>
  <c r="K72" i="11" s="1"/>
  <c r="K68" i="4"/>
  <c r="K68" i="11" s="1"/>
  <c r="K64" i="4"/>
  <c r="K64" i="9" s="1"/>
  <c r="K45" i="4"/>
  <c r="K45" i="11" s="1"/>
  <c r="K15" i="4"/>
  <c r="K15" i="9" s="1"/>
  <c r="J96" i="4"/>
  <c r="J96" i="11" s="1"/>
  <c r="J93" i="4"/>
  <c r="J93" i="11" s="1"/>
  <c r="J72" i="4"/>
  <c r="J72" i="11" s="1"/>
  <c r="J68" i="4"/>
  <c r="J68" i="11" s="1"/>
  <c r="J64" i="4"/>
  <c r="J64" i="11" s="1"/>
  <c r="J45" i="4"/>
  <c r="J45" i="9" s="1"/>
  <c r="J15" i="4"/>
  <c r="J15" i="9" s="1"/>
  <c r="I96" i="4"/>
  <c r="I96" i="11" s="1"/>
  <c r="I93" i="4"/>
  <c r="I93" i="11" s="1"/>
  <c r="I86" i="4"/>
  <c r="I86" i="9" s="1"/>
  <c r="I68" i="4"/>
  <c r="I68" i="11" s="1"/>
  <c r="I64" i="4"/>
  <c r="I64" i="11" s="1"/>
  <c r="I45" i="4"/>
  <c r="I45" i="11" s="1"/>
  <c r="I15" i="4"/>
  <c r="I15" i="9" s="1"/>
  <c r="H96" i="4"/>
  <c r="H96" i="9" s="1"/>
  <c r="H93" i="4"/>
  <c r="H93" i="11" s="1"/>
  <c r="H68" i="4"/>
  <c r="H68" i="11" s="1"/>
  <c r="H64" i="4"/>
  <c r="H64" i="11" s="1"/>
  <c r="H45" i="4"/>
  <c r="H45" i="11" s="1"/>
  <c r="H15" i="4"/>
  <c r="H15" i="9" s="1"/>
  <c r="G96" i="4"/>
  <c r="G96" i="11"/>
  <c r="G96" i="9"/>
  <c r="G93" i="4"/>
  <c r="G93" i="11" s="1"/>
  <c r="G72" i="4"/>
  <c r="G72" i="11" s="1"/>
  <c r="G68" i="4"/>
  <c r="G68" i="11" s="1"/>
  <c r="G64" i="4"/>
  <c r="G64" i="11" s="1"/>
  <c r="G45" i="4"/>
  <c r="G45" i="11" s="1"/>
  <c r="G15" i="4"/>
  <c r="G15" i="9" s="1"/>
  <c r="F96" i="4"/>
  <c r="F96" i="11" s="1"/>
  <c r="F93" i="4"/>
  <c r="F93" i="11" s="1"/>
  <c r="F72" i="4"/>
  <c r="F72" i="9" s="1"/>
  <c r="F68" i="4"/>
  <c r="F68" i="11" s="1"/>
  <c r="F64" i="4"/>
  <c r="F64" i="11" s="1"/>
  <c r="F64" i="9"/>
  <c r="F45" i="4"/>
  <c r="F45" i="9" s="1"/>
  <c r="F15" i="4"/>
  <c r="F15" i="9" s="1"/>
  <c r="E96" i="4"/>
  <c r="E96" i="11" s="1"/>
  <c r="E96" i="9"/>
  <c r="E93" i="4"/>
  <c r="E93" i="11" s="1"/>
  <c r="E86" i="4"/>
  <c r="E86" i="9" s="1"/>
  <c r="E72" i="4"/>
  <c r="E72" i="11" s="1"/>
  <c r="E64" i="4"/>
  <c r="E64" i="11" s="1"/>
  <c r="E45" i="4"/>
  <c r="E45" i="9" s="1"/>
  <c r="E15" i="4"/>
  <c r="E15" i="11" s="1"/>
  <c r="D96" i="4"/>
  <c r="D93" i="4"/>
  <c r="D93" i="11" s="1"/>
  <c r="D68" i="4"/>
  <c r="D68" i="11" s="1"/>
  <c r="D64" i="4"/>
  <c r="D64" i="11" s="1"/>
  <c r="D45" i="4"/>
  <c r="D45" i="11" s="1"/>
  <c r="D15" i="4"/>
  <c r="D15" i="11" s="1"/>
  <c r="C96" i="11"/>
  <c r="C45" i="11"/>
  <c r="C96" i="9"/>
  <c r="C93" i="9"/>
  <c r="C93" i="11"/>
  <c r="C86" i="9"/>
  <c r="C72" i="9"/>
  <c r="C72" i="11"/>
  <c r="C68" i="11"/>
  <c r="C68" i="9"/>
  <c r="C64" i="11"/>
  <c r="C64" i="9"/>
  <c r="C45" i="9"/>
  <c r="C15" i="9"/>
  <c r="E63" i="12"/>
  <c r="I63" i="12"/>
  <c r="M63" i="12"/>
  <c r="Q63" i="12"/>
  <c r="U63" i="12"/>
  <c r="Y63" i="12"/>
  <c r="G63" i="12"/>
  <c r="V63" i="12"/>
  <c r="Z86" i="12"/>
  <c r="Z96" i="12"/>
  <c r="F63" i="12"/>
  <c r="R63" i="12"/>
  <c r="J63" i="12"/>
  <c r="Z64" i="12"/>
  <c r="H63" i="12"/>
  <c r="L63" i="12"/>
  <c r="T63" i="12"/>
  <c r="C63" i="12"/>
  <c r="K63" i="12"/>
  <c r="O63" i="12"/>
  <c r="S63" i="12"/>
  <c r="W63" i="12"/>
  <c r="Z68" i="12"/>
  <c r="N63" i="12"/>
  <c r="D63" i="12"/>
  <c r="P63" i="12"/>
  <c r="Z15" i="12"/>
  <c r="Z45" i="12"/>
  <c r="X63" i="12"/>
  <c r="Z7" i="12"/>
  <c r="Z72" i="12"/>
  <c r="Z93" i="12"/>
  <c r="Z105" i="12"/>
  <c r="Z76" i="11"/>
  <c r="X63" i="11" l="1"/>
  <c r="X63" i="9"/>
  <c r="X63" i="4"/>
  <c r="R63" i="4"/>
  <c r="R63" i="11"/>
  <c r="R63" i="9"/>
  <c r="Q72" i="11"/>
  <c r="U64" i="9"/>
  <c r="K96" i="9"/>
  <c r="W63" i="4"/>
  <c r="W63" i="11"/>
  <c r="W63" i="9"/>
  <c r="Y63" i="11"/>
  <c r="Y63" i="9"/>
  <c r="Y63" i="4"/>
  <c r="V96" i="11"/>
  <c r="V93" i="9"/>
  <c r="V68" i="11"/>
  <c r="V64" i="9"/>
  <c r="V63" i="4"/>
  <c r="V63" i="11" s="1"/>
  <c r="V45" i="9"/>
  <c r="V15" i="9"/>
  <c r="U96" i="11"/>
  <c r="U93" i="9"/>
  <c r="U72" i="9"/>
  <c r="U68" i="9"/>
  <c r="U63" i="4"/>
  <c r="U63" i="9" s="1"/>
  <c r="U45" i="11"/>
  <c r="U15" i="11"/>
  <c r="T96" i="11"/>
  <c r="T93" i="9"/>
  <c r="T86" i="9"/>
  <c r="T68" i="9"/>
  <c r="T63" i="4"/>
  <c r="T63" i="9" s="1"/>
  <c r="T64" i="11"/>
  <c r="T45" i="9"/>
  <c r="T15" i="9"/>
  <c r="S96" i="9"/>
  <c r="S93" i="11"/>
  <c r="S72" i="9"/>
  <c r="S68" i="11"/>
  <c r="S63" i="4"/>
  <c r="S63" i="11" s="1"/>
  <c r="S64" i="9"/>
  <c r="S45" i="9"/>
  <c r="S15" i="9"/>
  <c r="R96" i="11"/>
  <c r="R93" i="9"/>
  <c r="R45" i="11"/>
  <c r="R15" i="9"/>
  <c r="Q96" i="9"/>
  <c r="Q93" i="9"/>
  <c r="Q68" i="9"/>
  <c r="Q63" i="4"/>
  <c r="Q63" i="9" s="1"/>
  <c r="Q64" i="9"/>
  <c r="Q45" i="9"/>
  <c r="Q15" i="9"/>
  <c r="P96" i="9"/>
  <c r="P93" i="9"/>
  <c r="P68" i="11"/>
  <c r="P63" i="4"/>
  <c r="P63" i="11" s="1"/>
  <c r="P64" i="9"/>
  <c r="P45" i="9"/>
  <c r="P15" i="11"/>
  <c r="O96" i="9"/>
  <c r="O93" i="9"/>
  <c r="O86" i="9"/>
  <c r="Z86" i="9" s="1"/>
  <c r="O68" i="11"/>
  <c r="O63" i="4"/>
  <c r="O63" i="11" s="1"/>
  <c r="O64" i="9"/>
  <c r="O45" i="9"/>
  <c r="O15" i="11"/>
  <c r="N96" i="11"/>
  <c r="N93" i="11"/>
  <c r="N68" i="9"/>
  <c r="N64" i="11"/>
  <c r="N63" i="4"/>
  <c r="N63" i="9" s="1"/>
  <c r="N45" i="9"/>
  <c r="N15" i="11"/>
  <c r="M96" i="9"/>
  <c r="M93" i="9"/>
  <c r="M72" i="11"/>
  <c r="M68" i="11"/>
  <c r="Z68" i="11" s="1"/>
  <c r="M64" i="9"/>
  <c r="M63" i="4"/>
  <c r="M63" i="11" s="1"/>
  <c r="M45" i="11"/>
  <c r="M15" i="9"/>
  <c r="L96" i="9"/>
  <c r="L93" i="9"/>
  <c r="L72" i="9"/>
  <c r="L63" i="4"/>
  <c r="L63" i="9" s="1"/>
  <c r="L64" i="11"/>
  <c r="L45" i="9"/>
  <c r="L15" i="9"/>
  <c r="K93" i="9"/>
  <c r="K72" i="9"/>
  <c r="K68" i="9"/>
  <c r="K64" i="11"/>
  <c r="K63" i="4"/>
  <c r="K63" i="11" s="1"/>
  <c r="K45" i="9"/>
  <c r="K15" i="11"/>
  <c r="J96" i="9"/>
  <c r="J93" i="9"/>
  <c r="J72" i="9"/>
  <c r="J68" i="9"/>
  <c r="J64" i="9"/>
  <c r="J63" i="4"/>
  <c r="J63" i="11" s="1"/>
  <c r="J45" i="11"/>
  <c r="J15" i="11"/>
  <c r="I96" i="9"/>
  <c r="I93" i="9"/>
  <c r="I86" i="11"/>
  <c r="I68" i="9"/>
  <c r="I64" i="9"/>
  <c r="I63" i="4"/>
  <c r="I63" i="9" s="1"/>
  <c r="I45" i="9"/>
  <c r="I15" i="11"/>
  <c r="H96" i="11"/>
  <c r="H93" i="9"/>
  <c r="H68" i="9"/>
  <c r="H63" i="4"/>
  <c r="H63" i="11" s="1"/>
  <c r="H64" i="9"/>
  <c r="H45" i="9"/>
  <c r="H15" i="11"/>
  <c r="G93" i="9"/>
  <c r="G72" i="9"/>
  <c r="G68" i="9"/>
  <c r="G63" i="4"/>
  <c r="G63" i="11" s="1"/>
  <c r="G64" i="9"/>
  <c r="G45" i="9"/>
  <c r="G15" i="11"/>
  <c r="Z96" i="4"/>
  <c r="F96" i="9"/>
  <c r="F93" i="9"/>
  <c r="F72" i="11"/>
  <c r="F68" i="9"/>
  <c r="F63" i="4"/>
  <c r="F63" i="11" s="1"/>
  <c r="F45" i="11"/>
  <c r="F15" i="11"/>
  <c r="E93" i="9"/>
  <c r="Z86" i="4"/>
  <c r="E86" i="11"/>
  <c r="Z86" i="11" s="1"/>
  <c r="Z72" i="11"/>
  <c r="Z72" i="4"/>
  <c r="E72" i="9"/>
  <c r="Z72" i="9" s="1"/>
  <c r="E64" i="9"/>
  <c r="E63" i="4"/>
  <c r="E63" i="9" s="1"/>
  <c r="E45" i="11"/>
  <c r="E15" i="9"/>
  <c r="D96" i="11"/>
  <c r="D96" i="9"/>
  <c r="Z96" i="9" s="1"/>
  <c r="D93" i="9"/>
  <c r="Z68" i="4"/>
  <c r="D68" i="9"/>
  <c r="Z64" i="4"/>
  <c r="D63" i="4"/>
  <c r="D63" i="11" s="1"/>
  <c r="D64" i="9"/>
  <c r="D45" i="9"/>
  <c r="D15" i="9"/>
  <c r="C63" i="4"/>
  <c r="C63" i="11" s="1"/>
  <c r="Z63" i="12"/>
  <c r="Z76" i="9"/>
  <c r="Z76" i="4"/>
  <c r="Z96" i="11" l="1"/>
  <c r="Z64" i="11"/>
  <c r="H63" i="9"/>
  <c r="V63" i="9"/>
  <c r="U63" i="11"/>
  <c r="T63" i="11"/>
  <c r="S63" i="9"/>
  <c r="Q63" i="11"/>
  <c r="P63" i="9"/>
  <c r="O63" i="9"/>
  <c r="Z64" i="9"/>
  <c r="N63" i="11"/>
  <c r="M63" i="9"/>
  <c r="L63" i="11"/>
  <c r="K63" i="9"/>
  <c r="J63" i="9"/>
  <c r="Z68" i="9"/>
  <c r="I63" i="11"/>
  <c r="G63" i="9"/>
  <c r="F63" i="9"/>
  <c r="E63" i="11"/>
  <c r="D63" i="9"/>
  <c r="C63" i="9"/>
  <c r="Z109" i="11"/>
  <c r="Z108" i="11"/>
  <c r="Z107" i="11"/>
  <c r="Z106" i="11"/>
  <c r="C105" i="11"/>
  <c r="Z104" i="11"/>
  <c r="Z103" i="11"/>
  <c r="Z102" i="11"/>
  <c r="Z101" i="11"/>
  <c r="Z100" i="11"/>
  <c r="Z99" i="11"/>
  <c r="Z98" i="11"/>
  <c r="Z97" i="11"/>
  <c r="Z95" i="11"/>
  <c r="Z94" i="11"/>
  <c r="Z92" i="11"/>
  <c r="Z91" i="11"/>
  <c r="Z90" i="11"/>
  <c r="Z89" i="11"/>
  <c r="Z88" i="11"/>
  <c r="Z87" i="11"/>
  <c r="Z85" i="11"/>
  <c r="Z84" i="11"/>
  <c r="Z83" i="11"/>
  <c r="Z82" i="11"/>
  <c r="Z81" i="11"/>
  <c r="Z80" i="11"/>
  <c r="Z79" i="11"/>
  <c r="Z78" i="11"/>
  <c r="Z77" i="11"/>
  <c r="Z75" i="11"/>
  <c r="Z74" i="11"/>
  <c r="Z73" i="11"/>
  <c r="Z71" i="11"/>
  <c r="Z70" i="11"/>
  <c r="Z69" i="11"/>
  <c r="Z67" i="11"/>
  <c r="Z66" i="11"/>
  <c r="Z65" i="11"/>
  <c r="Z61" i="11"/>
  <c r="Z60" i="11"/>
  <c r="Z59" i="1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4" i="11"/>
  <c r="Z43" i="11"/>
  <c r="Z42" i="11"/>
  <c r="Z41" i="11"/>
  <c r="Z40" i="11"/>
  <c r="Z39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9" i="11"/>
  <c r="Z18" i="11"/>
  <c r="Z17" i="11"/>
  <c r="Z16" i="11"/>
  <c r="Z14" i="11"/>
  <c r="Z6" i="11"/>
  <c r="AA76" i="11" s="1"/>
  <c r="AB76" i="11" s="1"/>
  <c r="Y4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C3" i="11"/>
  <c r="K1" i="11"/>
  <c r="Z93" i="11" l="1"/>
  <c r="AA93" i="11" s="1"/>
  <c r="AA72" i="11"/>
  <c r="AB72" i="11" s="1"/>
  <c r="AH76" i="11"/>
  <c r="AJ76" i="11"/>
  <c r="AD76" i="11"/>
  <c r="AF76" i="11"/>
  <c r="AA64" i="11"/>
  <c r="AB64" i="11" s="1"/>
  <c r="AA17" i="11"/>
  <c r="AB17" i="11" s="1"/>
  <c r="AD17" i="11" s="1"/>
  <c r="AA21" i="11"/>
  <c r="AB21" i="11" s="1"/>
  <c r="AD21" i="11" s="1"/>
  <c r="AA25" i="11"/>
  <c r="AB25" i="11" s="1"/>
  <c r="AD25" i="11" s="1"/>
  <c r="AA29" i="11"/>
  <c r="AB29" i="11" s="1"/>
  <c r="AH29" i="11" s="1"/>
  <c r="AA33" i="11"/>
  <c r="AB33" i="11" s="1"/>
  <c r="AH33" i="11" s="1"/>
  <c r="AA37" i="11"/>
  <c r="AB37" i="11" s="1"/>
  <c r="AD37" i="11" s="1"/>
  <c r="AA41" i="11"/>
  <c r="AB41" i="11" s="1"/>
  <c r="AJ41" i="11" s="1"/>
  <c r="Z45" i="11"/>
  <c r="AA45" i="11" s="1"/>
  <c r="AB45" i="11" s="1"/>
  <c r="AA68" i="11"/>
  <c r="AB68" i="11" s="1"/>
  <c r="Z15" i="11"/>
  <c r="AA15" i="11" s="1"/>
  <c r="AB15" i="11" s="1"/>
  <c r="AA57" i="11"/>
  <c r="AB57" i="11" s="1"/>
  <c r="AH57" i="11" s="1"/>
  <c r="AA49" i="11"/>
  <c r="AB49" i="11" s="1"/>
  <c r="AH49" i="11" s="1"/>
  <c r="AA53" i="11"/>
  <c r="AB53" i="11" s="1"/>
  <c r="AD53" i="11" s="1"/>
  <c r="AA14" i="11"/>
  <c r="AB14" i="11" s="1"/>
  <c r="AF14" i="11" s="1"/>
  <c r="AA16" i="11"/>
  <c r="AB16" i="11" s="1"/>
  <c r="AA24" i="11"/>
  <c r="AB24" i="11" s="1"/>
  <c r="AD24" i="11" s="1"/>
  <c r="AA32" i="11"/>
  <c r="AB32" i="11" s="1"/>
  <c r="AF32" i="11" s="1"/>
  <c r="AA40" i="11"/>
  <c r="AB40" i="11" s="1"/>
  <c r="AD40" i="11" s="1"/>
  <c r="AA46" i="11"/>
  <c r="AB46" i="11" s="1"/>
  <c r="AJ46" i="11" s="1"/>
  <c r="AA54" i="11"/>
  <c r="AB54" i="11" s="1"/>
  <c r="AJ54" i="11" s="1"/>
  <c r="AA51" i="11"/>
  <c r="AB51" i="11" s="1"/>
  <c r="AJ51" i="11" s="1"/>
  <c r="AA86" i="11"/>
  <c r="AB86" i="11" s="1"/>
  <c r="AA20" i="11"/>
  <c r="AB20" i="11" s="1"/>
  <c r="AA19" i="11"/>
  <c r="AB19" i="11" s="1"/>
  <c r="AA27" i="11"/>
  <c r="AB27" i="11" s="1"/>
  <c r="AA73" i="11"/>
  <c r="AB73" i="11" s="1"/>
  <c r="AA100" i="11"/>
  <c r="AB100" i="11" s="1"/>
  <c r="AM100" i="11" s="1"/>
  <c r="AA107" i="11"/>
  <c r="AB107" i="11" s="1"/>
  <c r="AA104" i="11"/>
  <c r="AB104" i="11" s="1"/>
  <c r="AA98" i="11"/>
  <c r="AB98" i="11" s="1"/>
  <c r="AA94" i="11"/>
  <c r="AB94" i="11" s="1"/>
  <c r="AA67" i="11"/>
  <c r="AB67" i="11" s="1"/>
  <c r="AA92" i="11"/>
  <c r="AB92" i="11" s="1"/>
  <c r="AM92" i="11" s="1"/>
  <c r="AA88" i="11"/>
  <c r="AB88" i="11" s="1"/>
  <c r="AA85" i="11"/>
  <c r="AB85" i="11" s="1"/>
  <c r="AM85" i="11" s="1"/>
  <c r="AA83" i="11"/>
  <c r="AB83" i="11" s="1"/>
  <c r="AA79" i="11"/>
  <c r="AB79" i="11" s="1"/>
  <c r="AA74" i="11"/>
  <c r="AB74" i="11" s="1"/>
  <c r="AA69" i="11"/>
  <c r="AB69" i="11" s="1"/>
  <c r="AA23" i="11"/>
  <c r="AB23" i="11" s="1"/>
  <c r="AA35" i="11"/>
  <c r="AB35" i="11" s="1"/>
  <c r="AA43" i="11"/>
  <c r="AB43" i="11" s="1"/>
  <c r="AA59" i="11"/>
  <c r="AB59" i="11" s="1"/>
  <c r="AA78" i="11"/>
  <c r="AB78" i="11" s="1"/>
  <c r="AA82" i="11"/>
  <c r="AB82" i="11" s="1"/>
  <c r="AA106" i="11"/>
  <c r="AB106" i="11" s="1"/>
  <c r="AA22" i="11"/>
  <c r="AB22" i="11" s="1"/>
  <c r="AA30" i="11"/>
  <c r="AB30" i="11" s="1"/>
  <c r="AA38" i="11"/>
  <c r="AB38" i="11" s="1"/>
  <c r="AA52" i="11"/>
  <c r="AB52" i="11" s="1"/>
  <c r="AA60" i="11"/>
  <c r="AB60" i="11" s="1"/>
  <c r="AA61" i="11"/>
  <c r="AB61" i="11" s="1"/>
  <c r="AA28" i="11"/>
  <c r="AB28" i="11" s="1"/>
  <c r="AA31" i="11"/>
  <c r="AB31" i="11" s="1"/>
  <c r="AA36" i="11"/>
  <c r="AB36" i="11" s="1"/>
  <c r="AA39" i="11"/>
  <c r="AB39" i="11" s="1"/>
  <c r="AA44" i="11"/>
  <c r="AB44" i="11" s="1"/>
  <c r="AA47" i="11"/>
  <c r="AB47" i="11" s="1"/>
  <c r="AA50" i="11"/>
  <c r="AB50" i="11" s="1"/>
  <c r="AA55" i="11"/>
  <c r="AB55" i="11" s="1"/>
  <c r="AA58" i="11"/>
  <c r="AB58" i="11" s="1"/>
  <c r="AA65" i="11"/>
  <c r="AB65" i="11" s="1"/>
  <c r="AA70" i="11"/>
  <c r="AB70" i="11" s="1"/>
  <c r="AA75" i="11"/>
  <c r="AB75" i="11" s="1"/>
  <c r="AA80" i="11"/>
  <c r="AB80" i="11" s="1"/>
  <c r="AA84" i="11"/>
  <c r="AB84" i="11" s="1"/>
  <c r="AM84" i="11" s="1"/>
  <c r="AA90" i="11"/>
  <c r="AB90" i="11" s="1"/>
  <c r="AA102" i="11"/>
  <c r="AB102" i="11" s="1"/>
  <c r="AA108" i="11"/>
  <c r="AB108" i="11" s="1"/>
  <c r="AA18" i="11"/>
  <c r="AB18" i="11" s="1"/>
  <c r="AA26" i="11"/>
  <c r="AB26" i="11" s="1"/>
  <c r="AA34" i="11"/>
  <c r="AB34" i="11" s="1"/>
  <c r="AA42" i="11"/>
  <c r="AB42" i="11" s="1"/>
  <c r="AA48" i="11"/>
  <c r="AB48" i="11" s="1"/>
  <c r="AA56" i="11"/>
  <c r="AB56" i="11" s="1"/>
  <c r="AA66" i="11"/>
  <c r="AB66" i="11" s="1"/>
  <c r="AA71" i="11"/>
  <c r="AB71" i="11" s="1"/>
  <c r="AA77" i="11"/>
  <c r="AB77" i="11" s="1"/>
  <c r="AA81" i="11"/>
  <c r="AB81" i="11" s="1"/>
  <c r="AA91" i="11"/>
  <c r="AB91" i="11" s="1"/>
  <c r="AA99" i="11"/>
  <c r="AB99" i="11" s="1"/>
  <c r="AA103" i="11"/>
  <c r="AB103" i="11" s="1"/>
  <c r="AA109" i="11"/>
  <c r="AA89" i="11"/>
  <c r="AB89" i="11" s="1"/>
  <c r="AA95" i="11"/>
  <c r="AB95" i="11" s="1"/>
  <c r="AA97" i="11"/>
  <c r="AB97" i="11" s="1"/>
  <c r="AA101" i="11"/>
  <c r="AB101" i="11" s="1"/>
  <c r="AA87" i="11"/>
  <c r="AB87" i="11" s="1"/>
  <c r="AA96" i="11"/>
  <c r="AB96" i="11" s="1"/>
  <c r="Z105" i="11"/>
  <c r="AA105" i="11" s="1"/>
  <c r="AB105" i="11" s="1"/>
  <c r="K1" i="9"/>
  <c r="C3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C4" i="9"/>
  <c r="Z109" i="9"/>
  <c r="Z108" i="9"/>
  <c r="Z107" i="9"/>
  <c r="Z106" i="9"/>
  <c r="C105" i="9"/>
  <c r="Z104" i="9"/>
  <c r="Z103" i="9"/>
  <c r="Z102" i="9"/>
  <c r="Z101" i="9"/>
  <c r="Z100" i="9"/>
  <c r="Z99" i="9"/>
  <c r="Z98" i="9"/>
  <c r="Z97" i="9"/>
  <c r="Z95" i="9"/>
  <c r="Z94" i="9"/>
  <c r="Z92" i="9"/>
  <c r="Z91" i="9"/>
  <c r="Z90" i="9"/>
  <c r="Z89" i="9"/>
  <c r="Z88" i="9"/>
  <c r="Z87" i="9"/>
  <c r="Z85" i="9"/>
  <c r="Z84" i="9"/>
  <c r="Z83" i="9"/>
  <c r="Z82" i="9"/>
  <c r="Z81" i="9"/>
  <c r="Z80" i="9"/>
  <c r="Z79" i="9"/>
  <c r="Z78" i="9"/>
  <c r="Z77" i="9"/>
  <c r="Z75" i="9"/>
  <c r="Z74" i="9"/>
  <c r="Z73" i="9"/>
  <c r="Z71" i="9"/>
  <c r="Z70" i="9"/>
  <c r="Z69" i="9"/>
  <c r="Z67" i="9"/>
  <c r="Z66" i="9"/>
  <c r="Z65" i="9"/>
  <c r="Z61" i="9"/>
  <c r="Z60" i="9"/>
  <c r="Z59" i="9"/>
  <c r="Z58" i="9"/>
  <c r="Z57" i="9"/>
  <c r="Z56" i="9"/>
  <c r="Z55" i="9"/>
  <c r="Z54" i="9"/>
  <c r="Z53" i="9"/>
  <c r="Z52" i="9"/>
  <c r="Z51" i="9"/>
  <c r="Z50" i="9"/>
  <c r="Z49" i="9"/>
  <c r="Z48" i="9"/>
  <c r="Z47" i="9"/>
  <c r="Z46" i="9"/>
  <c r="Z44" i="9"/>
  <c r="Z43" i="9"/>
  <c r="Z42" i="9"/>
  <c r="Z41" i="9"/>
  <c r="Z40" i="9"/>
  <c r="Z39" i="9"/>
  <c r="Z38" i="9"/>
  <c r="Z37" i="9"/>
  <c r="Z36" i="9"/>
  <c r="Z35" i="9"/>
  <c r="Z34" i="9"/>
  <c r="Z33" i="9"/>
  <c r="Z32" i="9"/>
  <c r="Z31" i="9"/>
  <c r="Z30" i="9"/>
  <c r="Z29" i="9"/>
  <c r="Z28" i="9"/>
  <c r="Z27" i="9"/>
  <c r="Z26" i="9"/>
  <c r="Z25" i="9"/>
  <c r="Z24" i="9"/>
  <c r="Z23" i="9"/>
  <c r="Z22" i="9"/>
  <c r="Z21" i="9"/>
  <c r="Z20" i="9"/>
  <c r="Z19" i="9"/>
  <c r="Z18" i="9"/>
  <c r="Z17" i="9"/>
  <c r="Z16" i="9"/>
  <c r="Z14" i="9"/>
  <c r="Z6" i="9"/>
  <c r="AA76" i="9" s="1"/>
  <c r="AB76" i="9" s="1"/>
  <c r="AA67" i="9" l="1"/>
  <c r="AB67" i="9" s="1"/>
  <c r="AA73" i="9"/>
  <c r="AB63" i="11"/>
  <c r="AM96" i="11"/>
  <c r="AJ96" i="11"/>
  <c r="AH96" i="11"/>
  <c r="AF96" i="11"/>
  <c r="AD96" i="11"/>
  <c r="AD86" i="11"/>
  <c r="AH86" i="11"/>
  <c r="AF86" i="11"/>
  <c r="AJ86" i="11"/>
  <c r="AJ72" i="11"/>
  <c r="AD72" i="11"/>
  <c r="AH72" i="11"/>
  <c r="AF72" i="11"/>
  <c r="AD68" i="11"/>
  <c r="AJ68" i="11"/>
  <c r="AH68" i="11"/>
  <c r="AF68" i="11"/>
  <c r="AJ64" i="11"/>
  <c r="AF64" i="11"/>
  <c r="AH64" i="11"/>
  <c r="AH63" i="11" s="1"/>
  <c r="AD64" i="11"/>
  <c r="AF45" i="11"/>
  <c r="AD45" i="11"/>
  <c r="AH45" i="11"/>
  <c r="AJ45" i="11"/>
  <c r="AF15" i="11"/>
  <c r="AJ15" i="11"/>
  <c r="AH15" i="11"/>
  <c r="AD15" i="11"/>
  <c r="AD16" i="11"/>
  <c r="AH16" i="11"/>
  <c r="AJ53" i="11"/>
  <c r="AD49" i="11"/>
  <c r="AH17" i="11"/>
  <c r="AJ17" i="11"/>
  <c r="AF33" i="11"/>
  <c r="AD33" i="11"/>
  <c r="AH54" i="11"/>
  <c r="AH32" i="11"/>
  <c r="AH37" i="11"/>
  <c r="AF41" i="11"/>
  <c r="AH53" i="11"/>
  <c r="Z63" i="11"/>
  <c r="AA63" i="11" s="1"/>
  <c r="AD51" i="11"/>
  <c r="AD57" i="11"/>
  <c r="AD32" i="11"/>
  <c r="AD41" i="11"/>
  <c r="AD29" i="11"/>
  <c r="AF21" i="11"/>
  <c r="AF24" i="11"/>
  <c r="AJ24" i="11"/>
  <c r="AJ25" i="11"/>
  <c r="AF25" i="11"/>
  <c r="AJ16" i="11"/>
  <c r="AF51" i="11"/>
  <c r="AF29" i="11"/>
  <c r="AD54" i="11"/>
  <c r="AH24" i="11"/>
  <c r="AF53" i="11"/>
  <c r="AJ49" i="11"/>
  <c r="AJ33" i="11"/>
  <c r="AJ29" i="11"/>
  <c r="AF57" i="11"/>
  <c r="AF17" i="11"/>
  <c r="AH51" i="11"/>
  <c r="AD46" i="11"/>
  <c r="AJ32" i="11"/>
  <c r="AJ57" i="11"/>
  <c r="AH40" i="11"/>
  <c r="AM14" i="11"/>
  <c r="AH25" i="11"/>
  <c r="AH41" i="11"/>
  <c r="AH14" i="11"/>
  <c r="AF46" i="11"/>
  <c r="Z45" i="9"/>
  <c r="AA45" i="9" s="1"/>
  <c r="AB45" i="9" s="1"/>
  <c r="AA64" i="9"/>
  <c r="AB64" i="9" s="1"/>
  <c r="AD76" i="9"/>
  <c r="AJ76" i="9"/>
  <c r="AH76" i="9"/>
  <c r="AF76" i="9"/>
  <c r="AF37" i="11"/>
  <c r="AH21" i="11"/>
  <c r="AN14" i="11"/>
  <c r="AF54" i="11"/>
  <c r="AH46" i="11"/>
  <c r="AJ40" i="11"/>
  <c r="AF16" i="11"/>
  <c r="AF49" i="11"/>
  <c r="AJ37" i="11"/>
  <c r="AJ21" i="11"/>
  <c r="AJ14" i="11"/>
  <c r="AD14" i="11"/>
  <c r="AF40" i="11"/>
  <c r="AN45" i="11"/>
  <c r="AM15" i="11"/>
  <c r="AD87" i="11"/>
  <c r="AJ87" i="11"/>
  <c r="AH87" i="11"/>
  <c r="AM86" i="11"/>
  <c r="AF87" i="11"/>
  <c r="AH103" i="11"/>
  <c r="AF103" i="11"/>
  <c r="AD103" i="11"/>
  <c r="AJ103" i="11"/>
  <c r="AJ81" i="11"/>
  <c r="AH81" i="11"/>
  <c r="AF81" i="11"/>
  <c r="AD81" i="11"/>
  <c r="AJ66" i="11"/>
  <c r="AH66" i="11"/>
  <c r="AF66" i="11"/>
  <c r="AD66" i="11"/>
  <c r="AF34" i="11"/>
  <c r="AJ34" i="11"/>
  <c r="AH34" i="11"/>
  <c r="AD34" i="11"/>
  <c r="AF102" i="11"/>
  <c r="AD102" i="11"/>
  <c r="AJ102" i="11"/>
  <c r="AH102" i="11"/>
  <c r="AH75" i="11"/>
  <c r="AF75" i="11"/>
  <c r="AD75" i="11"/>
  <c r="AJ75" i="11"/>
  <c r="AD58" i="11"/>
  <c r="AJ58" i="11"/>
  <c r="AH58" i="11"/>
  <c r="AF58" i="11"/>
  <c r="AJ44" i="11"/>
  <c r="AD44" i="11"/>
  <c r="AH44" i="11"/>
  <c r="AF44" i="11"/>
  <c r="AJ28" i="11"/>
  <c r="AD28" i="11"/>
  <c r="AH28" i="11"/>
  <c r="AF28" i="11"/>
  <c r="AF38" i="11"/>
  <c r="AD38" i="11"/>
  <c r="AJ38" i="11"/>
  <c r="AH38" i="11"/>
  <c r="AD82" i="11"/>
  <c r="AJ82" i="11"/>
  <c r="AH82" i="11"/>
  <c r="AF82" i="11"/>
  <c r="AH43" i="11"/>
  <c r="AF43" i="11"/>
  <c r="AD43" i="11"/>
  <c r="AJ43" i="11"/>
  <c r="AF74" i="11"/>
  <c r="AD74" i="11"/>
  <c r="AJ74" i="11"/>
  <c r="AH74" i="11"/>
  <c r="AF88" i="11"/>
  <c r="AD88" i="11"/>
  <c r="AJ88" i="11"/>
  <c r="AH88" i="11"/>
  <c r="AJ98" i="11"/>
  <c r="AH98" i="11"/>
  <c r="AF98" i="11"/>
  <c r="AD98" i="11"/>
  <c r="AH89" i="11"/>
  <c r="AF89" i="11"/>
  <c r="AD89" i="11"/>
  <c r="AJ89" i="11"/>
  <c r="AD101" i="11"/>
  <c r="AJ101" i="11"/>
  <c r="AH101" i="11"/>
  <c r="AF101" i="11"/>
  <c r="AD99" i="11"/>
  <c r="AJ99" i="11"/>
  <c r="AH99" i="11"/>
  <c r="AF99" i="11"/>
  <c r="AJ77" i="11"/>
  <c r="AH77" i="11"/>
  <c r="AF77" i="11"/>
  <c r="AD77" i="11"/>
  <c r="AH56" i="11"/>
  <c r="AJ56" i="11"/>
  <c r="AF56" i="11"/>
  <c r="AD56" i="11"/>
  <c r="AF26" i="11"/>
  <c r="AJ26" i="11"/>
  <c r="AH26" i="11"/>
  <c r="AD26" i="11"/>
  <c r="AJ90" i="11"/>
  <c r="AH90" i="11"/>
  <c r="AF90" i="11"/>
  <c r="AD90" i="11"/>
  <c r="AH70" i="11"/>
  <c r="AF70" i="11"/>
  <c r="AD70" i="11"/>
  <c r="AJ70" i="11"/>
  <c r="AF55" i="11"/>
  <c r="AJ55" i="11"/>
  <c r="AH55" i="11"/>
  <c r="AD55" i="11"/>
  <c r="AH39" i="11"/>
  <c r="AJ39" i="11"/>
  <c r="AF39" i="11"/>
  <c r="AD39" i="11"/>
  <c r="AH61" i="11"/>
  <c r="AF61" i="11"/>
  <c r="AD61" i="11"/>
  <c r="AJ61" i="11"/>
  <c r="AF30" i="11"/>
  <c r="AD30" i="11"/>
  <c r="AJ30" i="11"/>
  <c r="AH30" i="11"/>
  <c r="AD78" i="11"/>
  <c r="AJ78" i="11"/>
  <c r="AH78" i="11"/>
  <c r="AF78" i="11"/>
  <c r="AH35" i="11"/>
  <c r="AF35" i="11"/>
  <c r="AD35" i="11"/>
  <c r="AJ35" i="11"/>
  <c r="AF79" i="11"/>
  <c r="AD79" i="11"/>
  <c r="AJ79" i="11"/>
  <c r="AH79" i="11"/>
  <c r="AN92" i="11"/>
  <c r="AF92" i="11"/>
  <c r="AD92" i="11"/>
  <c r="AJ92" i="11"/>
  <c r="AH92" i="11"/>
  <c r="AJ104" i="11"/>
  <c r="AH104" i="11"/>
  <c r="AF104" i="11"/>
  <c r="AD104" i="11"/>
  <c r="AD73" i="11"/>
  <c r="AJ73" i="11"/>
  <c r="AH73" i="11"/>
  <c r="AM72" i="11"/>
  <c r="AF73" i="11"/>
  <c r="AJ20" i="11"/>
  <c r="AD20" i="11"/>
  <c r="AH20" i="11"/>
  <c r="AF20" i="11"/>
  <c r="AH97" i="11"/>
  <c r="AF97" i="11"/>
  <c r="AD97" i="11"/>
  <c r="AJ97" i="11"/>
  <c r="AD91" i="11"/>
  <c r="AJ91" i="11"/>
  <c r="AH91" i="11"/>
  <c r="AF91" i="11"/>
  <c r="AH48" i="11"/>
  <c r="AJ48" i="11"/>
  <c r="AF48" i="11"/>
  <c r="AD48" i="11"/>
  <c r="AF18" i="11"/>
  <c r="AJ18" i="11"/>
  <c r="AD18" i="11"/>
  <c r="AH18" i="11"/>
  <c r="AH84" i="11"/>
  <c r="AN84" i="11"/>
  <c r="AF84" i="11"/>
  <c r="AD84" i="11"/>
  <c r="AJ84" i="11"/>
  <c r="AH65" i="11"/>
  <c r="AF65" i="11"/>
  <c r="AD65" i="11"/>
  <c r="AJ65" i="11"/>
  <c r="AD50" i="11"/>
  <c r="AJ50" i="11"/>
  <c r="AH50" i="11"/>
  <c r="AF50" i="11"/>
  <c r="AJ36" i="11"/>
  <c r="AD36" i="11"/>
  <c r="AH36" i="11"/>
  <c r="AF36" i="11"/>
  <c r="AF60" i="11"/>
  <c r="AJ60" i="11"/>
  <c r="AD60" i="11"/>
  <c r="AH60" i="11"/>
  <c r="AF22" i="11"/>
  <c r="AD22" i="11"/>
  <c r="AJ22" i="11"/>
  <c r="AH22" i="11"/>
  <c r="AH23" i="11"/>
  <c r="AJ23" i="11"/>
  <c r="AF23" i="11"/>
  <c r="AD23" i="11"/>
  <c r="AF83" i="11"/>
  <c r="AD83" i="11"/>
  <c r="AJ83" i="11"/>
  <c r="AH83" i="11"/>
  <c r="AD67" i="11"/>
  <c r="AJ67" i="11"/>
  <c r="AH67" i="11"/>
  <c r="AF67" i="11"/>
  <c r="AJ107" i="11"/>
  <c r="AH107" i="11"/>
  <c r="AF107" i="11"/>
  <c r="AD107" i="11"/>
  <c r="AH27" i="11"/>
  <c r="AF27" i="11"/>
  <c r="AJ27" i="11"/>
  <c r="AD27" i="11"/>
  <c r="AN96" i="11"/>
  <c r="AJ95" i="11"/>
  <c r="AH95" i="11"/>
  <c r="AN95" i="11"/>
  <c r="AF95" i="11"/>
  <c r="AM95" i="11"/>
  <c r="AD95" i="11"/>
  <c r="AB109" i="11"/>
  <c r="AJ71" i="11"/>
  <c r="AH71" i="11"/>
  <c r="AF71" i="11"/>
  <c r="AD71" i="11"/>
  <c r="AF42" i="11"/>
  <c r="AJ42" i="11"/>
  <c r="AH42" i="11"/>
  <c r="AD42" i="11"/>
  <c r="AD108" i="11"/>
  <c r="AJ108" i="11"/>
  <c r="AH108" i="11"/>
  <c r="AF108" i="11"/>
  <c r="AH80" i="11"/>
  <c r="AF80" i="11"/>
  <c r="AD80" i="11"/>
  <c r="AJ80" i="11"/>
  <c r="AF47" i="11"/>
  <c r="AJ47" i="11"/>
  <c r="AH47" i="11"/>
  <c r="AD47" i="11"/>
  <c r="AH31" i="11"/>
  <c r="AJ31" i="11"/>
  <c r="AF31" i="11"/>
  <c r="AD31" i="11"/>
  <c r="AH52" i="11"/>
  <c r="AD52" i="11"/>
  <c r="AJ52" i="11"/>
  <c r="AF52" i="11"/>
  <c r="AH106" i="11"/>
  <c r="AF106" i="11"/>
  <c r="AD106" i="11"/>
  <c r="AJ106" i="11"/>
  <c r="AF59" i="11"/>
  <c r="AH59" i="11"/>
  <c r="AD59" i="11"/>
  <c r="AJ59" i="11"/>
  <c r="AF69" i="11"/>
  <c r="AD69" i="11"/>
  <c r="AJ69" i="11"/>
  <c r="AH69" i="11"/>
  <c r="AM68" i="11"/>
  <c r="AN85" i="11"/>
  <c r="AF85" i="11"/>
  <c r="AD85" i="11"/>
  <c r="AJ85" i="11"/>
  <c r="AH85" i="11"/>
  <c r="AM94" i="11"/>
  <c r="AD94" i="11"/>
  <c r="AJ94" i="11"/>
  <c r="AH94" i="11"/>
  <c r="AB93" i="11"/>
  <c r="AM93" i="11" s="1"/>
  <c r="AN94" i="11"/>
  <c r="AF94" i="11"/>
  <c r="AN100" i="11"/>
  <c r="AF100" i="11"/>
  <c r="AD100" i="11"/>
  <c r="AJ100" i="11"/>
  <c r="AH100" i="11"/>
  <c r="AH19" i="11"/>
  <c r="AF19" i="11"/>
  <c r="AD19" i="11"/>
  <c r="AJ19" i="11"/>
  <c r="AA53" i="9"/>
  <c r="AB53" i="9" s="1"/>
  <c r="AF53" i="9" s="1"/>
  <c r="AA26" i="9"/>
  <c r="AB26" i="9" s="1"/>
  <c r="AJ26" i="9" s="1"/>
  <c r="AA108" i="9"/>
  <c r="AB108" i="9" s="1"/>
  <c r="AA101" i="9"/>
  <c r="AB101" i="9" s="1"/>
  <c r="AA88" i="9"/>
  <c r="AB88" i="9" s="1"/>
  <c r="AA83" i="9"/>
  <c r="AB83" i="9" s="1"/>
  <c r="AA74" i="9"/>
  <c r="AB74" i="9" s="1"/>
  <c r="AA42" i="9"/>
  <c r="AB42" i="9" s="1"/>
  <c r="AA34" i="9"/>
  <c r="AB34" i="9" s="1"/>
  <c r="AA92" i="9"/>
  <c r="AB92" i="9" s="1"/>
  <c r="AM92" i="9" s="1"/>
  <c r="AA85" i="9"/>
  <c r="AB85" i="9" s="1"/>
  <c r="AM85" i="9" s="1"/>
  <c r="AA69" i="9"/>
  <c r="AB69" i="9" s="1"/>
  <c r="AA38" i="9"/>
  <c r="AB38" i="9" s="1"/>
  <c r="AA30" i="9"/>
  <c r="AB30" i="9" s="1"/>
  <c r="AA79" i="9"/>
  <c r="AB79" i="9" s="1"/>
  <c r="AA59" i="9"/>
  <c r="AB59" i="9" s="1"/>
  <c r="AA54" i="9"/>
  <c r="AB54" i="9" s="1"/>
  <c r="AA51" i="9"/>
  <c r="AB51" i="9" s="1"/>
  <c r="AA46" i="9"/>
  <c r="AB46" i="9" s="1"/>
  <c r="AD46" i="9" s="1"/>
  <c r="AA40" i="9"/>
  <c r="AB40" i="9" s="1"/>
  <c r="AA32" i="9"/>
  <c r="AB32" i="9" s="1"/>
  <c r="AA25" i="9"/>
  <c r="AB25" i="9" s="1"/>
  <c r="AA50" i="9"/>
  <c r="AB50" i="9" s="1"/>
  <c r="AA44" i="9"/>
  <c r="AB44" i="9" s="1"/>
  <c r="AA36" i="9"/>
  <c r="AB36" i="9" s="1"/>
  <c r="AA16" i="9"/>
  <c r="AB16" i="9" s="1"/>
  <c r="AA58" i="9"/>
  <c r="AB58" i="9" s="1"/>
  <c r="AA47" i="9"/>
  <c r="AB47" i="9" s="1"/>
  <c r="AA27" i="9"/>
  <c r="AB27" i="9" s="1"/>
  <c r="AA23" i="9"/>
  <c r="AB23" i="9" s="1"/>
  <c r="AA21" i="9"/>
  <c r="AB21" i="9" s="1"/>
  <c r="AA19" i="9"/>
  <c r="AB19" i="9" s="1"/>
  <c r="AA17" i="9"/>
  <c r="AB17" i="9" s="1"/>
  <c r="AA55" i="9"/>
  <c r="AB55" i="9" s="1"/>
  <c r="AA14" i="9"/>
  <c r="AB14" i="9" s="1"/>
  <c r="AA65" i="9"/>
  <c r="AB65" i="9" s="1"/>
  <c r="AA72" i="9"/>
  <c r="AB72" i="9" s="1"/>
  <c r="AB73" i="9"/>
  <c r="AA82" i="9"/>
  <c r="AB82" i="9" s="1"/>
  <c r="AA102" i="9"/>
  <c r="AB102" i="9" s="1"/>
  <c r="AA18" i="9"/>
  <c r="AB18" i="9" s="1"/>
  <c r="AA29" i="9"/>
  <c r="AB29" i="9" s="1"/>
  <c r="AA31" i="9"/>
  <c r="AB31" i="9" s="1"/>
  <c r="AA33" i="9"/>
  <c r="AB33" i="9" s="1"/>
  <c r="AA37" i="9"/>
  <c r="AB37" i="9" s="1"/>
  <c r="AA39" i="9"/>
  <c r="AB39" i="9" s="1"/>
  <c r="AA41" i="9"/>
  <c r="AB41" i="9" s="1"/>
  <c r="AA49" i="9"/>
  <c r="AB49" i="9" s="1"/>
  <c r="AA75" i="9"/>
  <c r="AB75" i="9" s="1"/>
  <c r="AA84" i="9"/>
  <c r="AB84" i="9" s="1"/>
  <c r="AM84" i="9" s="1"/>
  <c r="AA28" i="9"/>
  <c r="AB28" i="9" s="1"/>
  <c r="AA57" i="9"/>
  <c r="AB57" i="9" s="1"/>
  <c r="AA78" i="9"/>
  <c r="AB78" i="9" s="1"/>
  <c r="AA20" i="9"/>
  <c r="AB20" i="9" s="1"/>
  <c r="AA22" i="9"/>
  <c r="AB22" i="9" s="1"/>
  <c r="AA24" i="9"/>
  <c r="AB24" i="9" s="1"/>
  <c r="AA61" i="9"/>
  <c r="AB61" i="9" s="1"/>
  <c r="AA99" i="9"/>
  <c r="AB99" i="9" s="1"/>
  <c r="AA96" i="9"/>
  <c r="AB96" i="9" s="1"/>
  <c r="AA35" i="9"/>
  <c r="AB35" i="9" s="1"/>
  <c r="AA43" i="9"/>
  <c r="AB43" i="9" s="1"/>
  <c r="AA70" i="9"/>
  <c r="AB70" i="9" s="1"/>
  <c r="AA77" i="9"/>
  <c r="AB77" i="9" s="1"/>
  <c r="AA100" i="9"/>
  <c r="AB100" i="9" s="1"/>
  <c r="AM100" i="9" s="1"/>
  <c r="AA104" i="9"/>
  <c r="AB104" i="9" s="1"/>
  <c r="AA106" i="9"/>
  <c r="AB106" i="9" s="1"/>
  <c r="AA52" i="9"/>
  <c r="AB52" i="9" s="1"/>
  <c r="AA60" i="9"/>
  <c r="AB60" i="9" s="1"/>
  <c r="AA66" i="9"/>
  <c r="AB66" i="9" s="1"/>
  <c r="AA81" i="9"/>
  <c r="AB81" i="9" s="1"/>
  <c r="AA90" i="9"/>
  <c r="AB90" i="9" s="1"/>
  <c r="AA98" i="9"/>
  <c r="AB98" i="9" s="1"/>
  <c r="AA48" i="9"/>
  <c r="AB48" i="9" s="1"/>
  <c r="AA56" i="9"/>
  <c r="AB56" i="9" s="1"/>
  <c r="AA71" i="9"/>
  <c r="AB71" i="9" s="1"/>
  <c r="AA68" i="9"/>
  <c r="AB68" i="9" s="1"/>
  <c r="AA86" i="9"/>
  <c r="AB86" i="9" s="1"/>
  <c r="AA87" i="9"/>
  <c r="AB87" i="9" s="1"/>
  <c r="AA89" i="9"/>
  <c r="AB89" i="9" s="1"/>
  <c r="AA91" i="9"/>
  <c r="AB91" i="9" s="1"/>
  <c r="Z93" i="9"/>
  <c r="AA93" i="9" s="1"/>
  <c r="AA94" i="9"/>
  <c r="AB94" i="9" s="1"/>
  <c r="AA103" i="9"/>
  <c r="AB103" i="9" s="1"/>
  <c r="AA109" i="9"/>
  <c r="AA80" i="9"/>
  <c r="AB80" i="9" s="1"/>
  <c r="AA95" i="9"/>
  <c r="AB95" i="9" s="1"/>
  <c r="AA97" i="9"/>
  <c r="AB97" i="9" s="1"/>
  <c r="AA107" i="9"/>
  <c r="AB107" i="9" s="1"/>
  <c r="Z105" i="9"/>
  <c r="AA105" i="9" s="1"/>
  <c r="AB105" i="9" s="1"/>
  <c r="Z6" i="4"/>
  <c r="AA76" i="4" s="1"/>
  <c r="AB76" i="4" s="1"/>
  <c r="Z8" i="4"/>
  <c r="Z14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5" i="4"/>
  <c r="Z66" i="4"/>
  <c r="Z67" i="4"/>
  <c r="Z69" i="4"/>
  <c r="Z70" i="4"/>
  <c r="Z71" i="4"/>
  <c r="Z73" i="4"/>
  <c r="Z74" i="4"/>
  <c r="Z75" i="4"/>
  <c r="Z77" i="4"/>
  <c r="Z78" i="4"/>
  <c r="Z79" i="4"/>
  <c r="Z80" i="4"/>
  <c r="Z81" i="4"/>
  <c r="Z82" i="4"/>
  <c r="Z83" i="4"/>
  <c r="Z84" i="4"/>
  <c r="Z85" i="4"/>
  <c r="Z87" i="4"/>
  <c r="Z88" i="4"/>
  <c r="Z89" i="4"/>
  <c r="Z90" i="4"/>
  <c r="Z91" i="4"/>
  <c r="Z92" i="4"/>
  <c r="Z94" i="4"/>
  <c r="Z95" i="4"/>
  <c r="Z97" i="4"/>
  <c r="Z98" i="4"/>
  <c r="Z99" i="4"/>
  <c r="Z100" i="4"/>
  <c r="Z101" i="4"/>
  <c r="Z102" i="4"/>
  <c r="Z103" i="4"/>
  <c r="Z104" i="4"/>
  <c r="C105" i="4"/>
  <c r="Z106" i="4"/>
  <c r="Z107" i="4"/>
  <c r="Z108" i="4"/>
  <c r="Z109" i="4"/>
  <c r="AJ63" i="11" l="1"/>
  <c r="AD63" i="11"/>
  <c r="AF63" i="11"/>
  <c r="AB63" i="9"/>
  <c r="AM96" i="9"/>
  <c r="AF96" i="9"/>
  <c r="AD96" i="9"/>
  <c r="AJ96" i="9"/>
  <c r="AH96" i="9"/>
  <c r="AD86" i="9"/>
  <c r="AF86" i="9"/>
  <c r="AH86" i="9"/>
  <c r="AJ86" i="9"/>
  <c r="AD72" i="9"/>
  <c r="AJ72" i="9"/>
  <c r="AH72" i="9"/>
  <c r="AF72" i="9"/>
  <c r="AD68" i="9"/>
  <c r="AJ68" i="9"/>
  <c r="AH68" i="9"/>
  <c r="AF68" i="9"/>
  <c r="AJ64" i="9"/>
  <c r="AH64" i="9"/>
  <c r="AD64" i="9"/>
  <c r="AF64" i="9"/>
  <c r="AD45" i="9"/>
  <c r="AF45" i="9"/>
  <c r="AH45" i="9"/>
  <c r="AJ45" i="9"/>
  <c r="AJ105" i="11"/>
  <c r="AF93" i="11"/>
  <c r="AM45" i="11"/>
  <c r="AH105" i="11"/>
  <c r="AH26" i="9"/>
  <c r="AD93" i="11"/>
  <c r="AD26" i="9"/>
  <c r="AF26" i="9"/>
  <c r="AH76" i="4"/>
  <c r="AF76" i="4"/>
  <c r="AD76" i="4"/>
  <c r="AJ76" i="4"/>
  <c r="AJ53" i="9"/>
  <c r="Z105" i="4"/>
  <c r="Z93" i="4"/>
  <c r="Z45" i="4"/>
  <c r="Z15" i="4"/>
  <c r="AN15" i="11"/>
  <c r="AH93" i="11"/>
  <c r="AD105" i="11"/>
  <c r="AN64" i="11"/>
  <c r="AM64" i="11"/>
  <c r="AN72" i="11"/>
  <c r="AN86" i="11"/>
  <c r="AJ93" i="11"/>
  <c r="AF105" i="11"/>
  <c r="AF109" i="11"/>
  <c r="AD109" i="11"/>
  <c r="AJ109" i="11"/>
  <c r="AH109" i="11"/>
  <c r="AN68" i="11"/>
  <c r="AN93" i="11"/>
  <c r="AH53" i="9"/>
  <c r="AD53" i="9"/>
  <c r="AJ95" i="9"/>
  <c r="AH95" i="9"/>
  <c r="AN95" i="9"/>
  <c r="AF95" i="9"/>
  <c r="AD95" i="9"/>
  <c r="AM95" i="9"/>
  <c r="AH56" i="9"/>
  <c r="AJ56" i="9"/>
  <c r="AD56" i="9"/>
  <c r="AF56" i="9"/>
  <c r="AH70" i="9"/>
  <c r="AF70" i="9"/>
  <c r="AJ70" i="9"/>
  <c r="AD70" i="9"/>
  <c r="AH84" i="9"/>
  <c r="AN84" i="9"/>
  <c r="AF84" i="9"/>
  <c r="AD84" i="9"/>
  <c r="AJ84" i="9"/>
  <c r="AH18" i="9"/>
  <c r="AD18" i="9"/>
  <c r="AJ18" i="9"/>
  <c r="AF18" i="9"/>
  <c r="AD50" i="9"/>
  <c r="AH50" i="9"/>
  <c r="AF50" i="9"/>
  <c r="AJ50" i="9"/>
  <c r="AF88" i="9"/>
  <c r="AD88" i="9"/>
  <c r="AJ88" i="9"/>
  <c r="AH88" i="9"/>
  <c r="AH80" i="9"/>
  <c r="AF80" i="9"/>
  <c r="AD80" i="9"/>
  <c r="AJ80" i="9"/>
  <c r="AJ107" i="9"/>
  <c r="AH107" i="9"/>
  <c r="AF107" i="9"/>
  <c r="AD107" i="9"/>
  <c r="AB109" i="9"/>
  <c r="AH60" i="9"/>
  <c r="AD60" i="9"/>
  <c r="AJ60" i="9"/>
  <c r="AF60" i="9"/>
  <c r="AH35" i="9"/>
  <c r="AF35" i="9"/>
  <c r="AJ35" i="9"/>
  <c r="AD35" i="9"/>
  <c r="AD24" i="9"/>
  <c r="AH24" i="9"/>
  <c r="AJ24" i="9"/>
  <c r="AF24" i="9"/>
  <c r="AJ49" i="9"/>
  <c r="AF49" i="9"/>
  <c r="AH49" i="9"/>
  <c r="AD49" i="9"/>
  <c r="AF17" i="9"/>
  <c r="AJ17" i="9"/>
  <c r="AH17" i="9"/>
  <c r="AD17" i="9"/>
  <c r="AH97" i="9"/>
  <c r="AF97" i="9"/>
  <c r="AD97" i="9"/>
  <c r="AJ97" i="9"/>
  <c r="AH103" i="9"/>
  <c r="AF103" i="9"/>
  <c r="AD103" i="9"/>
  <c r="AJ103" i="9"/>
  <c r="AH89" i="9"/>
  <c r="AF89" i="9"/>
  <c r="AD89" i="9"/>
  <c r="AJ89" i="9"/>
  <c r="AJ71" i="9"/>
  <c r="AH71" i="9"/>
  <c r="AF71" i="9"/>
  <c r="AD71" i="9"/>
  <c r="AJ90" i="9"/>
  <c r="AH90" i="9"/>
  <c r="AF90" i="9"/>
  <c r="AD90" i="9"/>
  <c r="AH52" i="9"/>
  <c r="AD52" i="9"/>
  <c r="AJ52" i="9"/>
  <c r="AF52" i="9"/>
  <c r="AJ77" i="9"/>
  <c r="AH77" i="9"/>
  <c r="AF77" i="9"/>
  <c r="AD77" i="9"/>
  <c r="AN96" i="9"/>
  <c r="AH22" i="9"/>
  <c r="AD22" i="9"/>
  <c r="AJ22" i="9"/>
  <c r="AF22" i="9"/>
  <c r="AJ28" i="9"/>
  <c r="AD28" i="9"/>
  <c r="AH28" i="9"/>
  <c r="AF28" i="9"/>
  <c r="AD33" i="9"/>
  <c r="AF33" i="9"/>
  <c r="AJ33" i="9"/>
  <c r="AH33" i="9"/>
  <c r="AD73" i="9"/>
  <c r="AJ73" i="9"/>
  <c r="AH73" i="9"/>
  <c r="AM72" i="9"/>
  <c r="AF73" i="9"/>
  <c r="AF55" i="9"/>
  <c r="AH55" i="9"/>
  <c r="AD55" i="9"/>
  <c r="AJ55" i="9"/>
  <c r="AJ19" i="9"/>
  <c r="AF19" i="9"/>
  <c r="AH19" i="9"/>
  <c r="AD19" i="9"/>
  <c r="AF47" i="9"/>
  <c r="AH47" i="9"/>
  <c r="AD47" i="9"/>
  <c r="AJ47" i="9"/>
  <c r="AJ44" i="9"/>
  <c r="AD44" i="9"/>
  <c r="AH44" i="9"/>
  <c r="AF44" i="9"/>
  <c r="AJ40" i="9"/>
  <c r="AH40" i="9"/>
  <c r="AD40" i="9"/>
  <c r="AF40" i="9"/>
  <c r="AF59" i="9"/>
  <c r="AH59" i="9"/>
  <c r="AJ59" i="9"/>
  <c r="AD59" i="9"/>
  <c r="AF30" i="9"/>
  <c r="AD30" i="9"/>
  <c r="AJ30" i="9"/>
  <c r="AH30" i="9"/>
  <c r="AN92" i="9"/>
  <c r="AF92" i="9"/>
  <c r="AD92" i="9"/>
  <c r="AJ92" i="9"/>
  <c r="AH92" i="9"/>
  <c r="AF83" i="9"/>
  <c r="AD83" i="9"/>
  <c r="AJ83" i="9"/>
  <c r="AH83" i="9"/>
  <c r="AD87" i="9"/>
  <c r="AJ87" i="9"/>
  <c r="AH87" i="9"/>
  <c r="AM86" i="9"/>
  <c r="AF87" i="9"/>
  <c r="AH106" i="9"/>
  <c r="AF106" i="9"/>
  <c r="AD106" i="9"/>
  <c r="AJ106" i="9"/>
  <c r="AD20" i="9"/>
  <c r="AH20" i="9"/>
  <c r="AJ20" i="9"/>
  <c r="AF20" i="9"/>
  <c r="AH31" i="9"/>
  <c r="AF31" i="9"/>
  <c r="AD31" i="9"/>
  <c r="AJ31" i="9"/>
  <c r="AF21" i="9"/>
  <c r="AJ21" i="9"/>
  <c r="AH21" i="9"/>
  <c r="AD21" i="9"/>
  <c r="AH46" i="9"/>
  <c r="AJ46" i="9"/>
  <c r="AF46" i="9"/>
  <c r="AF38" i="9"/>
  <c r="AD38" i="9"/>
  <c r="AJ38" i="9"/>
  <c r="AH38" i="9"/>
  <c r="AH48" i="9"/>
  <c r="AJ48" i="9"/>
  <c r="AD48" i="9"/>
  <c r="AF48" i="9"/>
  <c r="AJ66" i="9"/>
  <c r="AH66" i="9"/>
  <c r="AF66" i="9"/>
  <c r="AD66" i="9"/>
  <c r="AJ104" i="9"/>
  <c r="AH104" i="9"/>
  <c r="AF104" i="9"/>
  <c r="AD104" i="9"/>
  <c r="AH43" i="9"/>
  <c r="AF43" i="9"/>
  <c r="AJ43" i="9"/>
  <c r="AD43" i="9"/>
  <c r="AJ61" i="9"/>
  <c r="AF61" i="9"/>
  <c r="AD61" i="9"/>
  <c r="AH61" i="9"/>
  <c r="AD78" i="9"/>
  <c r="AJ78" i="9"/>
  <c r="AH78" i="9"/>
  <c r="AF78" i="9"/>
  <c r="AH75" i="9"/>
  <c r="AF75" i="9"/>
  <c r="AD75" i="9"/>
  <c r="AJ75" i="9"/>
  <c r="AH39" i="9"/>
  <c r="AF39" i="9"/>
  <c r="AD39" i="9"/>
  <c r="AJ39" i="9"/>
  <c r="AD29" i="9"/>
  <c r="AJ29" i="9"/>
  <c r="AF29" i="9"/>
  <c r="AH29" i="9"/>
  <c r="AF102" i="9"/>
  <c r="AD102" i="9"/>
  <c r="AJ102" i="9"/>
  <c r="AH102" i="9"/>
  <c r="AH65" i="9"/>
  <c r="AF65" i="9"/>
  <c r="AD65" i="9"/>
  <c r="AJ65" i="9"/>
  <c r="AH14" i="9"/>
  <c r="AM14" i="9"/>
  <c r="AD14" i="9"/>
  <c r="AJ14" i="9"/>
  <c r="AF14" i="9"/>
  <c r="AN14" i="9"/>
  <c r="AJ23" i="9"/>
  <c r="AF23" i="9"/>
  <c r="AH23" i="9"/>
  <c r="AD23" i="9"/>
  <c r="AF16" i="9"/>
  <c r="AJ16" i="9"/>
  <c r="AD16" i="9"/>
  <c r="AH16" i="9"/>
  <c r="AF25" i="9"/>
  <c r="AJ25" i="9"/>
  <c r="AH25" i="9"/>
  <c r="AD25" i="9"/>
  <c r="AF51" i="9"/>
  <c r="AH51" i="9"/>
  <c r="AJ51" i="9"/>
  <c r="AD51" i="9"/>
  <c r="AD67" i="9"/>
  <c r="AJ67" i="9"/>
  <c r="AH67" i="9"/>
  <c r="AF67" i="9"/>
  <c r="AF69" i="9"/>
  <c r="AD69" i="9"/>
  <c r="AJ69" i="9"/>
  <c r="AM68" i="9"/>
  <c r="AH69" i="9"/>
  <c r="AF42" i="9"/>
  <c r="AJ42" i="9"/>
  <c r="AD42" i="9"/>
  <c r="AH42" i="9"/>
  <c r="AD101" i="9"/>
  <c r="AJ101" i="9"/>
  <c r="AH101" i="9"/>
  <c r="AF101" i="9"/>
  <c r="AM94" i="9"/>
  <c r="AD94" i="9"/>
  <c r="AJ94" i="9"/>
  <c r="AH94" i="9"/>
  <c r="AB93" i="9"/>
  <c r="AN94" i="9"/>
  <c r="AF94" i="9"/>
  <c r="AJ81" i="9"/>
  <c r="AH81" i="9"/>
  <c r="AF81" i="9"/>
  <c r="AD81" i="9"/>
  <c r="AD99" i="9"/>
  <c r="AJ99" i="9"/>
  <c r="AH99" i="9"/>
  <c r="AF99" i="9"/>
  <c r="AD41" i="9"/>
  <c r="AF41" i="9"/>
  <c r="AJ41" i="9"/>
  <c r="AH41" i="9"/>
  <c r="AD58" i="9"/>
  <c r="AH58" i="9"/>
  <c r="AF58" i="9"/>
  <c r="AJ58" i="9"/>
  <c r="AF34" i="9"/>
  <c r="AJ34" i="9"/>
  <c r="AD34" i="9"/>
  <c r="AH34" i="9"/>
  <c r="AD91" i="9"/>
  <c r="AJ91" i="9"/>
  <c r="AH91" i="9"/>
  <c r="AF91" i="9"/>
  <c r="AJ98" i="9"/>
  <c r="AH98" i="9"/>
  <c r="AF98" i="9"/>
  <c r="AD98" i="9"/>
  <c r="AN100" i="9"/>
  <c r="AF100" i="9"/>
  <c r="AD100" i="9"/>
  <c r="AJ100" i="9"/>
  <c r="AH100" i="9"/>
  <c r="AJ57" i="9"/>
  <c r="AF57" i="9"/>
  <c r="AH57" i="9"/>
  <c r="AD57" i="9"/>
  <c r="AD37" i="9"/>
  <c r="AJ37" i="9"/>
  <c r="AF37" i="9"/>
  <c r="AH37" i="9"/>
  <c r="AD82" i="9"/>
  <c r="AJ82" i="9"/>
  <c r="AH82" i="9"/>
  <c r="AF82" i="9"/>
  <c r="Z63" i="9"/>
  <c r="AA63" i="9" s="1"/>
  <c r="AJ27" i="9"/>
  <c r="AF27" i="9"/>
  <c r="AD27" i="9"/>
  <c r="AH27" i="9"/>
  <c r="AJ36" i="9"/>
  <c r="AD36" i="9"/>
  <c r="AH36" i="9"/>
  <c r="AF36" i="9"/>
  <c r="AJ32" i="9"/>
  <c r="AH32" i="9"/>
  <c r="AD32" i="9"/>
  <c r="AF32" i="9"/>
  <c r="AD54" i="9"/>
  <c r="AH54" i="9"/>
  <c r="AJ54" i="9"/>
  <c r="AF54" i="9"/>
  <c r="AF79" i="9"/>
  <c r="AD79" i="9"/>
  <c r="AJ79" i="9"/>
  <c r="AH79" i="9"/>
  <c r="AN85" i="9"/>
  <c r="AF85" i="9"/>
  <c r="AD85" i="9"/>
  <c r="AJ85" i="9"/>
  <c r="AH85" i="9"/>
  <c r="AF74" i="9"/>
  <c r="AD74" i="9"/>
  <c r="AJ74" i="9"/>
  <c r="AH74" i="9"/>
  <c r="AD108" i="9"/>
  <c r="AJ108" i="9"/>
  <c r="AH108" i="9"/>
  <c r="AF108" i="9"/>
  <c r="AF63" i="9" l="1"/>
  <c r="AD63" i="9"/>
  <c r="AH63" i="9"/>
  <c r="AJ63" i="9"/>
  <c r="AM93" i="9"/>
  <c r="AH93" i="9"/>
  <c r="AD93" i="9"/>
  <c r="AF93" i="9"/>
  <c r="AJ93" i="9"/>
  <c r="Z63" i="4"/>
  <c r="AN63" i="11"/>
  <c r="AM63" i="11"/>
  <c r="AD105" i="9"/>
  <c r="AN86" i="9"/>
  <c r="AN93" i="9"/>
  <c r="AF105" i="9"/>
  <c r="AM64" i="9"/>
  <c r="AN64" i="9"/>
  <c r="AH105" i="9"/>
  <c r="AF109" i="9"/>
  <c r="AD109" i="9"/>
  <c r="AJ109" i="9"/>
  <c r="AH109" i="9"/>
  <c r="AN68" i="9"/>
  <c r="AN45" i="9"/>
  <c r="AM45" i="9"/>
  <c r="AJ105" i="9"/>
  <c r="AN72" i="9"/>
  <c r="AM63" i="9" l="1"/>
  <c r="AN63" i="9"/>
  <c r="AA64" i="4" l="1"/>
  <c r="AB64" i="4" s="1"/>
  <c r="AA69" i="4"/>
  <c r="AB69" i="4" s="1"/>
  <c r="AA65" i="4"/>
  <c r="AB65" i="4" s="1"/>
  <c r="AA70" i="4"/>
  <c r="AB70" i="4" s="1"/>
  <c r="AF70" i="4" s="1"/>
  <c r="AA66" i="4"/>
  <c r="AB66" i="4" s="1"/>
  <c r="AA71" i="4"/>
  <c r="AB71" i="4" s="1"/>
  <c r="AA68" i="4"/>
  <c r="AB68" i="4" s="1"/>
  <c r="AA67" i="4"/>
  <c r="AB67" i="4" s="1"/>
  <c r="AA109" i="4"/>
  <c r="AA108" i="4"/>
  <c r="AB108" i="4" s="1"/>
  <c r="AA107" i="4"/>
  <c r="AB107" i="4" s="1"/>
  <c r="AA106" i="4"/>
  <c r="AB106" i="4" s="1"/>
  <c r="AA105" i="4"/>
  <c r="AB105" i="4" s="1"/>
  <c r="AA100" i="4"/>
  <c r="AB100" i="4" s="1"/>
  <c r="AM100" i="4" s="1"/>
  <c r="AA98" i="4"/>
  <c r="AB98" i="4" s="1"/>
  <c r="AA97" i="4"/>
  <c r="AB97" i="4" s="1"/>
  <c r="AA99" i="4"/>
  <c r="AB99" i="4" s="1"/>
  <c r="AA96" i="4"/>
  <c r="AB96" i="4" s="1"/>
  <c r="AA95" i="4"/>
  <c r="AB95" i="4" s="1"/>
  <c r="AA94" i="4"/>
  <c r="AB94" i="4" s="1"/>
  <c r="AA92" i="4"/>
  <c r="AB92" i="4" s="1"/>
  <c r="AM92" i="4" s="1"/>
  <c r="AA93" i="4"/>
  <c r="AA90" i="4"/>
  <c r="AB90" i="4" s="1"/>
  <c r="AA85" i="4"/>
  <c r="AB85" i="4" s="1"/>
  <c r="AM85" i="4" s="1"/>
  <c r="AA78" i="4"/>
  <c r="AB78" i="4" s="1"/>
  <c r="AA82" i="4"/>
  <c r="AB82" i="4" s="1"/>
  <c r="AA83" i="4"/>
  <c r="AB83" i="4" s="1"/>
  <c r="AA81" i="4"/>
  <c r="AB81" i="4" s="1"/>
  <c r="AA60" i="4"/>
  <c r="AB60" i="4" s="1"/>
  <c r="AA61" i="4"/>
  <c r="AB61" i="4" s="1"/>
  <c r="AA59" i="4"/>
  <c r="AB59" i="4" s="1"/>
  <c r="AA86" i="4"/>
  <c r="AB86" i="4" s="1"/>
  <c r="AA103" i="4"/>
  <c r="AB103" i="4" s="1"/>
  <c r="AA80" i="4"/>
  <c r="AB80" i="4" s="1"/>
  <c r="AA74" i="4"/>
  <c r="AB74" i="4" s="1"/>
  <c r="AA56" i="4"/>
  <c r="AB56" i="4" s="1"/>
  <c r="AA52" i="4"/>
  <c r="AB52" i="4" s="1"/>
  <c r="AA48" i="4"/>
  <c r="AB48" i="4" s="1"/>
  <c r="AA50" i="4"/>
  <c r="AB50" i="4" s="1"/>
  <c r="AJ50" i="4" s="1"/>
  <c r="AA46" i="4"/>
  <c r="AB46" i="4" s="1"/>
  <c r="AA89" i="4"/>
  <c r="AB89" i="4" s="1"/>
  <c r="AA101" i="4"/>
  <c r="AB101" i="4" s="1"/>
  <c r="AA79" i="4"/>
  <c r="AB79" i="4" s="1"/>
  <c r="AA73" i="4"/>
  <c r="AB73" i="4" s="1"/>
  <c r="AA55" i="4"/>
  <c r="AB55" i="4" s="1"/>
  <c r="AA51" i="4"/>
  <c r="AB51" i="4" s="1"/>
  <c r="AA47" i="4"/>
  <c r="AB47" i="4" s="1"/>
  <c r="AA58" i="4"/>
  <c r="AB58" i="4" s="1"/>
  <c r="AA87" i="4"/>
  <c r="AB87" i="4" s="1"/>
  <c r="AA88" i="4"/>
  <c r="AB88" i="4" s="1"/>
  <c r="AA31" i="4"/>
  <c r="AB31" i="4" s="1"/>
  <c r="AA104" i="4"/>
  <c r="AB104" i="4" s="1"/>
  <c r="AA77" i="4"/>
  <c r="AB77" i="4" s="1"/>
  <c r="AA91" i="4"/>
  <c r="AB91" i="4" s="1"/>
  <c r="AA102" i="4"/>
  <c r="AB102" i="4" s="1"/>
  <c r="AA84" i="4"/>
  <c r="AB84" i="4" s="1"/>
  <c r="AM84" i="4" s="1"/>
  <c r="AA75" i="4"/>
  <c r="AB75" i="4" s="1"/>
  <c r="AA57" i="4"/>
  <c r="AB57" i="4" s="1"/>
  <c r="AA53" i="4"/>
  <c r="AB53" i="4" s="1"/>
  <c r="AA49" i="4"/>
  <c r="AB49" i="4" s="1"/>
  <c r="AA54" i="4"/>
  <c r="AB54" i="4" s="1"/>
  <c r="AA25" i="4"/>
  <c r="AB25" i="4" s="1"/>
  <c r="AA42" i="4"/>
  <c r="AB42" i="4" s="1"/>
  <c r="AA23" i="4"/>
  <c r="AB23" i="4" s="1"/>
  <c r="AA40" i="4"/>
  <c r="AB40" i="4" s="1"/>
  <c r="AA24" i="4"/>
  <c r="AB24" i="4" s="1"/>
  <c r="AA41" i="4"/>
  <c r="AB41" i="4" s="1"/>
  <c r="AA15" i="4"/>
  <c r="AB15" i="4" s="1"/>
  <c r="AA29" i="4"/>
  <c r="AB29" i="4" s="1"/>
  <c r="AA18" i="4"/>
  <c r="AB18" i="4" s="1"/>
  <c r="AA39" i="4"/>
  <c r="AB39" i="4" s="1"/>
  <c r="AA27" i="4"/>
  <c r="AB27" i="4" s="1"/>
  <c r="AA44" i="4"/>
  <c r="AB44" i="4" s="1"/>
  <c r="AA28" i="4"/>
  <c r="AB28" i="4" s="1"/>
  <c r="AA35" i="4"/>
  <c r="AB35" i="4" s="1"/>
  <c r="AA17" i="4"/>
  <c r="AB17" i="4" s="1"/>
  <c r="AA34" i="4"/>
  <c r="AB34" i="4" s="1"/>
  <c r="AA22" i="4"/>
  <c r="AB22" i="4" s="1"/>
  <c r="AA43" i="4"/>
  <c r="AB43" i="4" s="1"/>
  <c r="AA32" i="4"/>
  <c r="AB32" i="4" s="1"/>
  <c r="AA16" i="4"/>
  <c r="AB16" i="4" s="1"/>
  <c r="AA33" i="4"/>
  <c r="AB33" i="4" s="1"/>
  <c r="AA30" i="4"/>
  <c r="AB30" i="4" s="1"/>
  <c r="AA21" i="4"/>
  <c r="AB21" i="4" s="1"/>
  <c r="AA38" i="4"/>
  <c r="AB38" i="4" s="1"/>
  <c r="AA26" i="4"/>
  <c r="AB26" i="4" s="1"/>
  <c r="AA19" i="4"/>
  <c r="AB19" i="4" s="1"/>
  <c r="AA36" i="4"/>
  <c r="AB36" i="4" s="1"/>
  <c r="AA20" i="4"/>
  <c r="AB20" i="4" s="1"/>
  <c r="AA37" i="4"/>
  <c r="AB37" i="4" s="1"/>
  <c r="AA14" i="4"/>
  <c r="AA8" i="4"/>
  <c r="AB63" i="4" l="1"/>
  <c r="AJ15" i="4"/>
  <c r="AD15" i="4"/>
  <c r="AH15" i="4"/>
  <c r="AF15" i="4"/>
  <c r="AD86" i="4"/>
  <c r="AJ86" i="4"/>
  <c r="AH86" i="4"/>
  <c r="AF86" i="4"/>
  <c r="AM96" i="4"/>
  <c r="AJ96" i="4"/>
  <c r="AH96" i="4"/>
  <c r="AF96" i="4"/>
  <c r="AD96" i="4"/>
  <c r="AD64" i="4"/>
  <c r="AH64" i="4"/>
  <c r="AF64" i="4"/>
  <c r="AJ64" i="4"/>
  <c r="AF68" i="4"/>
  <c r="AD68" i="4"/>
  <c r="AJ68" i="4"/>
  <c r="AH68" i="4"/>
  <c r="AF34" i="4"/>
  <c r="AD34" i="4"/>
  <c r="AJ34" i="4"/>
  <c r="AH34" i="4"/>
  <c r="AJ54" i="4"/>
  <c r="AH54" i="4"/>
  <c r="AF54" i="4"/>
  <c r="AD54" i="4"/>
  <c r="AJ51" i="4"/>
  <c r="AH51" i="4"/>
  <c r="AF51" i="4"/>
  <c r="AD51" i="4"/>
  <c r="AJ61" i="4"/>
  <c r="AH61" i="4"/>
  <c r="AF61" i="4"/>
  <c r="AD61" i="4"/>
  <c r="AJ83" i="4"/>
  <c r="AF83" i="4"/>
  <c r="AH83" i="4"/>
  <c r="AD83" i="4"/>
  <c r="AD90" i="4"/>
  <c r="AJ90" i="4"/>
  <c r="AH90" i="4"/>
  <c r="AF90" i="4"/>
  <c r="AJ95" i="4"/>
  <c r="AF95" i="4"/>
  <c r="AH95" i="4"/>
  <c r="AD95" i="4"/>
  <c r="AJ98" i="4"/>
  <c r="AH98" i="4"/>
  <c r="AF98" i="4"/>
  <c r="AD98" i="4"/>
  <c r="AJ67" i="4"/>
  <c r="AD67" i="4"/>
  <c r="AF67" i="4"/>
  <c r="AH67" i="4"/>
  <c r="AH70" i="4"/>
  <c r="AJ70" i="4"/>
  <c r="AD70" i="4"/>
  <c r="AF38" i="4"/>
  <c r="AD38" i="4"/>
  <c r="AJ38" i="4"/>
  <c r="AH38" i="4"/>
  <c r="AH29" i="4"/>
  <c r="AF29" i="4"/>
  <c r="AJ29" i="4"/>
  <c r="AD29" i="4"/>
  <c r="AJ71" i="4"/>
  <c r="AD71" i="4"/>
  <c r="AF71" i="4"/>
  <c r="AH71" i="4"/>
  <c r="AJ101" i="4"/>
  <c r="AH101" i="4"/>
  <c r="AF101" i="4"/>
  <c r="AD101" i="4"/>
  <c r="AJ36" i="4"/>
  <c r="AH36" i="4"/>
  <c r="AF36" i="4"/>
  <c r="AD36" i="4"/>
  <c r="AD27" i="4"/>
  <c r="AJ27" i="4"/>
  <c r="AF27" i="4"/>
  <c r="AH27" i="4"/>
  <c r="AJ49" i="4"/>
  <c r="AH49" i="4"/>
  <c r="AF49" i="4"/>
  <c r="AD49" i="4"/>
  <c r="AJ87" i="4"/>
  <c r="AH87" i="4"/>
  <c r="AF87" i="4"/>
  <c r="AD87" i="4"/>
  <c r="AF89" i="4"/>
  <c r="AD89" i="4"/>
  <c r="AJ89" i="4"/>
  <c r="AH89" i="4"/>
  <c r="AJ52" i="4"/>
  <c r="AH52" i="4"/>
  <c r="AF52" i="4"/>
  <c r="AD52" i="4"/>
  <c r="AJ103" i="4"/>
  <c r="AH103" i="4"/>
  <c r="AF103" i="4"/>
  <c r="AD103" i="4"/>
  <c r="AJ60" i="4"/>
  <c r="AH60" i="4"/>
  <c r="AF60" i="4"/>
  <c r="AD60" i="4"/>
  <c r="AJ82" i="4"/>
  <c r="AF82" i="4"/>
  <c r="AH82" i="4"/>
  <c r="AD82" i="4"/>
  <c r="AJ100" i="4"/>
  <c r="AH100" i="4"/>
  <c r="AF100" i="4"/>
  <c r="AD100" i="4"/>
  <c r="AF65" i="4"/>
  <c r="AH65" i="4"/>
  <c r="AJ65" i="4"/>
  <c r="AD65" i="4"/>
  <c r="AJ20" i="4"/>
  <c r="AH20" i="4"/>
  <c r="AF20" i="4"/>
  <c r="AD20" i="4"/>
  <c r="AJ44" i="4"/>
  <c r="AH44" i="4"/>
  <c r="AF44" i="4"/>
  <c r="AD44" i="4"/>
  <c r="AJ91" i="4"/>
  <c r="AH91" i="4"/>
  <c r="AF91" i="4"/>
  <c r="AD91" i="4"/>
  <c r="AH80" i="4"/>
  <c r="AD80" i="4"/>
  <c r="AJ80" i="4"/>
  <c r="AF80" i="4"/>
  <c r="AH21" i="4"/>
  <c r="AF21" i="4"/>
  <c r="AJ21" i="4"/>
  <c r="AD21" i="4"/>
  <c r="AH17" i="4"/>
  <c r="AF17" i="4"/>
  <c r="AJ17" i="4"/>
  <c r="AD17" i="4"/>
  <c r="AH75" i="4"/>
  <c r="AD75" i="4"/>
  <c r="AJ75" i="4"/>
  <c r="AF75" i="4"/>
  <c r="AJ55" i="4"/>
  <c r="AH55" i="4"/>
  <c r="AF55" i="4"/>
  <c r="AD55" i="4"/>
  <c r="AD19" i="4"/>
  <c r="AJ19" i="4"/>
  <c r="AH19" i="4"/>
  <c r="AF19" i="4"/>
  <c r="AF30" i="4"/>
  <c r="AD30" i="4"/>
  <c r="AJ30" i="4"/>
  <c r="AH30" i="4"/>
  <c r="AD43" i="4"/>
  <c r="AJ43" i="4"/>
  <c r="AH43" i="4"/>
  <c r="AF43" i="4"/>
  <c r="AD35" i="4"/>
  <c r="AJ35" i="4"/>
  <c r="AH35" i="4"/>
  <c r="AF35" i="4"/>
  <c r="AD39" i="4"/>
  <c r="AJ39" i="4"/>
  <c r="AH39" i="4"/>
  <c r="AF39" i="4"/>
  <c r="AH41" i="4"/>
  <c r="AF41" i="4"/>
  <c r="AJ41" i="4"/>
  <c r="AD41" i="4"/>
  <c r="AF42" i="4"/>
  <c r="AD42" i="4"/>
  <c r="AJ42" i="4"/>
  <c r="AH42" i="4"/>
  <c r="AJ53" i="4"/>
  <c r="AH53" i="4"/>
  <c r="AF53" i="4"/>
  <c r="AD53" i="4"/>
  <c r="AJ84" i="4"/>
  <c r="AF84" i="4"/>
  <c r="AH84" i="4"/>
  <c r="AD84" i="4"/>
  <c r="AJ104" i="4"/>
  <c r="AH104" i="4"/>
  <c r="AF104" i="4"/>
  <c r="AD104" i="4"/>
  <c r="AJ58" i="4"/>
  <c r="AH58" i="4"/>
  <c r="AF58" i="4"/>
  <c r="AD58" i="4"/>
  <c r="AJ73" i="4"/>
  <c r="AF73" i="4"/>
  <c r="AH73" i="4"/>
  <c r="AD73" i="4"/>
  <c r="AJ46" i="4"/>
  <c r="AH46" i="4"/>
  <c r="AF46" i="4"/>
  <c r="AD46" i="4"/>
  <c r="AJ56" i="4"/>
  <c r="AH56" i="4"/>
  <c r="AF56" i="4"/>
  <c r="AD56" i="4"/>
  <c r="AJ78" i="4"/>
  <c r="AF78" i="4"/>
  <c r="AH78" i="4"/>
  <c r="AD78" i="4"/>
  <c r="AD92" i="4"/>
  <c r="AF92" i="4"/>
  <c r="AH92" i="4"/>
  <c r="AJ92" i="4"/>
  <c r="AJ99" i="4"/>
  <c r="AH99" i="4"/>
  <c r="AF99" i="4"/>
  <c r="AD99" i="4"/>
  <c r="AF69" i="4"/>
  <c r="AH69" i="4"/>
  <c r="AJ69" i="4"/>
  <c r="AD69" i="4"/>
  <c r="AJ16" i="4"/>
  <c r="AH16" i="4"/>
  <c r="AD16" i="4"/>
  <c r="AF16" i="4"/>
  <c r="AJ40" i="4"/>
  <c r="AH40" i="4"/>
  <c r="AD40" i="4"/>
  <c r="AF40" i="4"/>
  <c r="AH88" i="4"/>
  <c r="AF88" i="4"/>
  <c r="AD88" i="4"/>
  <c r="AJ88" i="4"/>
  <c r="AJ48" i="4"/>
  <c r="AH48" i="4"/>
  <c r="AF48" i="4"/>
  <c r="AD48" i="4"/>
  <c r="AJ32" i="4"/>
  <c r="AH32" i="4"/>
  <c r="AF32" i="4"/>
  <c r="AD32" i="4"/>
  <c r="AD23" i="4"/>
  <c r="AJ23" i="4"/>
  <c r="AF23" i="4"/>
  <c r="AH23" i="4"/>
  <c r="AH77" i="4"/>
  <c r="AD77" i="4"/>
  <c r="AJ77" i="4"/>
  <c r="AF77" i="4"/>
  <c r="AH37" i="4"/>
  <c r="AF37" i="4"/>
  <c r="AJ37" i="4"/>
  <c r="AD37" i="4"/>
  <c r="AF26" i="4"/>
  <c r="AJ26" i="4"/>
  <c r="AH26" i="4"/>
  <c r="AD26" i="4"/>
  <c r="AH33" i="4"/>
  <c r="AF33" i="4"/>
  <c r="AJ33" i="4"/>
  <c r="AD33" i="4"/>
  <c r="AF22" i="4"/>
  <c r="AJ22" i="4"/>
  <c r="AH22" i="4"/>
  <c r="AD22" i="4"/>
  <c r="AJ28" i="4"/>
  <c r="AH28" i="4"/>
  <c r="AF28" i="4"/>
  <c r="AD28" i="4"/>
  <c r="AF18" i="4"/>
  <c r="AJ18" i="4"/>
  <c r="AH18" i="4"/>
  <c r="AD18" i="4"/>
  <c r="AJ24" i="4"/>
  <c r="AH24" i="4"/>
  <c r="AD24" i="4"/>
  <c r="AF24" i="4"/>
  <c r="AH25" i="4"/>
  <c r="AF25" i="4"/>
  <c r="AJ25" i="4"/>
  <c r="AD25" i="4"/>
  <c r="AJ57" i="4"/>
  <c r="AH57" i="4"/>
  <c r="AF57" i="4"/>
  <c r="AD57" i="4"/>
  <c r="AJ102" i="4"/>
  <c r="AH102" i="4"/>
  <c r="AF102" i="4"/>
  <c r="AD102" i="4"/>
  <c r="AD31" i="4"/>
  <c r="AJ31" i="4"/>
  <c r="AH31" i="4"/>
  <c r="AF31" i="4"/>
  <c r="AJ47" i="4"/>
  <c r="AH47" i="4"/>
  <c r="AF47" i="4"/>
  <c r="AD47" i="4"/>
  <c r="AJ79" i="4"/>
  <c r="AF79" i="4"/>
  <c r="AH79" i="4"/>
  <c r="AD79" i="4"/>
  <c r="AH50" i="4"/>
  <c r="AF50" i="4"/>
  <c r="AD50" i="4"/>
  <c r="AJ74" i="4"/>
  <c r="AF74" i="4"/>
  <c r="AH74" i="4"/>
  <c r="AD74" i="4"/>
  <c r="AJ59" i="4"/>
  <c r="AH59" i="4"/>
  <c r="AF59" i="4"/>
  <c r="AD59" i="4"/>
  <c r="AH81" i="4"/>
  <c r="AD81" i="4"/>
  <c r="AJ81" i="4"/>
  <c r="AF81" i="4"/>
  <c r="AJ85" i="4"/>
  <c r="AF85" i="4"/>
  <c r="AH85" i="4"/>
  <c r="AD85" i="4"/>
  <c r="AJ94" i="4"/>
  <c r="AF94" i="4"/>
  <c r="AH94" i="4"/>
  <c r="AD94" i="4"/>
  <c r="AJ97" i="4"/>
  <c r="AH97" i="4"/>
  <c r="AF97" i="4"/>
  <c r="AD97" i="4"/>
  <c r="AH66" i="4"/>
  <c r="AJ66" i="4"/>
  <c r="AD66" i="4"/>
  <c r="AF66" i="4"/>
  <c r="AM64" i="4"/>
  <c r="AM68" i="4"/>
  <c r="AB109" i="4"/>
  <c r="AN94" i="4"/>
  <c r="AM94" i="4"/>
  <c r="AM95" i="4"/>
  <c r="AN95" i="4"/>
  <c r="AH106" i="4"/>
  <c r="AD106" i="4"/>
  <c r="AJ106" i="4"/>
  <c r="AF106" i="4"/>
  <c r="AN84" i="4"/>
  <c r="AN96" i="4"/>
  <c r="AH107" i="4"/>
  <c r="AD107" i="4"/>
  <c r="AJ107" i="4"/>
  <c r="AF107" i="4"/>
  <c r="AD108" i="4"/>
  <c r="AF108" i="4"/>
  <c r="AH108" i="4"/>
  <c r="AJ108" i="4"/>
  <c r="AN85" i="4"/>
  <c r="AN100" i="4"/>
  <c r="AN92" i="4"/>
  <c r="AB93" i="4"/>
  <c r="AM93" i="4" s="1"/>
  <c r="AM86" i="4"/>
  <c r="AL16" i="4"/>
  <c r="AB8" i="4"/>
  <c r="AB14" i="4"/>
  <c r="AD63" i="4" l="1"/>
  <c r="AH63" i="4"/>
  <c r="AJ63" i="4"/>
  <c r="AF63" i="4"/>
  <c r="AF93" i="4"/>
  <c r="AD93" i="4"/>
  <c r="AJ8" i="4"/>
  <c r="AH8" i="4"/>
  <c r="AD8" i="4"/>
  <c r="AF8" i="4"/>
  <c r="AD14" i="4"/>
  <c r="AF14" i="4"/>
  <c r="AJ14" i="4"/>
  <c r="AH14" i="4"/>
  <c r="AM14" i="4"/>
  <c r="AM8" i="4"/>
  <c r="AN68" i="4"/>
  <c r="AN64" i="4"/>
  <c r="AM63" i="4"/>
  <c r="AH109" i="4"/>
  <c r="AJ109" i="4"/>
  <c r="AD109" i="4"/>
  <c r="AF109" i="4"/>
  <c r="AF105" i="4"/>
  <c r="AJ105" i="4"/>
  <c r="AD105" i="4"/>
  <c r="AH105" i="4"/>
  <c r="AH93" i="4"/>
  <c r="AN93" i="4"/>
  <c r="AJ93" i="4"/>
  <c r="AN86" i="4"/>
  <c r="AN8" i="4"/>
  <c r="AN14" i="4"/>
  <c r="AN63" i="4" l="1"/>
  <c r="AM15" i="4" l="1"/>
  <c r="AN15" i="4" l="1"/>
  <c r="AA72" i="4"/>
  <c r="AB72" i="4" s="1"/>
  <c r="AA63" i="4"/>
  <c r="AD72" i="4" l="1"/>
  <c r="AF72" i="4"/>
  <c r="AH72" i="4"/>
  <c r="AJ72" i="4"/>
  <c r="AM72" i="4"/>
  <c r="AN72" i="4"/>
  <c r="AA45" i="4"/>
  <c r="AB45" i="4" s="1"/>
  <c r="AD45" i="4" l="1"/>
  <c r="AH45" i="4"/>
  <c r="AF45" i="4"/>
  <c r="AJ45" i="4"/>
  <c r="AM45" i="4"/>
  <c r="AN45" i="4"/>
  <c r="Z8" i="11" l="1"/>
  <c r="AA8" i="11" s="1"/>
  <c r="AB8" i="11" s="1"/>
  <c r="Z8" i="9"/>
  <c r="AA8" i="9" s="1"/>
  <c r="AB8" i="9" s="1"/>
  <c r="AF8" i="9" l="1"/>
  <c r="AN8" i="9"/>
  <c r="AD8" i="9"/>
  <c r="AM8" i="9"/>
  <c r="AJ8" i="9"/>
  <c r="AH8" i="9"/>
  <c r="AJ8" i="11"/>
  <c r="AN8" i="11"/>
  <c r="AD8" i="11"/>
  <c r="AM8" i="11"/>
  <c r="AF8" i="11"/>
  <c r="AH8" i="11"/>
  <c r="Z9" i="4" l="1"/>
  <c r="AA9" i="4" s="1"/>
  <c r="AB9" i="4" s="1"/>
  <c r="AH9" i="4" l="1"/>
  <c r="AF9" i="4"/>
  <c r="AN9" i="4"/>
  <c r="AD9" i="4"/>
  <c r="AM9" i="4"/>
  <c r="AJ9" i="4"/>
  <c r="Z9" i="11" l="1"/>
  <c r="AA9" i="11" s="1"/>
  <c r="AB9" i="11" s="1"/>
  <c r="AM9" i="11" l="1"/>
  <c r="AH9" i="11"/>
  <c r="AN9" i="11"/>
  <c r="AD9" i="11"/>
  <c r="AF9" i="11"/>
  <c r="AJ9" i="11"/>
  <c r="Z10" i="4" l="1"/>
  <c r="AA10" i="4" s="1"/>
  <c r="AB10" i="4" s="1"/>
  <c r="AM10" i="4" l="1"/>
  <c r="AJ10" i="4"/>
  <c r="AN10" i="4"/>
  <c r="AH10" i="4"/>
  <c r="AF10" i="4"/>
  <c r="AD10" i="4"/>
  <c r="Z10" i="9" l="1"/>
  <c r="AA10" i="9" s="1"/>
  <c r="AB10" i="9" s="1"/>
  <c r="AM10" i="9" l="1"/>
  <c r="AH10" i="9"/>
  <c r="AN10" i="9"/>
  <c r="AF10" i="9"/>
  <c r="AJ10" i="9"/>
  <c r="AD10" i="9"/>
  <c r="Z10" i="11" l="1"/>
  <c r="AA10" i="11" s="1"/>
  <c r="AB10" i="11" s="1"/>
  <c r="AN10" i="11" l="1"/>
  <c r="AD10" i="11"/>
  <c r="AM10" i="11"/>
  <c r="AF10" i="11"/>
  <c r="AH10" i="11"/>
  <c r="AJ10" i="11"/>
  <c r="Z11" i="4" l="1"/>
  <c r="AA11" i="4" s="1"/>
  <c r="AB11" i="4" s="1"/>
  <c r="AM11" i="4" l="1"/>
  <c r="AD11" i="4"/>
  <c r="AN11" i="4"/>
  <c r="AF11" i="4"/>
  <c r="AH11" i="4"/>
  <c r="AJ11" i="4"/>
  <c r="Z11" i="11" l="1"/>
  <c r="AA11" i="11" s="1"/>
  <c r="AB11" i="11" s="1"/>
  <c r="AM11" i="11" l="1"/>
  <c r="AH11" i="11"/>
  <c r="AJ11" i="11"/>
  <c r="AN11" i="11"/>
  <c r="AF11" i="11"/>
  <c r="AD11" i="11"/>
  <c r="Z12" i="4" l="1"/>
  <c r="AA12" i="4" s="1"/>
  <c r="AB12" i="4" s="1"/>
  <c r="AN12" i="4" l="1"/>
  <c r="AF12" i="4"/>
  <c r="AJ12" i="4"/>
  <c r="AD12" i="4"/>
  <c r="AH12" i="4"/>
  <c r="AM12" i="4"/>
  <c r="Z12" i="9" l="1"/>
  <c r="AA12" i="9" s="1"/>
  <c r="AB12" i="9" s="1"/>
  <c r="AM12" i="9" l="1"/>
  <c r="AD12" i="9"/>
  <c r="AN12" i="9"/>
  <c r="AH12" i="9"/>
  <c r="AF12" i="9"/>
  <c r="AJ12" i="9"/>
  <c r="Z12" i="11" l="1"/>
  <c r="AA12" i="11" s="1"/>
  <c r="AB12" i="11" s="1"/>
  <c r="AN12" i="11" l="1"/>
  <c r="AD12" i="11"/>
  <c r="AJ12" i="11"/>
  <c r="AM12" i="11"/>
  <c r="AF12" i="11"/>
  <c r="AH12" i="11"/>
  <c r="C7" i="4" l="1"/>
  <c r="Z7" i="4" s="1"/>
  <c r="AA7" i="4" s="1"/>
  <c r="Z13" i="4"/>
  <c r="AA13" i="4" s="1"/>
  <c r="AB13" i="4" s="1"/>
  <c r="AM13" i="4" l="1"/>
  <c r="AB7" i="4"/>
  <c r="AJ13" i="4"/>
  <c r="AJ7" i="4" s="1"/>
  <c r="AD13" i="4"/>
  <c r="AD7" i="4" s="1"/>
  <c r="AN13" i="4"/>
  <c r="AF13" i="4"/>
  <c r="AF7" i="4" s="1"/>
  <c r="AH13" i="4"/>
  <c r="AH7" i="4" s="1"/>
  <c r="AM7" i="4" l="1"/>
  <c r="AN7" i="4"/>
  <c r="C7" i="11" l="1"/>
  <c r="Z7" i="11" s="1"/>
  <c r="AA7" i="11" s="1"/>
  <c r="Z13" i="11"/>
  <c r="AA13" i="11" s="1"/>
  <c r="AB13" i="11" s="1"/>
  <c r="AN13" i="11" l="1"/>
  <c r="AB7" i="11"/>
  <c r="AM13" i="11"/>
  <c r="AJ13" i="11"/>
  <c r="AJ7" i="11" s="1"/>
  <c r="AF13" i="11"/>
  <c r="AF7" i="11" s="1"/>
  <c r="AD13" i="11"/>
  <c r="AD7" i="11" s="1"/>
  <c r="AH13" i="11"/>
  <c r="AH7" i="11" s="1"/>
  <c r="AN7" i="11" l="1"/>
  <c r="AM7" i="11"/>
  <c r="Z13" i="9"/>
  <c r="AA13" i="9" s="1"/>
  <c r="AB13" i="9" s="1"/>
  <c r="Z15" i="9"/>
  <c r="AA15" i="9" s="1"/>
  <c r="AB15" i="9" s="1"/>
  <c r="Z11" i="9"/>
  <c r="AA11" i="9" s="1"/>
  <c r="AB11" i="9" s="1"/>
  <c r="C7" i="9"/>
  <c r="Z7" i="9" s="1"/>
  <c r="AA7" i="9" s="1"/>
  <c r="Z9" i="9"/>
  <c r="AA9" i="9" s="1"/>
  <c r="AB9" i="9" s="1"/>
  <c r="AJ15" i="9" l="1"/>
  <c r="AH15" i="9"/>
  <c r="AF15" i="9"/>
  <c r="AD15" i="9"/>
  <c r="AN15" i="9"/>
  <c r="AM15" i="9"/>
  <c r="AJ11" i="9"/>
  <c r="AM11" i="9"/>
  <c r="AF11" i="9"/>
  <c r="AN11" i="9"/>
  <c r="AD11" i="9"/>
  <c r="AH11" i="9"/>
  <c r="AM13" i="9"/>
  <c r="AD13" i="9"/>
  <c r="AJ13" i="9"/>
  <c r="AF13" i="9"/>
  <c r="AN13" i="9"/>
  <c r="AH13" i="9"/>
  <c r="AF9" i="9"/>
  <c r="AH9" i="9"/>
  <c r="AD9" i="9"/>
  <c r="AJ9" i="9"/>
  <c r="AN9" i="9"/>
  <c r="AM9" i="9"/>
  <c r="AB7" i="9"/>
  <c r="AJ7" i="9" l="1"/>
  <c r="AH7" i="9"/>
  <c r="AD7" i="9"/>
  <c r="AN7" i="9"/>
  <c r="AM7" i="9"/>
  <c r="AF7" i="9"/>
  <c r="Z62" i="4"/>
  <c r="AA62" i="4" s="1"/>
  <c r="Z62" i="9"/>
  <c r="AA62" i="9" s="1"/>
  <c r="Z62" i="11" l="1"/>
  <c r="AA62" i="11" s="1"/>
  <c r="AA110" i="11" s="1"/>
  <c r="AA110" i="4"/>
  <c r="AB62" i="4"/>
  <c r="AB62" i="9"/>
  <c r="AA110" i="9"/>
  <c r="AB62" i="11" l="1"/>
  <c r="AF62" i="11" s="1"/>
  <c r="AF110" i="11" s="1"/>
  <c r="AN62" i="4"/>
  <c r="AJ62" i="4"/>
  <c r="AJ110" i="4" s="1"/>
  <c r="AF62" i="4"/>
  <c r="AF110" i="4" s="1"/>
  <c r="AB110" i="4"/>
  <c r="AD62" i="4"/>
  <c r="AD110" i="4" s="1"/>
  <c r="AM62" i="4"/>
  <c r="AH62" i="4"/>
  <c r="AH110" i="4" s="1"/>
  <c r="AM62" i="9"/>
  <c r="AF62" i="9"/>
  <c r="AF110" i="9" s="1"/>
  <c r="AN62" i="9"/>
  <c r="AJ62" i="9"/>
  <c r="AJ110" i="9" s="1"/>
  <c r="AB110" i="9"/>
  <c r="AH62" i="9"/>
  <c r="AH110" i="9" s="1"/>
  <c r="AD62" i="9"/>
  <c r="AD110" i="9" s="1"/>
  <c r="AJ62" i="11" l="1"/>
  <c r="AJ110" i="11" s="1"/>
  <c r="AM62" i="11"/>
  <c r="AB110" i="11"/>
  <c r="AH62" i="11"/>
  <c r="AH110" i="11" s="1"/>
  <c r="AN62" i="11"/>
  <c r="AD62" i="11"/>
  <c r="AD110" i="11" s="1"/>
</calcChain>
</file>

<file path=xl/sharedStrings.xml><?xml version="1.0" encoding="utf-8"?>
<sst xmlns="http://schemas.openxmlformats.org/spreadsheetml/2006/main" count="469" uniqueCount="121">
  <si>
    <t>Cartofi</t>
  </si>
  <si>
    <t>Leguminoase (mazăre uscată șlefuită, fasole uscată, etc)</t>
  </si>
  <si>
    <t>Fructe proaspete</t>
  </si>
  <si>
    <t>Produse de cofetărie</t>
  </si>
  <si>
    <t>Unt fără grăsimi vegetale</t>
  </si>
  <si>
    <t>Ouă</t>
  </si>
  <si>
    <t>Carne</t>
  </si>
  <si>
    <t>Pește</t>
  </si>
  <si>
    <t>Ceai, fitoceai</t>
  </si>
  <si>
    <t>Sare iodată</t>
  </si>
  <si>
    <t>Drojdie</t>
  </si>
  <si>
    <t>Nuci și semințe (nuci, migdale, in, floarea soarelui, susan)</t>
  </si>
  <si>
    <t>Valoarea calorică</t>
  </si>
  <si>
    <t>Proteine</t>
  </si>
  <si>
    <t>Lipide</t>
  </si>
  <si>
    <t>Glucide</t>
  </si>
  <si>
    <t>Denumirea produselor alimentare</t>
  </si>
  <si>
    <t>Dovleac (bostan)</t>
  </si>
  <si>
    <t>Dovlecei</t>
  </si>
  <si>
    <t>Morcov</t>
  </si>
  <si>
    <t>Castraveți</t>
  </si>
  <si>
    <t>Sfeclă</t>
  </si>
  <si>
    <t>Brocoli</t>
  </si>
  <si>
    <t>Conopidă</t>
  </si>
  <si>
    <t>Ardei dulci</t>
  </si>
  <si>
    <t>Mazăre uscată</t>
  </si>
  <si>
    <t>Fasole uscate</t>
  </si>
  <si>
    <t>Mere</t>
  </si>
  <si>
    <t>Prune</t>
  </si>
  <si>
    <t>Pere</t>
  </si>
  <si>
    <t>Gutuie</t>
  </si>
  <si>
    <t>Caise</t>
  </si>
  <si>
    <t>Struguri</t>
  </si>
  <si>
    <t>Lămîie</t>
  </si>
  <si>
    <t>Portocale</t>
  </si>
  <si>
    <t>Banane</t>
  </si>
  <si>
    <t>Cireșe</t>
  </si>
  <si>
    <t>Vișine</t>
  </si>
  <si>
    <t>Biscuiți</t>
  </si>
  <si>
    <t>Covrigei</t>
  </si>
  <si>
    <t>Chifle (achiziționate)</t>
  </si>
  <si>
    <t>Chefir</t>
  </si>
  <si>
    <t>Lapte</t>
  </si>
  <si>
    <t>Brînză tare (cașcaval)</t>
  </si>
  <si>
    <t>Fructe uscate+stafide</t>
  </si>
  <si>
    <t>Cota parte (%)</t>
  </si>
  <si>
    <t>Mazăre conservată</t>
  </si>
  <si>
    <t>Castraveți murați</t>
  </si>
  <si>
    <t>Tomate în suc propriu</t>
  </si>
  <si>
    <t>Gem</t>
  </si>
  <si>
    <t>Pastă de tomate</t>
  </si>
  <si>
    <t>TOTAL</t>
  </si>
  <si>
    <t>Nr.</t>
  </si>
  <si>
    <t>Deviere de la normă, ±g</t>
  </si>
  <si>
    <t>Rădăcină de pătrunjel</t>
  </si>
  <si>
    <t>Rădăcină de țelină</t>
  </si>
  <si>
    <t>Varză murată</t>
  </si>
  <si>
    <t>Pepene verde</t>
  </si>
  <si>
    <t>Cacao pudră</t>
  </si>
  <si>
    <t>Linte</t>
  </si>
  <si>
    <t>Varză de pekin</t>
  </si>
  <si>
    <t>Varză roșie</t>
  </si>
  <si>
    <t>Porumb conservat</t>
  </si>
  <si>
    <t>Tulpină de țelină</t>
  </si>
  <si>
    <t>Praz</t>
  </si>
  <si>
    <t>Usturoi</t>
  </si>
  <si>
    <t>Fileu de curcan</t>
  </si>
  <si>
    <t>Pulpă de curcan</t>
  </si>
  <si>
    <t>Carne de iepure</t>
  </si>
  <si>
    <t>Neto (g)</t>
  </si>
  <si>
    <t>Cereale, pâine, produse făinoase și cartofi</t>
  </si>
  <si>
    <t>Pâine albă fortificată cu Fe şi acid folic</t>
  </si>
  <si>
    <t>Pâine din făină integrală fortificată cu Fe şi acid folic</t>
  </si>
  <si>
    <t>Paste făinoase din făină integrală, cușcuș</t>
  </si>
  <si>
    <t>Cereale integrale (crupe)</t>
  </si>
  <si>
    <t>Făină de grâu integrală fortificată cu Fe și acid folic</t>
  </si>
  <si>
    <t>Instituția:</t>
  </si>
  <si>
    <t>Bruto (g)</t>
  </si>
  <si>
    <t>Varză albă</t>
  </si>
  <si>
    <t>Roșii</t>
  </si>
  <si>
    <t>Ceapă/ceapă verde</t>
  </si>
  <si>
    <t xml:space="preserve">Pătrunjel </t>
  </si>
  <si>
    <t xml:space="preserve">Mărar </t>
  </si>
  <si>
    <t>Salată verde</t>
  </si>
  <si>
    <t>Fasole verde (păstăi)</t>
  </si>
  <si>
    <t>Vinete</t>
  </si>
  <si>
    <t>Legume, în total</t>
  </si>
  <si>
    <t>Spanac</t>
  </si>
  <si>
    <t>Piersici</t>
  </si>
  <si>
    <t>Clemantine(mandarine)</t>
  </si>
  <si>
    <t>Avocado</t>
  </si>
  <si>
    <t>Kiwi</t>
  </si>
  <si>
    <t>Kaki</t>
  </si>
  <si>
    <t>Brînză albă de vaci</t>
  </si>
  <si>
    <t>Carne  de pasăre, fără piele</t>
  </si>
  <si>
    <t>Fileu de pasăre</t>
  </si>
  <si>
    <t>Carne de porc degresată</t>
  </si>
  <si>
    <t>Carne de vițel</t>
  </si>
  <si>
    <t>Ficat de găină</t>
  </si>
  <si>
    <t>Ficat de vită</t>
  </si>
  <si>
    <t>Ficat de porc</t>
  </si>
  <si>
    <t>Naut</t>
  </si>
  <si>
    <t>Grăsimi și uleiuri</t>
  </si>
  <si>
    <t xml:space="preserve">Ulei </t>
  </si>
  <si>
    <t>Zahăr, miere, gem</t>
  </si>
  <si>
    <t>Zahăr</t>
  </si>
  <si>
    <t>Miere</t>
  </si>
  <si>
    <t>Smîntînă</t>
  </si>
  <si>
    <t xml:space="preserve">Lapte și produse lactate </t>
  </si>
  <si>
    <t>Orez</t>
  </si>
  <si>
    <t>Sucuri din legume și fructe</t>
  </si>
  <si>
    <t>Iaurt natural 2,6%</t>
  </si>
  <si>
    <t>Numărul de copii</t>
  </si>
  <si>
    <t>Lapte, chefir, iaurt</t>
  </si>
  <si>
    <t>Smîntînă, brînză, cașcaval</t>
  </si>
  <si>
    <t>Media per copil în zi</t>
  </si>
  <si>
    <t>Norma la un copil (g)</t>
  </si>
  <si>
    <t/>
  </si>
  <si>
    <t>Pulpă de găină dezosată</t>
  </si>
  <si>
    <t>IPSPG nr. 199</t>
  </si>
  <si>
    <t>august,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</si>
</sst>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rgb="FFFF0000"/>
      <name val="Cambria"/>
      <family val="1"/>
      <charset val="204"/>
      <scheme val="maj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/>
      <right/>
      <top style="medium">
        <color theme="3"/>
      </top>
      <bottom style="thin">
        <color theme="4"/>
      </bottom>
      <diagonal/>
    </border>
    <border>
      <left/>
      <right/>
      <top style="thin">
        <color theme="4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thin">
        <color theme="4"/>
      </top>
      <bottom style="medium">
        <color theme="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4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4"/>
      </left>
      <right style="medium">
        <color theme="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 style="medium">
        <color theme="3"/>
      </top>
      <bottom style="thin">
        <color indexed="64"/>
      </bottom>
      <diagonal/>
    </border>
    <border>
      <left/>
      <right style="thin">
        <color indexed="64"/>
      </right>
      <top style="medium">
        <color theme="3"/>
      </top>
      <bottom/>
      <diagonal/>
    </border>
    <border>
      <left style="medium">
        <color theme="3"/>
      </left>
      <right style="thin">
        <color indexed="64"/>
      </right>
      <top/>
      <bottom/>
      <diagonal/>
    </border>
    <border>
      <left style="medium">
        <color theme="3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indexed="64"/>
      </top>
      <bottom style="medium">
        <color theme="3"/>
      </bottom>
      <diagonal/>
    </border>
    <border>
      <left style="medium">
        <color theme="3"/>
      </left>
      <right style="thin">
        <color indexed="64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3"/>
      </top>
      <bottom style="thin">
        <color theme="1"/>
      </bottom>
      <diagonal/>
    </border>
    <border>
      <left style="thin">
        <color theme="1"/>
      </left>
      <right/>
      <top style="medium">
        <color theme="3"/>
      </top>
      <bottom style="thin">
        <color theme="1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 style="medium">
        <color theme="3"/>
      </top>
      <bottom/>
      <diagonal/>
    </border>
    <border>
      <left style="thin">
        <color indexed="64"/>
      </left>
      <right/>
      <top style="medium">
        <color theme="3"/>
      </top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indexed="64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1" fillId="11" borderId="5" xfId="0" applyNumberFormat="1" applyFont="1" applyFill="1" applyBorder="1" applyAlignment="1" applyProtection="1">
      <alignment horizontal="center" vertical="center"/>
    </xf>
    <xf numFmtId="164" fontId="1" fillId="11" borderId="5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/>
    <xf numFmtId="164" fontId="2" fillId="9" borderId="5" xfId="0" applyNumberFormat="1" applyFont="1" applyFill="1" applyBorder="1" applyAlignment="1" applyProtection="1">
      <alignment horizontal="center" vertical="center"/>
    </xf>
    <xf numFmtId="164" fontId="10" fillId="9" borderId="5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2" fontId="1" fillId="11" borderId="25" xfId="0" applyNumberFormat="1" applyFont="1" applyFill="1" applyBorder="1" applyAlignment="1" applyProtection="1">
      <alignment horizontal="center" vertical="center"/>
    </xf>
    <xf numFmtId="2" fontId="2" fillId="0" borderId="25" xfId="0" applyNumberFormat="1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3" fillId="9" borderId="0" xfId="0" applyFont="1" applyFill="1" applyBorder="1" applyAlignment="1" applyProtection="1">
      <alignment horizontal="center" vertical="center"/>
    </xf>
    <xf numFmtId="0" fontId="3" fillId="9" borderId="0" xfId="0" applyFont="1" applyFill="1" applyBorder="1" applyAlignment="1" applyProtection="1">
      <alignment horizontal="center" vertical="center" wrapText="1"/>
    </xf>
    <xf numFmtId="0" fontId="1" fillId="9" borderId="0" xfId="0" applyFont="1" applyFill="1" applyBorder="1" applyAlignment="1" applyProtection="1">
      <alignment horizontal="center" vertical="center" wrapText="1"/>
    </xf>
    <xf numFmtId="0" fontId="9" fillId="9" borderId="27" xfId="0" applyFont="1" applyFill="1" applyBorder="1" applyAlignment="1" applyProtection="1">
      <alignment horizontal="center" vertical="center" wrapText="1"/>
    </xf>
    <xf numFmtId="0" fontId="9" fillId="9" borderId="29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" fillId="11" borderId="25" xfId="0" applyFont="1" applyFill="1" applyBorder="1" applyAlignment="1" applyProtection="1">
      <alignment wrapText="1"/>
    </xf>
    <xf numFmtId="2" fontId="2" fillId="11" borderId="25" xfId="0" applyNumberFormat="1" applyFont="1" applyFill="1" applyBorder="1" applyAlignment="1" applyProtection="1">
      <alignment horizontal="center" vertical="center"/>
    </xf>
    <xf numFmtId="0" fontId="14" fillId="0" borderId="0" xfId="0" applyFont="1"/>
    <xf numFmtId="2" fontId="11" fillId="11" borderId="25" xfId="0" applyNumberFormat="1" applyFont="1" applyFill="1" applyBorder="1" applyAlignment="1" applyProtection="1">
      <alignment horizontal="center" vertical="center"/>
    </xf>
    <xf numFmtId="2" fontId="11" fillId="11" borderId="5" xfId="0" applyNumberFormat="1" applyFont="1" applyFill="1" applyBorder="1" applyAlignment="1" applyProtection="1">
      <alignment horizontal="center" vertical="center"/>
    </xf>
    <xf numFmtId="2" fontId="10" fillId="0" borderId="25" xfId="0" applyNumberFormat="1" applyFont="1" applyBorder="1" applyAlignment="1" applyProtection="1">
      <alignment horizontal="center" vertical="center"/>
    </xf>
    <xf numFmtId="2" fontId="2" fillId="0" borderId="30" xfId="0" applyNumberFormat="1" applyFont="1" applyBorder="1" applyAlignment="1" applyProtection="1">
      <alignment horizontal="center" vertical="center"/>
    </xf>
    <xf numFmtId="164" fontId="2" fillId="0" borderId="4" xfId="0" applyNumberFormat="1" applyFont="1" applyBorder="1" applyAlignment="1" applyProtection="1">
      <alignment horizontal="center" vertical="center"/>
    </xf>
    <xf numFmtId="0" fontId="10" fillId="9" borderId="34" xfId="0" applyFont="1" applyFill="1" applyBorder="1" applyAlignment="1" applyProtection="1">
      <alignment horizontal="center" vertical="center" wrapText="1"/>
    </xf>
    <xf numFmtId="0" fontId="10" fillId="9" borderId="0" xfId="0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 applyProtection="1">
      <alignment horizontal="center" vertical="center" wrapText="1"/>
    </xf>
    <xf numFmtId="0" fontId="2" fillId="9" borderId="15" xfId="0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0" xfId="0" applyFont="1"/>
    <xf numFmtId="0" fontId="5" fillId="0" borderId="0" xfId="0" applyFont="1" applyProtection="1"/>
    <xf numFmtId="2" fontId="10" fillId="9" borderId="25" xfId="0" applyNumberFormat="1" applyFont="1" applyFill="1" applyBorder="1" applyAlignment="1" applyProtection="1">
      <alignment horizontal="center" vertical="center"/>
    </xf>
    <xf numFmtId="0" fontId="1" fillId="9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7" fillId="0" borderId="0" xfId="0" applyFont="1" applyAlignment="1" applyProtection="1">
      <alignment wrapText="1"/>
    </xf>
    <xf numFmtId="0" fontId="6" fillId="0" borderId="0" xfId="0" applyFont="1" applyBorder="1" applyAlignment="1" applyProtection="1">
      <alignment vertical="center" wrapText="1"/>
    </xf>
    <xf numFmtId="0" fontId="7" fillId="0" borderId="0" xfId="0" applyFont="1" applyAlignment="1" applyProtection="1"/>
    <xf numFmtId="0" fontId="16" fillId="0" borderId="0" xfId="0" applyFont="1" applyAlignment="1" applyProtection="1"/>
    <xf numFmtId="0" fontId="8" fillId="0" borderId="0" xfId="0" applyFont="1" applyProtection="1"/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4" borderId="26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4" borderId="2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6" borderId="22" xfId="0" applyFont="1" applyFill="1" applyBorder="1" applyAlignment="1" applyProtection="1">
      <alignment horizontal="center" vertical="center"/>
    </xf>
    <xf numFmtId="0" fontId="3" fillId="10" borderId="24" xfId="0" applyFont="1" applyFill="1" applyBorder="1" applyAlignment="1" applyProtection="1">
      <alignment horizontal="center" vertical="center" wrapText="1"/>
    </xf>
    <xf numFmtId="0" fontId="1" fillId="0" borderId="32" xfId="0" applyFont="1" applyFill="1" applyBorder="1" applyAlignment="1" applyProtection="1">
      <alignment horizontal="center" vertical="center" wrapText="1"/>
    </xf>
    <xf numFmtId="0" fontId="9" fillId="9" borderId="13" xfId="0" applyFont="1" applyFill="1" applyBorder="1" applyAlignment="1" applyProtection="1">
      <alignment horizontal="center" vertical="center" wrapText="1"/>
    </xf>
    <xf numFmtId="0" fontId="9" fillId="9" borderId="14" xfId="0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vertical="center" wrapText="1"/>
    </xf>
    <xf numFmtId="0" fontId="2" fillId="0" borderId="25" xfId="0" applyFont="1" applyBorder="1" applyAlignment="1" applyProtection="1">
      <alignment wrapText="1"/>
    </xf>
    <xf numFmtId="0" fontId="10" fillId="0" borderId="25" xfId="0" applyFont="1" applyBorder="1" applyAlignment="1" applyProtection="1">
      <alignment vertical="center" wrapText="1"/>
    </xf>
    <xf numFmtId="2" fontId="10" fillId="0" borderId="25" xfId="0" applyNumberFormat="1" applyFont="1" applyBorder="1" applyAlignment="1" applyProtection="1">
      <alignment vertical="center" wrapText="1"/>
    </xf>
    <xf numFmtId="0" fontId="10" fillId="0" borderId="25" xfId="0" applyFont="1" applyBorder="1" applyAlignment="1" applyProtection="1">
      <alignment wrapText="1"/>
    </xf>
    <xf numFmtId="0" fontId="10" fillId="9" borderId="25" xfId="0" applyFont="1" applyFill="1" applyBorder="1" applyAlignment="1" applyProtection="1">
      <alignment vertical="center" wrapText="1"/>
    </xf>
    <xf numFmtId="0" fontId="10" fillId="0" borderId="25" xfId="0" applyFont="1" applyFill="1" applyBorder="1" applyAlignment="1" applyProtection="1">
      <alignment wrapText="1"/>
    </xf>
    <xf numFmtId="0" fontId="11" fillId="11" borderId="25" xfId="0" applyFont="1" applyFill="1" applyBorder="1" applyAlignment="1" applyProtection="1">
      <alignment wrapText="1"/>
    </xf>
    <xf numFmtId="0" fontId="14" fillId="0" borderId="0" xfId="0" applyFont="1" applyProtection="1"/>
    <xf numFmtId="0" fontId="0" fillId="0" borderId="0" xfId="0" applyFont="1" applyProtection="1"/>
    <xf numFmtId="0" fontId="15" fillId="0" borderId="0" xfId="0" applyFont="1" applyProtection="1"/>
    <xf numFmtId="0" fontId="1" fillId="11" borderId="25" xfId="0" applyFont="1" applyFill="1" applyBorder="1" applyAlignment="1" applyProtection="1">
      <alignment vertical="center" wrapText="1"/>
    </xf>
    <xf numFmtId="0" fontId="11" fillId="11" borderId="25" xfId="0" applyFont="1" applyFill="1" applyBorder="1" applyAlignment="1" applyProtection="1">
      <alignment vertical="center" wrapText="1"/>
    </xf>
    <xf numFmtId="0" fontId="1" fillId="11" borderId="25" xfId="0" applyFont="1" applyFill="1" applyBorder="1" applyAlignment="1" applyProtection="1">
      <alignment horizontal="center" wrapText="1"/>
    </xf>
    <xf numFmtId="0" fontId="1" fillId="11" borderId="38" xfId="0" applyFont="1" applyFill="1" applyBorder="1" applyAlignment="1" applyProtection="1">
      <alignment horizontal="left" vertical="center" wrapText="1"/>
    </xf>
    <xf numFmtId="0" fontId="1" fillId="11" borderId="38" xfId="0" applyFont="1" applyFill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1" fillId="11" borderId="28" xfId="0" applyFont="1" applyFill="1" applyBorder="1" applyAlignment="1" applyProtection="1">
      <alignment wrapText="1"/>
    </xf>
    <xf numFmtId="2" fontId="2" fillId="11" borderId="28" xfId="0" applyNumberFormat="1" applyFont="1" applyFill="1" applyBorder="1" applyAlignment="1" applyProtection="1">
      <alignment horizontal="center" vertical="center"/>
    </xf>
    <xf numFmtId="164" fontId="1" fillId="11" borderId="6" xfId="0" applyNumberFormat="1" applyFont="1" applyFill="1" applyBorder="1" applyAlignment="1" applyProtection="1">
      <alignment horizontal="center" vertical="center"/>
    </xf>
    <xf numFmtId="2" fontId="3" fillId="8" borderId="44" xfId="0" applyNumberFormat="1" applyFont="1" applyFill="1" applyBorder="1" applyAlignment="1" applyProtection="1">
      <alignment horizontal="center" vertical="center"/>
    </xf>
    <xf numFmtId="0" fontId="3" fillId="4" borderId="45" xfId="0" applyFont="1" applyFill="1" applyBorder="1" applyAlignment="1" applyProtection="1">
      <alignment horizontal="center" vertical="center"/>
    </xf>
    <xf numFmtId="0" fontId="1" fillId="11" borderId="51" xfId="0" applyFont="1" applyFill="1" applyBorder="1" applyAlignment="1" applyProtection="1">
      <alignment horizontal="center" vertical="center"/>
    </xf>
    <xf numFmtId="164" fontId="2" fillId="0" borderId="36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1" fillId="0" borderId="54" xfId="0" applyFont="1" applyBorder="1" applyAlignment="1" applyProtection="1">
      <alignment horizontal="center" vertical="center"/>
    </xf>
    <xf numFmtId="0" fontId="1" fillId="0" borderId="54" xfId="0" applyFont="1" applyBorder="1" applyAlignment="1" applyProtection="1">
      <alignment wrapText="1"/>
    </xf>
    <xf numFmtId="2" fontId="1" fillId="0" borderId="54" xfId="0" applyNumberFormat="1" applyFont="1" applyBorder="1" applyAlignment="1" applyProtection="1">
      <alignment horizontal="center" vertical="center"/>
    </xf>
    <xf numFmtId="164" fontId="1" fillId="9" borderId="54" xfId="0" applyNumberFormat="1" applyFont="1" applyFill="1" applyBorder="1" applyAlignment="1" applyProtection="1">
      <alignment horizontal="center" vertical="center"/>
    </xf>
    <xf numFmtId="164" fontId="1" fillId="0" borderId="54" xfId="0" applyNumberFormat="1" applyFont="1" applyBorder="1" applyAlignment="1" applyProtection="1">
      <alignment horizontal="center" vertical="center"/>
    </xf>
    <xf numFmtId="0" fontId="1" fillId="0" borderId="54" xfId="0" applyFont="1" applyFill="1" applyBorder="1" applyAlignment="1" applyProtection="1">
      <alignment wrapText="1"/>
    </xf>
    <xf numFmtId="0" fontId="1" fillId="0" borderId="54" xfId="0" applyFont="1" applyFill="1" applyBorder="1" applyAlignment="1" applyProtection="1">
      <alignment horizontal="center" vertical="center"/>
    </xf>
    <xf numFmtId="2" fontId="1" fillId="9" borderId="54" xfId="0" applyNumberFormat="1" applyFont="1" applyFill="1" applyBorder="1" applyAlignment="1" applyProtection="1">
      <alignment horizontal="center" vertical="center"/>
    </xf>
    <xf numFmtId="0" fontId="11" fillId="11" borderId="54" xfId="0" applyFont="1" applyFill="1" applyBorder="1" applyAlignment="1" applyProtection="1">
      <alignment wrapText="1"/>
    </xf>
    <xf numFmtId="2" fontId="1" fillId="11" borderId="54" xfId="0" applyNumberFormat="1" applyFont="1" applyFill="1" applyBorder="1" applyAlignment="1" applyProtection="1">
      <alignment horizontal="center" vertical="center"/>
    </xf>
    <xf numFmtId="164" fontId="1" fillId="11" borderId="54" xfId="0" applyNumberFormat="1" applyFont="1" applyFill="1" applyBorder="1" applyAlignment="1" applyProtection="1">
      <alignment horizontal="center" vertical="center"/>
    </xf>
    <xf numFmtId="0" fontId="10" fillId="0" borderId="54" xfId="0" applyFont="1" applyBorder="1" applyAlignment="1" applyProtection="1">
      <alignment wrapText="1"/>
    </xf>
    <xf numFmtId="2" fontId="3" fillId="8" borderId="54" xfId="0" applyNumberFormat="1" applyFont="1" applyFill="1" applyBorder="1" applyAlignment="1" applyProtection="1">
      <alignment horizontal="center" vertical="center"/>
    </xf>
    <xf numFmtId="164" fontId="1" fillId="9" borderId="55" xfId="0" applyNumberFormat="1" applyFont="1" applyFill="1" applyBorder="1" applyAlignment="1" applyProtection="1">
      <alignment horizontal="center" vertical="center"/>
    </xf>
    <xf numFmtId="164" fontId="1" fillId="11" borderId="55" xfId="0" applyNumberFormat="1" applyFont="1" applyFill="1" applyBorder="1" applyAlignment="1" applyProtection="1">
      <alignment horizontal="center" vertical="center"/>
    </xf>
    <xf numFmtId="2" fontId="1" fillId="11" borderId="54" xfId="0" applyNumberFormat="1" applyFont="1" applyFill="1" applyBorder="1" applyAlignment="1" applyProtection="1">
      <alignment horizontal="center" vertical="center" wrapText="1"/>
    </xf>
    <xf numFmtId="2" fontId="2" fillId="0" borderId="54" xfId="0" applyNumberFormat="1" applyFont="1" applyBorder="1" applyAlignment="1" applyProtection="1">
      <alignment horizontal="center" vertical="center"/>
    </xf>
    <xf numFmtId="164" fontId="2" fillId="0" borderId="54" xfId="0" applyNumberFormat="1" applyFont="1" applyBorder="1" applyAlignment="1" applyProtection="1">
      <alignment horizontal="center" vertical="center"/>
    </xf>
    <xf numFmtId="2" fontId="2" fillId="0" borderId="54" xfId="0" applyNumberFormat="1" applyFont="1" applyBorder="1" applyAlignment="1" applyProtection="1">
      <alignment horizontal="center" vertical="center" wrapText="1"/>
    </xf>
    <xf numFmtId="164" fontId="10" fillId="0" borderId="54" xfId="0" applyNumberFormat="1" applyFont="1" applyBorder="1" applyAlignment="1" applyProtection="1">
      <alignment horizontal="center" vertical="center"/>
    </xf>
    <xf numFmtId="2" fontId="10" fillId="0" borderId="54" xfId="0" applyNumberFormat="1" applyFont="1" applyBorder="1" applyAlignment="1" applyProtection="1">
      <alignment horizontal="center" vertical="center"/>
    </xf>
    <xf numFmtId="2" fontId="11" fillId="11" borderId="54" xfId="0" applyNumberFormat="1" applyFont="1" applyFill="1" applyBorder="1" applyAlignment="1" applyProtection="1">
      <alignment horizontal="center" vertical="center"/>
    </xf>
    <xf numFmtId="164" fontId="11" fillId="11" borderId="54" xfId="0" applyNumberFormat="1" applyFont="1" applyFill="1" applyBorder="1" applyAlignment="1" applyProtection="1">
      <alignment horizontal="center" vertical="center"/>
    </xf>
    <xf numFmtId="2" fontId="10" fillId="9" borderId="54" xfId="0" applyNumberFormat="1" applyFont="1" applyFill="1" applyBorder="1" applyAlignment="1" applyProtection="1">
      <alignment horizontal="center" vertical="center"/>
    </xf>
    <xf numFmtId="164" fontId="10" fillId="9" borderId="54" xfId="0" applyNumberFormat="1" applyFont="1" applyFill="1" applyBorder="1" applyAlignment="1" applyProtection="1">
      <alignment horizontal="center" vertical="center"/>
    </xf>
    <xf numFmtId="2" fontId="1" fillId="11" borderId="56" xfId="0" applyNumberFormat="1" applyFont="1" applyFill="1" applyBorder="1" applyAlignment="1" applyProtection="1">
      <alignment horizontal="center" vertical="center"/>
    </xf>
    <xf numFmtId="164" fontId="1" fillId="11" borderId="56" xfId="0" applyNumberFormat="1" applyFont="1" applyFill="1" applyBorder="1" applyAlignment="1" applyProtection="1">
      <alignment horizontal="center" vertical="center"/>
    </xf>
    <xf numFmtId="2" fontId="1" fillId="11" borderId="56" xfId="0" applyNumberFormat="1" applyFont="1" applyFill="1" applyBorder="1" applyAlignment="1" applyProtection="1">
      <alignment horizontal="center" vertical="center" wrapText="1"/>
    </xf>
    <xf numFmtId="0" fontId="1" fillId="0" borderId="57" xfId="0" applyFont="1" applyBorder="1" applyAlignment="1" applyProtection="1">
      <alignment horizontal="center" vertical="center"/>
    </xf>
    <xf numFmtId="0" fontId="1" fillId="0" borderId="57" xfId="0" applyFont="1" applyBorder="1" applyAlignment="1" applyProtection="1">
      <alignment wrapText="1"/>
    </xf>
    <xf numFmtId="2" fontId="1" fillId="0" borderId="57" xfId="0" applyNumberFormat="1" applyFont="1" applyBorder="1" applyAlignment="1" applyProtection="1">
      <alignment horizontal="center" vertical="center"/>
    </xf>
    <xf numFmtId="164" fontId="1" fillId="9" borderId="58" xfId="0" applyNumberFormat="1" applyFont="1" applyFill="1" applyBorder="1" applyAlignment="1" applyProtection="1">
      <alignment horizontal="center" vertical="center"/>
    </xf>
    <xf numFmtId="164" fontId="1" fillId="0" borderId="57" xfId="0" applyNumberFormat="1" applyFont="1" applyBorder="1" applyAlignment="1" applyProtection="1">
      <alignment horizontal="center" vertical="center"/>
    </xf>
    <xf numFmtId="0" fontId="3" fillId="12" borderId="37" xfId="0" applyFont="1" applyFill="1" applyBorder="1" applyAlignment="1" applyProtection="1">
      <alignment horizontal="center" vertical="center" wrapText="1"/>
      <protection locked="0"/>
    </xf>
    <xf numFmtId="0" fontId="3" fillId="12" borderId="60" xfId="0" applyFont="1" applyFill="1" applyBorder="1" applyAlignment="1" applyProtection="1">
      <alignment horizontal="center" vertical="center" wrapText="1"/>
      <protection locked="0"/>
    </xf>
    <xf numFmtId="0" fontId="3" fillId="12" borderId="61" xfId="0" applyFont="1" applyFill="1" applyBorder="1" applyAlignment="1" applyProtection="1">
      <alignment horizontal="center" vertical="center" wrapText="1"/>
      <protection locked="0"/>
    </xf>
    <xf numFmtId="0" fontId="3" fillId="12" borderId="62" xfId="0" applyFont="1" applyFill="1" applyBorder="1" applyAlignment="1" applyProtection="1">
      <alignment horizontal="center" vertical="center" wrapText="1"/>
      <protection locked="0"/>
    </xf>
    <xf numFmtId="0" fontId="3" fillId="12" borderId="39" xfId="0" applyFont="1" applyFill="1" applyBorder="1" applyAlignment="1" applyProtection="1">
      <alignment horizontal="center" vertical="center" wrapText="1"/>
      <protection locked="0"/>
    </xf>
    <xf numFmtId="0" fontId="3" fillId="12" borderId="52" xfId="0" applyFont="1" applyFill="1" applyBorder="1" applyAlignment="1" applyProtection="1">
      <alignment horizontal="center" vertical="center"/>
    </xf>
    <xf numFmtId="2" fontId="1" fillId="11" borderId="57" xfId="0" applyNumberFormat="1" applyFont="1" applyFill="1" applyBorder="1" applyAlignment="1" applyProtection="1">
      <alignment horizontal="center" vertical="center"/>
    </xf>
    <xf numFmtId="2" fontId="1" fillId="11" borderId="57" xfId="0" applyNumberFormat="1" applyFont="1" applyFill="1" applyBorder="1" applyAlignment="1" applyProtection="1">
      <alignment horizontal="center" vertical="center" wrapText="1"/>
    </xf>
    <xf numFmtId="2" fontId="11" fillId="11" borderId="57" xfId="0" applyNumberFormat="1" applyFont="1" applyFill="1" applyBorder="1" applyAlignment="1" applyProtection="1">
      <alignment horizontal="center" vertical="center" wrapText="1"/>
    </xf>
    <xf numFmtId="0" fontId="3" fillId="2" borderId="48" xfId="0" applyFont="1" applyFill="1" applyBorder="1" applyAlignment="1" applyProtection="1">
      <alignment horizontal="center" vertical="center" wrapText="1"/>
      <protection locked="0"/>
    </xf>
    <xf numFmtId="0" fontId="3" fillId="2" borderId="49" xfId="0" applyFont="1" applyFill="1" applyBorder="1" applyAlignment="1" applyProtection="1">
      <alignment horizontal="center" vertical="center" wrapText="1"/>
      <protection locked="0"/>
    </xf>
    <xf numFmtId="164" fontId="10" fillId="0" borderId="55" xfId="0" applyNumberFormat="1" applyFont="1" applyBorder="1" applyAlignment="1" applyProtection="1">
      <alignment horizontal="center" vertical="center"/>
    </xf>
    <xf numFmtId="164" fontId="2" fillId="0" borderId="55" xfId="0" applyNumberFormat="1" applyFont="1" applyBorder="1" applyAlignment="1" applyProtection="1">
      <alignment horizontal="center" vertical="center"/>
    </xf>
    <xf numFmtId="2" fontId="11" fillId="11" borderId="56" xfId="0" applyNumberFormat="1" applyFont="1" applyFill="1" applyBorder="1" applyAlignment="1" applyProtection="1">
      <alignment horizontal="center" vertical="center" wrapText="1"/>
    </xf>
    <xf numFmtId="0" fontId="1" fillId="11" borderId="63" xfId="0" applyFont="1" applyFill="1" applyBorder="1" applyAlignment="1" applyProtection="1">
      <alignment horizontal="center" vertical="center" wrapText="1"/>
    </xf>
    <xf numFmtId="2" fontId="1" fillId="11" borderId="63" xfId="0" applyNumberFormat="1" applyFont="1" applyFill="1" applyBorder="1" applyAlignment="1" applyProtection="1">
      <alignment horizontal="center" vertical="center" wrapText="1"/>
    </xf>
    <xf numFmtId="2" fontId="10" fillId="9" borderId="2" xfId="0" applyNumberFormat="1" applyFont="1" applyFill="1" applyBorder="1" applyAlignment="1" applyProtection="1">
      <alignment horizontal="center" vertical="center" wrapText="1"/>
    </xf>
    <xf numFmtId="2" fontId="10" fillId="9" borderId="32" xfId="0" applyNumberFormat="1" applyFont="1" applyFill="1" applyBorder="1" applyAlignment="1" applyProtection="1">
      <alignment horizontal="center" vertical="center" wrapText="1"/>
    </xf>
    <xf numFmtId="2" fontId="2" fillId="9" borderId="32" xfId="0" applyNumberFormat="1" applyFont="1" applyFill="1" applyBorder="1" applyAlignment="1" applyProtection="1">
      <alignment horizontal="center" vertical="center" wrapText="1"/>
    </xf>
    <xf numFmtId="2" fontId="2" fillId="9" borderId="3" xfId="0" applyNumberFormat="1" applyFont="1" applyFill="1" applyBorder="1" applyAlignment="1" applyProtection="1">
      <alignment horizontal="center" vertical="center" wrapText="1"/>
    </xf>
    <xf numFmtId="2" fontId="2" fillId="9" borderId="65" xfId="0" applyNumberFormat="1" applyFont="1" applyFill="1" applyBorder="1" applyAlignment="1" applyProtection="1">
      <alignment vertical="center"/>
    </xf>
    <xf numFmtId="2" fontId="2" fillId="9" borderId="66" xfId="0" applyNumberFormat="1" applyFont="1" applyFill="1" applyBorder="1" applyAlignment="1" applyProtection="1">
      <alignment vertical="center"/>
    </xf>
    <xf numFmtId="2" fontId="2" fillId="9" borderId="0" xfId="0" applyNumberFormat="1" applyFont="1" applyFill="1" applyBorder="1" applyAlignment="1" applyProtection="1">
      <alignment vertical="center"/>
    </xf>
    <xf numFmtId="2" fontId="2" fillId="9" borderId="68" xfId="0" applyNumberFormat="1" applyFont="1" applyFill="1" applyBorder="1" applyAlignment="1" applyProtection="1">
      <alignment vertical="center"/>
    </xf>
    <xf numFmtId="2" fontId="2" fillId="9" borderId="70" xfId="0" applyNumberFormat="1" applyFont="1" applyFill="1" applyBorder="1" applyAlignment="1" applyProtection="1">
      <alignment vertical="center"/>
    </xf>
    <xf numFmtId="2" fontId="2" fillId="9" borderId="71" xfId="0" applyNumberFormat="1" applyFont="1" applyFill="1" applyBorder="1" applyAlignment="1" applyProtection="1">
      <alignment vertical="center"/>
    </xf>
    <xf numFmtId="164" fontId="1" fillId="0" borderId="58" xfId="0" applyNumberFormat="1" applyFont="1" applyBorder="1" applyAlignment="1" applyProtection="1">
      <alignment horizontal="center" vertical="center"/>
    </xf>
    <xf numFmtId="164" fontId="1" fillId="0" borderId="55" xfId="0" applyNumberFormat="1" applyFont="1" applyBorder="1" applyAlignment="1" applyProtection="1">
      <alignment horizontal="center" vertical="center"/>
    </xf>
    <xf numFmtId="0" fontId="5" fillId="9" borderId="0" xfId="0" applyFont="1" applyFill="1" applyBorder="1" applyAlignment="1" applyProtection="1">
      <alignment horizontal="center" vertical="center"/>
    </xf>
    <xf numFmtId="2" fontId="1" fillId="9" borderId="0" xfId="0" applyNumberFormat="1" applyFont="1" applyFill="1" applyBorder="1" applyAlignment="1" applyProtection="1">
      <alignment horizontal="center" vertical="center" wrapText="1"/>
    </xf>
    <xf numFmtId="0" fontId="14" fillId="9" borderId="0" xfId="0" applyFont="1" applyFill="1" applyBorder="1" applyAlignment="1" applyProtection="1">
      <alignment horizontal="center" vertical="center"/>
    </xf>
    <xf numFmtId="0" fontId="0" fillId="9" borderId="0" xfId="0" applyFill="1" applyBorder="1" applyAlignment="1" applyProtection="1">
      <alignment horizontal="center" vertical="center"/>
    </xf>
    <xf numFmtId="164" fontId="1" fillId="11" borderId="64" xfId="0" applyNumberFormat="1" applyFont="1" applyFill="1" applyBorder="1" applyAlignment="1" applyProtection="1">
      <alignment horizontal="center" vertical="center"/>
    </xf>
    <xf numFmtId="2" fontId="1" fillId="11" borderId="25" xfId="0" applyNumberFormat="1" applyFont="1" applyFill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32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164" fontId="10" fillId="9" borderId="55" xfId="0" applyNumberFormat="1" applyFont="1" applyFill="1" applyBorder="1" applyAlignment="1" applyProtection="1">
      <alignment horizontal="center" vertical="center"/>
    </xf>
    <xf numFmtId="0" fontId="1" fillId="11" borderId="39" xfId="0" applyFont="1" applyFill="1" applyBorder="1" applyAlignment="1" applyProtection="1">
      <alignment horizontal="center" vertical="center" wrapText="1"/>
    </xf>
    <xf numFmtId="0" fontId="1" fillId="11" borderId="38" xfId="0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wrapText="1"/>
      <protection locked="0"/>
    </xf>
    <xf numFmtId="0" fontId="2" fillId="0" borderId="25" xfId="0" applyNumberFormat="1" applyFont="1" applyBorder="1" applyAlignment="1" applyProtection="1">
      <alignment horizontal="center" wrapText="1"/>
      <protection locked="0"/>
    </xf>
    <xf numFmtId="0" fontId="10" fillId="0" borderId="25" xfId="0" applyNumberFormat="1" applyFont="1" applyBorder="1" applyAlignment="1" applyProtection="1">
      <alignment horizontal="center" vertical="center" wrapText="1"/>
      <protection locked="0"/>
    </xf>
    <xf numFmtId="0" fontId="10" fillId="9" borderId="2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5" xfId="0" applyNumberFormat="1" applyFont="1" applyFill="1" applyBorder="1" applyAlignment="1" applyProtection="1">
      <alignment horizontal="center" wrapText="1"/>
      <protection locked="0"/>
    </xf>
    <xf numFmtId="0" fontId="11" fillId="11" borderId="25" xfId="0" applyFont="1" applyFill="1" applyBorder="1" applyAlignment="1" applyProtection="1">
      <alignment horizontal="center" wrapText="1"/>
    </xf>
    <xf numFmtId="0" fontId="10" fillId="0" borderId="25" xfId="0" applyFont="1" applyBorder="1" applyAlignment="1" applyProtection="1">
      <alignment horizont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9" borderId="25" xfId="0" applyFont="1" applyFill="1" applyBorder="1" applyAlignment="1" applyProtection="1">
      <alignment horizontal="center" vertical="center" wrapText="1"/>
      <protection locked="0"/>
    </xf>
    <xf numFmtId="0" fontId="1" fillId="11" borderId="25" xfId="0" applyFont="1" applyFill="1" applyBorder="1" applyAlignment="1" applyProtection="1">
      <alignment horizontal="center" wrapText="1"/>
      <protection locked="0"/>
    </xf>
    <xf numFmtId="0" fontId="1" fillId="11" borderId="54" xfId="0" applyFont="1" applyFill="1" applyBorder="1" applyAlignment="1" applyProtection="1">
      <alignment horizontal="center" wrapText="1"/>
    </xf>
    <xf numFmtId="0" fontId="17" fillId="0" borderId="0" xfId="0" applyFont="1" applyProtection="1"/>
    <xf numFmtId="0" fontId="17" fillId="0" borderId="0" xfId="0" applyFont="1"/>
    <xf numFmtId="0" fontId="2" fillId="9" borderId="34" xfId="0" applyFont="1" applyFill="1" applyBorder="1" applyAlignment="1" applyProtection="1">
      <alignment horizontal="center" vertical="center" wrapText="1"/>
    </xf>
    <xf numFmtId="2" fontId="2" fillId="9" borderId="2" xfId="0" applyNumberFormat="1" applyFont="1" applyFill="1" applyBorder="1" applyAlignment="1" applyProtection="1">
      <alignment horizontal="center" vertical="center" wrapText="1"/>
    </xf>
    <xf numFmtId="0" fontId="10" fillId="9" borderId="35" xfId="0" applyFont="1" applyFill="1" applyBorder="1" applyAlignment="1" applyProtection="1">
      <alignment horizontal="center" vertical="center"/>
    </xf>
    <xf numFmtId="0" fontId="18" fillId="0" borderId="0" xfId="0" applyFont="1" applyProtection="1"/>
    <xf numFmtId="0" fontId="18" fillId="0" borderId="0" xfId="0" applyFont="1"/>
    <xf numFmtId="0" fontId="18" fillId="9" borderId="0" xfId="0" applyFont="1" applyFill="1" applyProtection="1"/>
    <xf numFmtId="0" fontId="18" fillId="9" borderId="0" xfId="0" applyFont="1" applyFill="1"/>
    <xf numFmtId="2" fontId="2" fillId="0" borderId="56" xfId="0" applyNumberFormat="1" applyFont="1" applyBorder="1" applyAlignment="1" applyProtection="1">
      <alignment horizontal="center" vertical="center" wrapText="1"/>
    </xf>
    <xf numFmtId="0" fontId="2" fillId="0" borderId="54" xfId="0" applyFont="1" applyFill="1" applyBorder="1" applyAlignment="1" applyProtection="1">
      <alignment horizontal="center" vertical="center"/>
    </xf>
    <xf numFmtId="2" fontId="2" fillId="9" borderId="54" xfId="0" applyNumberFormat="1" applyFont="1" applyFill="1" applyBorder="1" applyAlignment="1" applyProtection="1">
      <alignment horizontal="center" vertical="center"/>
    </xf>
    <xf numFmtId="164" fontId="2" fillId="9" borderId="55" xfId="0" applyNumberFormat="1" applyFont="1" applyFill="1" applyBorder="1" applyAlignment="1" applyProtection="1">
      <alignment horizontal="center" vertical="center"/>
    </xf>
    <xf numFmtId="164" fontId="2" fillId="9" borderId="54" xfId="0" applyNumberFormat="1" applyFont="1" applyFill="1" applyBorder="1" applyAlignment="1" applyProtection="1">
      <alignment horizontal="center" vertical="center"/>
    </xf>
    <xf numFmtId="0" fontId="4" fillId="9" borderId="0" xfId="0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 applyProtection="1">
      <alignment horizontal="center" vertical="center"/>
    </xf>
    <xf numFmtId="2" fontId="3" fillId="8" borderId="72" xfId="0" applyNumberFormat="1" applyFont="1" applyFill="1" applyBorder="1" applyAlignment="1" applyProtection="1">
      <alignment horizontal="center" vertical="center"/>
    </xf>
    <xf numFmtId="0" fontId="3" fillId="9" borderId="0" xfId="0" applyFont="1" applyFill="1" applyBorder="1" applyAlignment="1" applyProtection="1">
      <alignment horizontal="center"/>
    </xf>
    <xf numFmtId="2" fontId="3" fillId="9" borderId="0" xfId="0" applyNumberFormat="1" applyFont="1" applyFill="1" applyBorder="1" applyAlignment="1" applyProtection="1">
      <alignment horizontal="center" vertical="center"/>
    </xf>
    <xf numFmtId="2" fontId="2" fillId="0" borderId="56" xfId="0" applyNumberFormat="1" applyFont="1" applyBorder="1" applyAlignment="1" applyProtection="1">
      <alignment horizontal="center" vertical="center"/>
    </xf>
    <xf numFmtId="2" fontId="1" fillId="11" borderId="66" xfId="0" applyNumberFormat="1" applyFont="1" applyFill="1" applyBorder="1" applyAlignment="1" applyProtection="1">
      <alignment horizontal="center" vertical="center"/>
    </xf>
    <xf numFmtId="2" fontId="3" fillId="8" borderId="25" xfId="0" applyNumberFormat="1" applyFont="1" applyFill="1" applyBorder="1" applyAlignment="1" applyProtection="1">
      <alignment horizontal="center" vertical="center"/>
    </xf>
    <xf numFmtId="0" fontId="1" fillId="0" borderId="56" xfId="0" applyFont="1" applyFill="1" applyBorder="1" applyAlignment="1" applyProtection="1">
      <alignment horizontal="center" vertical="center"/>
    </xf>
    <xf numFmtId="0" fontId="1" fillId="11" borderId="64" xfId="0" applyFont="1" applyFill="1" applyBorder="1" applyAlignment="1" applyProtection="1">
      <alignment wrapText="1"/>
    </xf>
    <xf numFmtId="0" fontId="9" fillId="9" borderId="0" xfId="0" applyFont="1" applyFill="1" applyBorder="1" applyAlignment="1" applyProtection="1">
      <alignment horizontal="center" vertical="center" wrapText="1"/>
    </xf>
    <xf numFmtId="0" fontId="10" fillId="0" borderId="54" xfId="0" applyFont="1" applyBorder="1" applyAlignment="1" applyProtection="1">
      <alignment horizontal="center" vertical="center"/>
    </xf>
    <xf numFmtId="0" fontId="11" fillId="11" borderId="54" xfId="0" applyFont="1" applyFill="1" applyBorder="1" applyAlignment="1" applyProtection="1">
      <alignment horizontal="center" vertical="center"/>
    </xf>
    <xf numFmtId="2" fontId="10" fillId="9" borderId="64" xfId="0" applyNumberFormat="1" applyFont="1" applyFill="1" applyBorder="1" applyAlignment="1" applyProtection="1">
      <alignment vertical="center"/>
    </xf>
    <xf numFmtId="2" fontId="10" fillId="9" borderId="67" xfId="0" applyNumberFormat="1" applyFont="1" applyFill="1" applyBorder="1" applyAlignment="1" applyProtection="1">
      <alignment vertical="center"/>
    </xf>
    <xf numFmtId="2" fontId="10" fillId="9" borderId="69" xfId="0" applyNumberFormat="1" applyFont="1" applyFill="1" applyBorder="1" applyAlignment="1" applyProtection="1">
      <alignment vertical="center"/>
    </xf>
    <xf numFmtId="0" fontId="11" fillId="11" borderId="56" xfId="0" applyFont="1" applyFill="1" applyBorder="1" applyAlignment="1" applyProtection="1">
      <alignment horizontal="center" vertical="center"/>
    </xf>
    <xf numFmtId="0" fontId="10" fillId="9" borderId="33" xfId="0" applyFont="1" applyFill="1" applyBorder="1" applyAlignment="1" applyProtection="1">
      <alignment horizontal="center" vertical="center"/>
    </xf>
    <xf numFmtId="0" fontId="10" fillId="9" borderId="36" xfId="0" applyFont="1" applyFill="1" applyBorder="1" applyAlignment="1" applyProtection="1">
      <alignment horizontal="center" vertical="center"/>
    </xf>
    <xf numFmtId="0" fontId="11" fillId="11" borderId="63" xfId="0" applyFont="1" applyFill="1" applyBorder="1" applyAlignment="1" applyProtection="1">
      <alignment horizontal="center" vertical="center"/>
    </xf>
    <xf numFmtId="0" fontId="10" fillId="0" borderId="33" xfId="0" applyFont="1" applyBorder="1" applyAlignment="1" applyProtection="1">
      <alignment vertical="center"/>
    </xf>
    <xf numFmtId="0" fontId="10" fillId="0" borderId="35" xfId="0" applyFont="1" applyBorder="1" applyAlignment="1" applyProtection="1">
      <alignment vertical="center"/>
    </xf>
    <xf numFmtId="0" fontId="10" fillId="0" borderId="36" xfId="0" applyFont="1" applyBorder="1" applyAlignment="1" applyProtection="1">
      <alignment vertical="center"/>
    </xf>
    <xf numFmtId="0" fontId="10" fillId="0" borderId="56" xfId="0" applyFont="1" applyBorder="1" applyAlignment="1" applyProtection="1">
      <alignment horizontal="center" vertical="center"/>
    </xf>
    <xf numFmtId="0" fontId="11" fillId="11" borderId="25" xfId="0" applyFont="1" applyFill="1" applyBorder="1" applyAlignment="1" applyProtection="1">
      <alignment horizontal="center" vertical="center"/>
    </xf>
    <xf numFmtId="0" fontId="3" fillId="8" borderId="23" xfId="0" applyFont="1" applyFill="1" applyBorder="1" applyAlignment="1" applyProtection="1">
      <alignment horizontal="center" vertical="center"/>
    </xf>
    <xf numFmtId="0" fontId="3" fillId="7" borderId="23" xfId="0" applyFont="1" applyFill="1" applyBorder="1" applyAlignment="1" applyProtection="1">
      <alignment horizontal="center" vertical="center"/>
    </xf>
    <xf numFmtId="164" fontId="2" fillId="11" borderId="5" xfId="0" applyNumberFormat="1" applyFont="1" applyFill="1" applyBorder="1" applyAlignment="1" applyProtection="1">
      <alignment horizontal="center" vertical="center"/>
    </xf>
    <xf numFmtId="2" fontId="2" fillId="11" borderId="54" xfId="0" applyNumberFormat="1" applyFont="1" applyFill="1" applyBorder="1" applyAlignment="1" applyProtection="1">
      <alignment horizontal="center" vertical="center"/>
    </xf>
    <xf numFmtId="164" fontId="2" fillId="11" borderId="54" xfId="0" applyNumberFormat="1" applyFont="1" applyFill="1" applyBorder="1" applyAlignment="1" applyProtection="1">
      <alignment horizontal="center" vertical="center"/>
    </xf>
    <xf numFmtId="0" fontId="2" fillId="11" borderId="25" xfId="0" applyFont="1" applyFill="1" applyBorder="1" applyAlignment="1" applyProtection="1">
      <alignment horizontal="center" wrapText="1"/>
    </xf>
    <xf numFmtId="0" fontId="10" fillId="11" borderId="73" xfId="0" applyFont="1" applyFill="1" applyBorder="1" applyAlignment="1" applyProtection="1">
      <alignment horizontal="center" vertical="center"/>
    </xf>
    <xf numFmtId="0" fontId="2" fillId="11" borderId="73" xfId="0" applyFont="1" applyFill="1" applyBorder="1" applyAlignment="1" applyProtection="1">
      <alignment horizontal="center" vertical="center" wrapText="1"/>
    </xf>
    <xf numFmtId="2" fontId="2" fillId="11" borderId="73" xfId="0" applyNumberFormat="1" applyFont="1" applyFill="1" applyBorder="1" applyAlignment="1" applyProtection="1">
      <alignment horizontal="center" vertical="center" wrapText="1"/>
    </xf>
    <xf numFmtId="0" fontId="11" fillId="11" borderId="73" xfId="0" applyFont="1" applyFill="1" applyBorder="1" applyAlignment="1" applyProtection="1">
      <alignment horizontal="center" vertical="center"/>
    </xf>
    <xf numFmtId="2" fontId="1" fillId="11" borderId="73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Border="1" applyAlignment="1" applyProtection="1">
      <alignment horizontal="center" vertical="center" wrapText="1"/>
    </xf>
    <xf numFmtId="0" fontId="10" fillId="0" borderId="35" xfId="0" applyFont="1" applyBorder="1" applyAlignment="1" applyProtection="1">
      <alignment horizontal="center" vertical="center"/>
    </xf>
    <xf numFmtId="2" fontId="2" fillId="0" borderId="32" xfId="0" applyNumberFormat="1" applyFont="1" applyBorder="1" applyAlignment="1" applyProtection="1">
      <alignment horizontal="center" vertical="center" wrapText="1"/>
    </xf>
    <xf numFmtId="0" fontId="10" fillId="0" borderId="36" xfId="0" applyFont="1" applyBorder="1" applyAlignment="1" applyProtection="1">
      <alignment horizontal="center" vertical="center"/>
    </xf>
    <xf numFmtId="2" fontId="2" fillId="0" borderId="15" xfId="0" applyNumberFormat="1" applyFont="1" applyBorder="1" applyAlignment="1" applyProtection="1">
      <alignment horizontal="center" vertical="center" wrapText="1"/>
    </xf>
    <xf numFmtId="2" fontId="2" fillId="0" borderId="3" xfId="0" applyNumberFormat="1" applyFont="1" applyBorder="1" applyAlignment="1" applyProtection="1">
      <alignment horizontal="center" vertical="center" wrapText="1"/>
    </xf>
    <xf numFmtId="2" fontId="3" fillId="8" borderId="55" xfId="0" applyNumberFormat="1" applyFont="1" applyFill="1" applyBorder="1" applyAlignment="1" applyProtection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/>
    </xf>
    <xf numFmtId="164" fontId="1" fillId="11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2" fontId="1" fillId="0" borderId="25" xfId="0" applyNumberFormat="1" applyFont="1" applyBorder="1" applyAlignment="1" applyProtection="1">
      <alignment horizontal="center" vertical="center"/>
    </xf>
    <xf numFmtId="0" fontId="3" fillId="2" borderId="48" xfId="0" applyFont="1" applyFill="1" applyBorder="1" applyAlignment="1" applyProtection="1">
      <alignment horizontal="center" vertical="center" wrapText="1"/>
    </xf>
    <xf numFmtId="0" fontId="3" fillId="2" borderId="49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 vertical="center"/>
    </xf>
    <xf numFmtId="0" fontId="1" fillId="11" borderId="30" xfId="0" applyFont="1" applyFill="1" applyBorder="1" applyAlignment="1" applyProtection="1">
      <alignment horizontal="left" vertical="center" wrapText="1"/>
    </xf>
    <xf numFmtId="0" fontId="1" fillId="11" borderId="32" xfId="0" applyFont="1" applyFill="1" applyBorder="1" applyAlignment="1" applyProtection="1">
      <alignment horizontal="center" vertical="center" wrapText="1"/>
    </xf>
    <xf numFmtId="0" fontId="1" fillId="11" borderId="30" xfId="0" applyFont="1" applyFill="1" applyBorder="1" applyAlignment="1" applyProtection="1">
      <alignment horizontal="center" vertical="center" wrapText="1"/>
    </xf>
    <xf numFmtId="0" fontId="1" fillId="11" borderId="30" xfId="0" applyFont="1" applyFill="1" applyBorder="1" applyAlignment="1" applyProtection="1">
      <alignment horizontal="center" vertical="center"/>
    </xf>
    <xf numFmtId="0" fontId="3" fillId="12" borderId="45" xfId="0" applyFont="1" applyFill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top"/>
    </xf>
    <xf numFmtId="0" fontId="1" fillId="0" borderId="40" xfId="0" applyFont="1" applyBorder="1" applyAlignment="1" applyProtection="1">
      <alignment horizontal="center" vertical="top"/>
    </xf>
    <xf numFmtId="0" fontId="1" fillId="0" borderId="41" xfId="0" applyFont="1" applyBorder="1" applyAlignment="1" applyProtection="1">
      <alignment horizontal="center" vertical="top"/>
    </xf>
    <xf numFmtId="0" fontId="3" fillId="12" borderId="48" xfId="0" applyFont="1" applyFill="1" applyBorder="1" applyAlignment="1" applyProtection="1">
      <alignment horizontal="center" vertical="center" wrapText="1"/>
    </xf>
    <xf numFmtId="0" fontId="3" fillId="12" borderId="49" xfId="0" applyFont="1" applyFill="1" applyBorder="1" applyAlignment="1" applyProtection="1">
      <alignment horizontal="center" vertical="center" wrapText="1"/>
    </xf>
    <xf numFmtId="0" fontId="3" fillId="12" borderId="75" xfId="0" applyFont="1" applyFill="1" applyBorder="1" applyAlignment="1" applyProtection="1">
      <alignment horizontal="center" vertical="center" wrapText="1"/>
    </xf>
    <xf numFmtId="0" fontId="3" fillId="12" borderId="76" xfId="0" applyFont="1" applyFill="1" applyBorder="1" applyAlignment="1" applyProtection="1">
      <alignment horizontal="center" vertical="center" wrapText="1"/>
    </xf>
    <xf numFmtId="0" fontId="3" fillId="12" borderId="77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wrapText="1"/>
    </xf>
    <xf numFmtId="0" fontId="2" fillId="0" borderId="25" xfId="0" applyFont="1" applyBorder="1" applyAlignment="1" applyProtection="1">
      <alignment horizontal="center" wrapText="1"/>
    </xf>
    <xf numFmtId="0" fontId="2" fillId="0" borderId="25" xfId="0" applyNumberFormat="1" applyFont="1" applyBorder="1" applyAlignment="1" applyProtection="1">
      <alignment horizontal="center" wrapText="1"/>
    </xf>
    <xf numFmtId="0" fontId="10" fillId="0" borderId="25" xfId="0" applyNumberFormat="1" applyFont="1" applyBorder="1" applyAlignment="1" applyProtection="1">
      <alignment horizontal="center" vertical="center" wrapText="1"/>
    </xf>
    <xf numFmtId="0" fontId="10" fillId="9" borderId="25" xfId="0" applyNumberFormat="1" applyFont="1" applyFill="1" applyBorder="1" applyAlignment="1" applyProtection="1">
      <alignment horizontal="center" vertical="center" wrapText="1"/>
    </xf>
    <xf numFmtId="0" fontId="10" fillId="0" borderId="25" xfId="0" applyNumberFormat="1" applyFont="1" applyFill="1" applyBorder="1" applyAlignment="1" applyProtection="1">
      <alignment horizontal="center" wrapText="1"/>
    </xf>
    <xf numFmtId="0" fontId="10" fillId="0" borderId="25" xfId="0" applyFont="1" applyBorder="1" applyAlignment="1" applyProtection="1">
      <alignment horizontal="center" wrapText="1"/>
    </xf>
    <xf numFmtId="0" fontId="10" fillId="0" borderId="25" xfId="0" applyFont="1" applyBorder="1" applyAlignment="1" applyProtection="1">
      <alignment horizontal="center" vertical="center" wrapText="1"/>
    </xf>
    <xf numFmtId="0" fontId="10" fillId="9" borderId="25" xfId="0" applyFont="1" applyFill="1" applyBorder="1" applyAlignment="1" applyProtection="1">
      <alignment horizontal="center" vertical="center" wrapText="1"/>
    </xf>
    <xf numFmtId="0" fontId="1" fillId="11" borderId="28" xfId="0" applyFont="1" applyFill="1" applyBorder="1" applyAlignment="1" applyProtection="1">
      <alignment horizontal="center" wrapText="1"/>
    </xf>
    <xf numFmtId="0" fontId="1" fillId="0" borderId="57" xfId="0" applyFont="1" applyBorder="1" applyAlignment="1" applyProtection="1">
      <alignment horizontal="center" wrapText="1"/>
    </xf>
    <xf numFmtId="0" fontId="1" fillId="0" borderId="54" xfId="0" applyFont="1" applyBorder="1" applyAlignment="1" applyProtection="1">
      <alignment horizontal="center" wrapText="1"/>
    </xf>
    <xf numFmtId="0" fontId="1" fillId="0" borderId="54" xfId="0" applyFont="1" applyFill="1" applyBorder="1" applyAlignment="1" applyProtection="1">
      <alignment horizontal="center" wrapText="1"/>
    </xf>
    <xf numFmtId="0" fontId="2" fillId="0" borderId="54" xfId="0" applyFont="1" applyFill="1" applyBorder="1" applyAlignment="1" applyProtection="1">
      <alignment horizontal="center" wrapText="1"/>
    </xf>
    <xf numFmtId="0" fontId="2" fillId="0" borderId="56" xfId="0" applyFont="1" applyFill="1" applyBorder="1" applyAlignment="1" applyProtection="1">
      <alignment horizontal="center" wrapText="1"/>
    </xf>
    <xf numFmtId="164" fontId="2" fillId="0" borderId="1" xfId="0" applyNumberFormat="1" applyFont="1" applyBorder="1" applyAlignment="1" applyProtection="1">
      <alignment horizontal="center" wrapText="1"/>
    </xf>
    <xf numFmtId="0" fontId="1" fillId="0" borderId="81" xfId="0" applyFont="1" applyBorder="1" applyAlignment="1" applyProtection="1">
      <alignment horizontal="center" vertical="top"/>
    </xf>
    <xf numFmtId="0" fontId="1" fillId="0" borderId="80" xfId="0" applyFont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top"/>
    </xf>
    <xf numFmtId="0" fontId="1" fillId="0" borderId="78" xfId="0" applyFont="1" applyBorder="1" applyAlignment="1" applyProtection="1">
      <alignment horizontal="center" vertical="top"/>
    </xf>
    <xf numFmtId="0" fontId="1" fillId="0" borderId="58" xfId="0" applyFont="1" applyBorder="1" applyAlignment="1" applyProtection="1">
      <alignment horizontal="center" vertical="center"/>
    </xf>
    <xf numFmtId="0" fontId="1" fillId="0" borderId="55" xfId="0" applyFont="1" applyBorder="1" applyAlignment="1" applyProtection="1">
      <alignment horizontal="center" vertical="center"/>
    </xf>
    <xf numFmtId="0" fontId="1" fillId="0" borderId="55" xfId="0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 applyProtection="1">
      <alignment horizontal="center" vertical="center"/>
    </xf>
    <xf numFmtId="0" fontId="2" fillId="0" borderId="64" xfId="0" applyFont="1" applyFill="1" applyBorder="1" applyAlignment="1" applyProtection="1">
      <alignment horizontal="center" vertical="center"/>
    </xf>
    <xf numFmtId="0" fontId="1" fillId="0" borderId="82" xfId="0" applyFont="1" applyFill="1" applyBorder="1" applyAlignment="1" applyProtection="1">
      <alignment horizontal="center" vertical="center"/>
    </xf>
    <xf numFmtId="164" fontId="2" fillId="0" borderId="72" xfId="0" applyNumberFormat="1" applyFont="1" applyBorder="1" applyAlignment="1" applyProtection="1">
      <alignment horizontal="center" vertical="center"/>
    </xf>
    <xf numFmtId="164" fontId="1" fillId="11" borderId="72" xfId="0" applyNumberFormat="1" applyFont="1" applyFill="1" applyBorder="1" applyAlignment="1" applyProtection="1">
      <alignment horizontal="center" vertical="center"/>
    </xf>
    <xf numFmtId="164" fontId="11" fillId="11" borderId="72" xfId="0" applyNumberFormat="1" applyFont="1" applyFill="1" applyBorder="1" applyAlignment="1" applyProtection="1">
      <alignment horizontal="center" vertical="center"/>
    </xf>
    <xf numFmtId="164" fontId="10" fillId="0" borderId="83" xfId="0" applyNumberFormat="1" applyFont="1" applyBorder="1" applyAlignment="1" applyProtection="1">
      <alignment horizontal="center" vertical="center"/>
    </xf>
    <xf numFmtId="164" fontId="2" fillId="0" borderId="83" xfId="0" applyNumberFormat="1" applyFont="1" applyBorder="1" applyAlignment="1" applyProtection="1">
      <alignment horizontal="center" vertical="center"/>
    </xf>
    <xf numFmtId="164" fontId="2" fillId="11" borderId="72" xfId="0" applyNumberFormat="1" applyFont="1" applyFill="1" applyBorder="1" applyAlignment="1" applyProtection="1">
      <alignment horizontal="center" vertical="center"/>
    </xf>
    <xf numFmtId="164" fontId="10" fillId="9" borderId="83" xfId="0" applyNumberFormat="1" applyFont="1" applyFill="1" applyBorder="1" applyAlignment="1" applyProtection="1">
      <alignment horizontal="center" vertical="center"/>
    </xf>
    <xf numFmtId="164" fontId="1" fillId="11" borderId="65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wrapText="1"/>
    </xf>
    <xf numFmtId="0" fontId="1" fillId="0" borderId="25" xfId="0" applyFont="1" applyBorder="1" applyAlignment="1" applyProtection="1">
      <alignment horizontal="center" wrapText="1"/>
      <protection locked="0"/>
    </xf>
    <xf numFmtId="0" fontId="1" fillId="0" borderId="25" xfId="0" applyFont="1" applyFill="1" applyBorder="1" applyAlignment="1" applyProtection="1">
      <alignment wrapText="1"/>
    </xf>
    <xf numFmtId="0" fontId="1" fillId="0" borderId="25" xfId="0" applyFont="1" applyFill="1" applyBorder="1" applyAlignment="1" applyProtection="1">
      <alignment horizontal="center" wrapText="1"/>
      <protection locked="0"/>
    </xf>
    <xf numFmtId="0" fontId="2" fillId="0" borderId="25" xfId="0" applyFont="1" applyFill="1" applyBorder="1" applyAlignment="1" applyProtection="1">
      <alignment horizontal="center" wrapText="1"/>
      <protection locked="0"/>
    </xf>
    <xf numFmtId="0" fontId="10" fillId="0" borderId="25" xfId="0" applyNumberFormat="1" applyFont="1" applyBorder="1" applyAlignment="1" applyProtection="1">
      <alignment horizontal="center" wrapText="1"/>
      <protection locked="0"/>
    </xf>
    <xf numFmtId="0" fontId="3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1" xfId="0" applyFont="1" applyBorder="1" applyAlignment="1" applyProtection="1">
      <alignment horizontal="center" vertical="top"/>
    </xf>
    <xf numFmtId="0" fontId="1" fillId="0" borderId="78" xfId="0" applyFont="1" applyBorder="1" applyAlignment="1" applyProtection="1">
      <alignment horizontal="center" vertical="top"/>
    </xf>
    <xf numFmtId="0" fontId="1" fillId="0" borderId="79" xfId="0" applyFont="1" applyBorder="1" applyAlignment="1" applyProtection="1">
      <alignment horizontal="center" vertical="top"/>
    </xf>
    <xf numFmtId="0" fontId="3" fillId="12" borderId="50" xfId="0" applyFont="1" applyFill="1" applyBorder="1" applyAlignment="1" applyProtection="1">
      <alignment horizontal="center" vertical="center" wrapText="1"/>
    </xf>
    <xf numFmtId="0" fontId="3" fillId="12" borderId="13" xfId="0" applyFont="1" applyFill="1" applyBorder="1" applyAlignment="1" applyProtection="1">
      <alignment horizontal="center" vertical="center" wrapText="1"/>
    </xf>
    <xf numFmtId="0" fontId="1" fillId="9" borderId="40" xfId="0" applyFont="1" applyFill="1" applyBorder="1" applyAlignment="1" applyProtection="1">
      <alignment horizontal="center" vertical="top" wrapText="1"/>
    </xf>
    <xf numFmtId="0" fontId="1" fillId="9" borderId="78" xfId="0" applyFont="1" applyFill="1" applyBorder="1" applyAlignment="1" applyProtection="1">
      <alignment horizontal="center" vertical="top" wrapText="1"/>
    </xf>
    <xf numFmtId="0" fontId="1" fillId="9" borderId="79" xfId="0" applyFont="1" applyFill="1" applyBorder="1" applyAlignment="1" applyProtection="1">
      <alignment horizontal="center" vertical="top" wrapText="1"/>
    </xf>
    <xf numFmtId="0" fontId="1" fillId="0" borderId="80" xfId="0" applyFont="1" applyBorder="1" applyAlignment="1" applyProtection="1">
      <alignment horizontal="center" vertical="top"/>
    </xf>
    <xf numFmtId="0" fontId="11" fillId="0" borderId="81" xfId="0" applyFont="1" applyBorder="1" applyAlignment="1" applyProtection="1">
      <alignment horizontal="center" vertical="top"/>
    </xf>
    <xf numFmtId="0" fontId="11" fillId="0" borderId="78" xfId="0" applyFont="1" applyBorder="1" applyAlignment="1" applyProtection="1">
      <alignment horizontal="center" vertical="top"/>
    </xf>
    <xf numFmtId="0" fontId="11" fillId="0" borderId="79" xfId="0" applyFont="1" applyBorder="1" applyAlignment="1" applyProtection="1">
      <alignment horizontal="center" vertical="top"/>
    </xf>
    <xf numFmtId="0" fontId="1" fillId="0" borderId="34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3" fillId="4" borderId="52" xfId="0" applyFont="1" applyFill="1" applyBorder="1" applyAlignment="1" applyProtection="1">
      <alignment horizontal="center" vertical="center"/>
    </xf>
    <xf numFmtId="0" fontId="3" fillId="4" borderId="74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12" fillId="13" borderId="0" xfId="0" applyFont="1" applyFill="1" applyAlignment="1" applyProtection="1">
      <alignment horizontal="left" vertical="center"/>
      <protection locked="0"/>
    </xf>
    <xf numFmtId="0" fontId="3" fillId="2" borderId="46" xfId="0" applyFont="1" applyFill="1" applyBorder="1" applyAlignment="1" applyProtection="1">
      <alignment horizontal="center" vertical="center" wrapText="1"/>
    </xf>
    <xf numFmtId="0" fontId="3" fillId="2" borderId="47" xfId="0" applyFont="1" applyFill="1" applyBorder="1" applyAlignment="1" applyProtection="1">
      <alignment horizontal="center" vertical="center" wrapText="1"/>
    </xf>
    <xf numFmtId="0" fontId="6" fillId="2" borderId="50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12" fillId="13" borderId="0" xfId="0" applyFont="1" applyFill="1" applyAlignment="1" applyProtection="1">
      <alignment horizontal="left" vertical="center"/>
    </xf>
    <xf numFmtId="0" fontId="13" fillId="4" borderId="50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" fillId="0" borderId="43" xfId="0" applyFont="1" applyBorder="1" applyAlignment="1" applyProtection="1">
      <alignment horizontal="center" vertical="top"/>
    </xf>
    <xf numFmtId="0" fontId="1" fillId="0" borderId="40" xfId="0" applyFont="1" applyBorder="1" applyAlignment="1" applyProtection="1">
      <alignment horizontal="center" vertical="top"/>
    </xf>
    <xf numFmtId="0" fontId="1" fillId="0" borderId="41" xfId="0" applyFont="1" applyBorder="1" applyAlignment="1" applyProtection="1">
      <alignment horizontal="center" vertical="top"/>
    </xf>
    <xf numFmtId="0" fontId="3" fillId="8" borderId="18" xfId="0" applyFont="1" applyFill="1" applyBorder="1" applyAlignment="1" applyProtection="1">
      <alignment horizontal="center" vertical="center"/>
    </xf>
    <xf numFmtId="0" fontId="3" fillId="8" borderId="12" xfId="0" applyFont="1" applyFill="1" applyBorder="1" applyAlignment="1" applyProtection="1">
      <alignment horizontal="center" vertical="center"/>
    </xf>
    <xf numFmtId="0" fontId="3" fillId="8" borderId="25" xfId="0" applyFont="1" applyFill="1" applyBorder="1" applyAlignment="1" applyProtection="1">
      <alignment horizontal="center"/>
    </xf>
    <xf numFmtId="0" fontId="11" fillId="0" borderId="43" xfId="0" applyFont="1" applyBorder="1" applyAlignment="1" applyProtection="1">
      <alignment horizontal="center" vertical="top"/>
    </xf>
    <xf numFmtId="0" fontId="11" fillId="0" borderId="40" xfId="0" applyFont="1" applyBorder="1" applyAlignment="1" applyProtection="1">
      <alignment horizontal="center" vertical="top"/>
    </xf>
    <xf numFmtId="0" fontId="11" fillId="0" borderId="41" xfId="0" applyFont="1" applyBorder="1" applyAlignment="1" applyProtection="1">
      <alignment horizontal="center" vertical="top"/>
    </xf>
    <xf numFmtId="0" fontId="3" fillId="6" borderId="17" xfId="0" applyFont="1" applyFill="1" applyBorder="1" applyAlignment="1" applyProtection="1">
      <alignment horizontal="center" vertical="center"/>
    </xf>
    <xf numFmtId="0" fontId="3" fillId="6" borderId="19" xfId="0" applyFont="1" applyFill="1" applyBorder="1" applyAlignment="1" applyProtection="1">
      <alignment horizontal="center" vertical="center"/>
    </xf>
    <xf numFmtId="0" fontId="9" fillId="4" borderId="52" xfId="0" applyFont="1" applyFill="1" applyBorder="1" applyAlignment="1" applyProtection="1">
      <alignment horizontal="center" vertical="center" wrapText="1"/>
    </xf>
    <xf numFmtId="0" fontId="9" fillId="4" borderId="53" xfId="0" applyFont="1" applyFill="1" applyBorder="1" applyAlignment="1" applyProtection="1">
      <alignment horizontal="center" vertical="center" wrapText="1"/>
    </xf>
    <xf numFmtId="0" fontId="3" fillId="3" borderId="52" xfId="0" applyFont="1" applyFill="1" applyBorder="1" applyAlignment="1" applyProtection="1">
      <alignment horizontal="center" vertical="center" wrapText="1"/>
    </xf>
    <xf numFmtId="0" fontId="3" fillId="3" borderId="53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1" fillId="0" borderId="42" xfId="0" applyFont="1" applyBorder="1" applyAlignment="1" applyProtection="1">
      <alignment horizontal="center" vertical="top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 applyProtection="1">
      <alignment horizontal="center" vertical="center"/>
    </xf>
    <xf numFmtId="0" fontId="3" fillId="0" borderId="53" xfId="0" applyFont="1" applyFill="1" applyBorder="1" applyAlignment="1" applyProtection="1">
      <alignment horizontal="center" vertical="center"/>
    </xf>
    <xf numFmtId="0" fontId="6" fillId="2" borderId="50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3" fillId="12" borderId="59" xfId="0" applyFont="1" applyFill="1" applyBorder="1" applyAlignment="1" applyProtection="1">
      <alignment horizontal="center" vertical="center" wrapText="1"/>
    </xf>
    <xf numFmtId="0" fontId="3" fillId="12" borderId="27" xfId="0" applyFont="1" applyFill="1" applyBorder="1" applyAlignment="1" applyProtection="1">
      <alignment horizontal="center" vertical="center" wrapText="1"/>
    </xf>
    <xf numFmtId="0" fontId="1" fillId="9" borderId="37" xfId="0" applyFont="1" applyFill="1" applyBorder="1" applyAlignment="1" applyProtection="1">
      <alignment horizontal="center" vertical="top" wrapText="1"/>
    </xf>
    <xf numFmtId="0" fontId="1" fillId="9" borderId="41" xfId="0" applyFont="1" applyFill="1" applyBorder="1" applyAlignment="1" applyProtection="1">
      <alignment horizontal="center" vertical="top" wrapText="1"/>
    </xf>
    <xf numFmtId="0" fontId="3" fillId="10" borderId="16" xfId="0" applyFont="1" applyFill="1" applyBorder="1" applyAlignment="1" applyProtection="1">
      <alignment horizontal="center" vertical="center" wrapText="1"/>
    </xf>
    <xf numFmtId="0" fontId="3" fillId="10" borderId="20" xfId="0" applyFont="1" applyFill="1" applyBorder="1" applyAlignment="1" applyProtection="1">
      <alignment horizontal="center" vertical="center" wrapText="1"/>
    </xf>
    <xf numFmtId="0" fontId="3" fillId="7" borderId="18" xfId="0" applyFont="1" applyFill="1" applyBorder="1" applyAlignment="1" applyProtection="1">
      <alignment horizontal="center" vertical="center"/>
    </xf>
    <xf numFmtId="0" fontId="3" fillId="7" borderId="12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2"/>
  <sheetViews>
    <sheetView showZeros="0"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P7" sqref="P7"/>
    </sheetView>
  </sheetViews>
  <sheetFormatPr defaultRowHeight="15" x14ac:dyDescent="0.25"/>
  <cols>
    <col min="1" max="1" width="6.140625" style="2" customWidth="1"/>
    <col min="2" max="2" width="28.85546875" customWidth="1"/>
    <col min="3" max="4" width="9.7109375" customWidth="1"/>
    <col min="5" max="24" width="10.140625" customWidth="1"/>
    <col min="25" max="25" width="9.85546875" customWidth="1"/>
    <col min="26" max="26" width="13.85546875" style="1" customWidth="1"/>
    <col min="27" max="27" width="8" style="1" hidden="1" customWidth="1"/>
  </cols>
  <sheetData>
    <row r="1" spans="1:28" s="5" customFormat="1" ht="20.25" x14ac:dyDescent="0.25">
      <c r="A1" s="36"/>
      <c r="B1" s="230"/>
      <c r="C1" s="230"/>
      <c r="D1" s="230"/>
      <c r="E1" s="230"/>
      <c r="F1" s="230"/>
      <c r="G1" s="230"/>
      <c r="H1" s="301" t="s">
        <v>76</v>
      </c>
      <c r="I1" s="301"/>
      <c r="J1" s="301"/>
      <c r="K1" s="302" t="s">
        <v>119</v>
      </c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12"/>
      <c r="AA1" s="36"/>
      <c r="AB1" s="38"/>
    </row>
    <row r="2" spans="1:28" s="6" customFormat="1" ht="21" thickBot="1" x14ac:dyDescent="0.3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1"/>
      <c r="AB2" s="43"/>
    </row>
    <row r="3" spans="1:28" ht="21" customHeight="1" thickBot="1" x14ac:dyDescent="0.3">
      <c r="A3" s="303" t="s">
        <v>52</v>
      </c>
      <c r="B3" s="303" t="s">
        <v>16</v>
      </c>
      <c r="C3" s="305" t="s">
        <v>120</v>
      </c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299" t="s">
        <v>51</v>
      </c>
      <c r="AA3" s="297"/>
      <c r="AB3" s="18"/>
    </row>
    <row r="4" spans="1:28" ht="29.25" customHeight="1" thickBot="1" x14ac:dyDescent="0.3">
      <c r="A4" s="304"/>
      <c r="B4" s="304"/>
      <c r="C4" s="123">
        <v>2</v>
      </c>
      <c r="D4" s="124">
        <v>3</v>
      </c>
      <c r="E4" s="124">
        <v>4</v>
      </c>
      <c r="F4" s="124">
        <v>5</v>
      </c>
      <c r="G4" s="124">
        <v>6</v>
      </c>
      <c r="H4" s="124">
        <v>9</v>
      </c>
      <c r="I4" s="124">
        <v>10</v>
      </c>
      <c r="J4" s="124">
        <v>11</v>
      </c>
      <c r="K4" s="124">
        <v>12</v>
      </c>
      <c r="L4" s="124">
        <v>13</v>
      </c>
      <c r="M4" s="124">
        <v>16</v>
      </c>
      <c r="N4" s="124">
        <v>17</v>
      </c>
      <c r="O4" s="124">
        <v>18</v>
      </c>
      <c r="P4" s="124">
        <v>19</v>
      </c>
      <c r="Q4" s="124">
        <v>20</v>
      </c>
      <c r="R4" s="124">
        <v>21</v>
      </c>
      <c r="S4" s="124">
        <v>23</v>
      </c>
      <c r="T4" s="124">
        <v>24</v>
      </c>
      <c r="U4" s="124">
        <v>25</v>
      </c>
      <c r="V4" s="124">
        <v>26</v>
      </c>
      <c r="W4" s="124"/>
      <c r="X4" s="124"/>
      <c r="Y4" s="124"/>
      <c r="Z4" s="300"/>
      <c r="AA4" s="298"/>
      <c r="AB4" s="18"/>
    </row>
    <row r="5" spans="1:28" ht="1.5" hidden="1" customHeight="1" thickBot="1" x14ac:dyDescent="0.3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A5" s="53"/>
      <c r="AB5" s="18"/>
    </row>
    <row r="6" spans="1:28" ht="16.5" thickBot="1" x14ac:dyDescent="0.3">
      <c r="A6" s="288" t="s">
        <v>112</v>
      </c>
      <c r="B6" s="289"/>
      <c r="C6" s="239">
        <f>'Vîrsta 1-2 ani'!C6+'Vîrsta 3-4 ani'!C6+'Vîrsta 5-7 ani'!C6</f>
        <v>25</v>
      </c>
      <c r="D6" s="240">
        <f>'Vîrsta 1-2 ani'!D6+'Vîrsta 3-4 ani'!D6+'Vîrsta 5-7 ani'!D6</f>
        <v>16</v>
      </c>
      <c r="E6" s="240">
        <f>'Vîrsta 1-2 ani'!E6+'Vîrsta 3-4 ani'!E6+'Vîrsta 5-7 ani'!E6</f>
        <v>13</v>
      </c>
      <c r="F6" s="240">
        <f>'Vîrsta 1-2 ani'!F6+'Vîrsta 3-4 ani'!F6+'Vîrsta 5-7 ani'!F6</f>
        <v>11</v>
      </c>
      <c r="G6" s="240">
        <f>'Vîrsta 1-2 ani'!G6+'Vîrsta 3-4 ani'!G6+'Vîrsta 5-7 ani'!G6</f>
        <v>12</v>
      </c>
      <c r="H6" s="240">
        <f>'Vîrsta 1-2 ani'!H6+'Vîrsta 3-4 ani'!H6+'Vîrsta 5-7 ani'!H6</f>
        <v>20</v>
      </c>
      <c r="I6" s="240">
        <f>'Vîrsta 1-2 ani'!I6+'Vîrsta 3-4 ani'!I6+'Vîrsta 5-7 ani'!I6</f>
        <v>20</v>
      </c>
      <c r="J6" s="241">
        <f>'Vîrsta 1-2 ani'!J6+'Vîrsta 3-4 ani'!J6+'Vîrsta 5-7 ani'!J6</f>
        <v>20</v>
      </c>
      <c r="K6" s="242">
        <f>'Vîrsta 1-2 ani'!K6+'Vîrsta 3-4 ani'!K6+'Vîrsta 5-7 ani'!K6</f>
        <v>20</v>
      </c>
      <c r="L6" s="243">
        <f>'Vîrsta 1-2 ani'!L6+'Vîrsta 3-4 ani'!L6+'Vîrsta 5-7 ani'!L6</f>
        <v>13</v>
      </c>
      <c r="M6" s="240">
        <f>'Vîrsta 1-2 ani'!M6+'Vîrsta 3-4 ani'!M6+'Vîrsta 5-7 ani'!M6</f>
        <v>20</v>
      </c>
      <c r="N6" s="243">
        <f>'Vîrsta 1-2 ani'!N6+'Vîrsta 3-4 ani'!N6+'Vîrsta 5-7 ani'!N6</f>
        <v>20</v>
      </c>
      <c r="O6" s="240">
        <f>'Vîrsta 1-2 ani'!O6+'Vîrsta 3-4 ani'!O6+'Vîrsta 5-7 ani'!O6</f>
        <v>15</v>
      </c>
      <c r="P6" s="240">
        <f>'Vîrsta 1-2 ani'!P6+'Vîrsta 3-4 ani'!P6+'Vîrsta 5-7 ani'!P6</f>
        <v>200</v>
      </c>
      <c r="Q6" s="240">
        <f>'Vîrsta 1-2 ani'!Q6+'Vîrsta 3-4 ani'!Q6+'Vîrsta 5-7 ani'!Q6</f>
        <v>150</v>
      </c>
      <c r="R6" s="240">
        <f>'Vîrsta 1-2 ani'!R6+'Vîrsta 3-4 ani'!R6+'Vîrsta 5-7 ani'!R6</f>
        <v>36</v>
      </c>
      <c r="S6" s="240">
        <f>'Vîrsta 1-2 ani'!S6+'Vîrsta 3-4 ani'!S6+'Vîrsta 5-7 ani'!S6</f>
        <v>150</v>
      </c>
      <c r="T6" s="240">
        <f>'Vîrsta 1-2 ani'!T6+'Vîrsta 3-4 ani'!T6+'Vîrsta 5-7 ani'!T6</f>
        <v>217</v>
      </c>
      <c r="U6" s="240">
        <f>'Vîrsta 1-2 ani'!U6+'Vîrsta 3-4 ani'!U6+'Vîrsta 5-7 ani'!U6</f>
        <v>238</v>
      </c>
      <c r="V6" s="240">
        <f>'Vîrsta 1-2 ani'!V6+'Vîrsta 3-4 ani'!V6+'Vîrsta 5-7 ani'!V6</f>
        <v>200</v>
      </c>
      <c r="W6" s="240">
        <f>'Vîrsta 1-2 ani'!W6+'Vîrsta 3-4 ani'!W6+'Vîrsta 5-7 ani'!W6</f>
        <v>0</v>
      </c>
      <c r="X6" s="240">
        <f>'Vîrsta 1-2 ani'!X6+'Vîrsta 3-4 ani'!X6+'Vîrsta 5-7 ani'!X6</f>
        <v>0</v>
      </c>
      <c r="Y6" s="240">
        <f>'Vîrsta 1-2 ani'!Y6+'Vîrsta 3-4 ani'!Y6+'Vîrsta 5-7 ani'!Y6</f>
        <v>0</v>
      </c>
      <c r="Z6" s="235">
        <f t="shared" ref="Z6:Z62" si="0">SUM(C6:Y6)</f>
        <v>1416</v>
      </c>
      <c r="AA6" s="15"/>
      <c r="AB6" s="18"/>
    </row>
    <row r="7" spans="1:28" ht="31.5" x14ac:dyDescent="0.25">
      <c r="A7" s="290">
        <v>1</v>
      </c>
      <c r="B7" s="231" t="s">
        <v>70</v>
      </c>
      <c r="C7" s="232">
        <f t="shared" ref="C7:Y7" si="1">SUM(C8:C14)</f>
        <v>7.15</v>
      </c>
      <c r="D7" s="233">
        <f t="shared" si="1"/>
        <v>5.28</v>
      </c>
      <c r="E7" s="233">
        <f t="shared" si="1"/>
        <v>3.2600000000000002</v>
      </c>
      <c r="F7" s="233">
        <f t="shared" si="1"/>
        <v>3.2800000000000002</v>
      </c>
      <c r="G7" s="233">
        <f t="shared" si="1"/>
        <v>3.2300000000000004</v>
      </c>
      <c r="H7" s="233">
        <f t="shared" si="1"/>
        <v>4.92</v>
      </c>
      <c r="I7" s="233">
        <f t="shared" si="1"/>
        <v>3.7</v>
      </c>
      <c r="J7" s="233">
        <f t="shared" si="1"/>
        <v>6.54</v>
      </c>
      <c r="K7" s="233">
        <f t="shared" si="1"/>
        <v>3.8</v>
      </c>
      <c r="L7" s="233">
        <f t="shared" si="1"/>
        <v>3.36</v>
      </c>
      <c r="M7" s="233">
        <f t="shared" si="1"/>
        <v>4.12</v>
      </c>
      <c r="N7" s="233">
        <f t="shared" si="1"/>
        <v>4.7799999999999994</v>
      </c>
      <c r="O7" s="233">
        <f t="shared" si="1"/>
        <v>3.6549999999999998</v>
      </c>
      <c r="P7" s="233">
        <f t="shared" si="1"/>
        <v>38.769999999999996</v>
      </c>
      <c r="Q7" s="233">
        <f t="shared" si="1"/>
        <v>30.060000000000002</v>
      </c>
      <c r="R7" s="233">
        <f t="shared" si="1"/>
        <v>7.2799999999999994</v>
      </c>
      <c r="S7" s="233">
        <f t="shared" si="1"/>
        <v>35.89</v>
      </c>
      <c r="T7" s="233">
        <f t="shared" si="1"/>
        <v>40.049999999999997</v>
      </c>
      <c r="U7" s="233">
        <f t="shared" si="1"/>
        <v>70.81</v>
      </c>
      <c r="V7" s="233">
        <f t="shared" si="1"/>
        <v>45.8</v>
      </c>
      <c r="W7" s="233">
        <f t="shared" si="1"/>
        <v>0</v>
      </c>
      <c r="X7" s="233">
        <f t="shared" si="1"/>
        <v>0</v>
      </c>
      <c r="Y7" s="233">
        <f t="shared" si="1"/>
        <v>0</v>
      </c>
      <c r="Z7" s="234">
        <f t="shared" si="0"/>
        <v>325.73500000000001</v>
      </c>
      <c r="AA7" s="121"/>
      <c r="AB7" s="18"/>
    </row>
    <row r="8" spans="1:28" s="31" customFormat="1" ht="31.5" x14ac:dyDescent="0.25">
      <c r="A8" s="291"/>
      <c r="B8" s="56" t="s">
        <v>71</v>
      </c>
      <c r="C8" s="156">
        <v>2.4</v>
      </c>
      <c r="D8" s="156">
        <v>0.86</v>
      </c>
      <c r="E8" s="156"/>
      <c r="F8" s="156">
        <v>0.64500000000000002</v>
      </c>
      <c r="G8" s="156">
        <v>1.07</v>
      </c>
      <c r="H8" s="156">
        <v>1.72</v>
      </c>
      <c r="I8" s="156">
        <v>0.86</v>
      </c>
      <c r="J8" s="156"/>
      <c r="K8" s="156">
        <v>0.86</v>
      </c>
      <c r="L8" s="156">
        <v>1.72</v>
      </c>
      <c r="M8" s="156">
        <v>1.72</v>
      </c>
      <c r="N8" s="156">
        <v>0.86</v>
      </c>
      <c r="O8" s="156"/>
      <c r="P8" s="156">
        <v>8.17</v>
      </c>
      <c r="Q8" s="156">
        <v>12.9</v>
      </c>
      <c r="R8" s="156">
        <v>2.8</v>
      </c>
      <c r="S8" s="156">
        <v>12.04</v>
      </c>
      <c r="T8" s="156">
        <v>10.75</v>
      </c>
      <c r="U8" s="156">
        <v>11.61</v>
      </c>
      <c r="V8" s="156">
        <v>17.2</v>
      </c>
      <c r="W8" s="156"/>
      <c r="X8" s="156"/>
      <c r="Y8" s="156"/>
      <c r="Z8" s="11">
        <f t="shared" si="0"/>
        <v>88.184999999999988</v>
      </c>
      <c r="AA8" s="270">
        <v>2.67</v>
      </c>
      <c r="AB8" s="66"/>
    </row>
    <row r="9" spans="1:28" s="31" customFormat="1" ht="31.5" x14ac:dyDescent="0.25">
      <c r="A9" s="291"/>
      <c r="B9" s="56" t="s">
        <v>72</v>
      </c>
      <c r="C9" s="156">
        <v>1.5</v>
      </c>
      <c r="D9" s="156">
        <v>1.2</v>
      </c>
      <c r="E9" s="156">
        <v>0.6</v>
      </c>
      <c r="F9" s="156">
        <v>0.6</v>
      </c>
      <c r="G9" s="156">
        <v>0.6</v>
      </c>
      <c r="H9" s="156">
        <v>0.6</v>
      </c>
      <c r="I9" s="156">
        <v>0.6</v>
      </c>
      <c r="J9" s="156">
        <v>0.6</v>
      </c>
      <c r="K9" s="156">
        <v>0.6</v>
      </c>
      <c r="L9" s="156">
        <v>0.6</v>
      </c>
      <c r="M9" s="156">
        <v>0.6</v>
      </c>
      <c r="N9" s="156">
        <v>0.6</v>
      </c>
      <c r="O9" s="156">
        <v>1.03</v>
      </c>
      <c r="P9" s="156">
        <v>6.6</v>
      </c>
      <c r="Q9" s="156">
        <v>5.0999999999999996</v>
      </c>
      <c r="R9" s="156">
        <v>1.18</v>
      </c>
      <c r="S9" s="156">
        <v>5.0999999999999996</v>
      </c>
      <c r="T9" s="156">
        <v>7.5</v>
      </c>
      <c r="U9" s="156">
        <v>7.8</v>
      </c>
      <c r="V9" s="156">
        <v>6.6</v>
      </c>
      <c r="W9" s="156"/>
      <c r="X9" s="156"/>
      <c r="Y9" s="156"/>
      <c r="Z9" s="11">
        <f t="shared" si="0"/>
        <v>49.61</v>
      </c>
      <c r="AA9" s="270">
        <v>2.58</v>
      </c>
      <c r="AB9" s="66"/>
    </row>
    <row r="10" spans="1:28" s="31" customFormat="1" ht="31.5" x14ac:dyDescent="0.25">
      <c r="A10" s="291"/>
      <c r="B10" s="56" t="s">
        <v>75</v>
      </c>
      <c r="C10" s="156"/>
      <c r="D10" s="156">
        <v>0.3</v>
      </c>
      <c r="E10" s="156">
        <v>1</v>
      </c>
      <c r="F10" s="156"/>
      <c r="G10" s="156"/>
      <c r="H10" s="156"/>
      <c r="I10" s="156">
        <v>0.6</v>
      </c>
      <c r="J10" s="156">
        <v>1.34</v>
      </c>
      <c r="K10" s="156">
        <v>0.1</v>
      </c>
      <c r="L10" s="156"/>
      <c r="M10" s="156"/>
      <c r="N10" s="156">
        <v>0.36</v>
      </c>
      <c r="O10" s="156">
        <v>0.97499999999999998</v>
      </c>
      <c r="P10" s="156">
        <v>4</v>
      </c>
      <c r="Q10" s="156"/>
      <c r="R10" s="156"/>
      <c r="S10" s="156"/>
      <c r="T10" s="156">
        <v>5.4</v>
      </c>
      <c r="U10" s="156"/>
      <c r="V10" s="156"/>
      <c r="W10" s="156"/>
      <c r="X10" s="156"/>
      <c r="Y10" s="156"/>
      <c r="Z10" s="11">
        <f t="shared" si="0"/>
        <v>14.075000000000001</v>
      </c>
      <c r="AA10" s="270">
        <v>3.58</v>
      </c>
      <c r="AB10" s="66"/>
    </row>
    <row r="11" spans="1:28" s="31" customFormat="1" ht="15.75" x14ac:dyDescent="0.25">
      <c r="A11" s="291"/>
      <c r="B11" s="56" t="s">
        <v>109</v>
      </c>
      <c r="C11" s="156"/>
      <c r="D11" s="156"/>
      <c r="E11" s="156">
        <v>0.52</v>
      </c>
      <c r="F11" s="156">
        <v>0.27500000000000002</v>
      </c>
      <c r="G11" s="156">
        <v>0.12</v>
      </c>
      <c r="H11" s="156">
        <v>0.8</v>
      </c>
      <c r="I11" s="156"/>
      <c r="J11" s="156"/>
      <c r="K11" s="156">
        <v>0.4</v>
      </c>
      <c r="L11" s="156"/>
      <c r="M11" s="156"/>
      <c r="N11" s="156"/>
      <c r="O11" s="156">
        <v>0.6</v>
      </c>
      <c r="P11" s="156">
        <v>4</v>
      </c>
      <c r="Q11" s="156"/>
      <c r="R11" s="156"/>
      <c r="S11" s="156">
        <v>5.25</v>
      </c>
      <c r="T11" s="156"/>
      <c r="U11" s="156"/>
      <c r="V11" s="156">
        <v>4</v>
      </c>
      <c r="W11" s="156"/>
      <c r="X11" s="156"/>
      <c r="Y11" s="156"/>
      <c r="Z11" s="11">
        <f t="shared" si="0"/>
        <v>15.965</v>
      </c>
      <c r="AA11" s="270">
        <v>3.65</v>
      </c>
      <c r="AB11" s="66"/>
    </row>
    <row r="12" spans="1:28" s="31" customFormat="1" ht="31.5" x14ac:dyDescent="0.25">
      <c r="A12" s="291"/>
      <c r="B12" s="56" t="s">
        <v>73</v>
      </c>
      <c r="C12" s="156">
        <v>1</v>
      </c>
      <c r="D12" s="156"/>
      <c r="E12" s="156"/>
      <c r="F12" s="156"/>
      <c r="G12" s="156"/>
      <c r="H12" s="156">
        <v>0.8</v>
      </c>
      <c r="I12" s="156"/>
      <c r="J12" s="156"/>
      <c r="K12" s="156">
        <v>0.2</v>
      </c>
      <c r="L12" s="156"/>
      <c r="M12" s="156">
        <v>0.8</v>
      </c>
      <c r="N12" s="156"/>
      <c r="O12" s="156"/>
      <c r="P12" s="156"/>
      <c r="Q12" s="156">
        <v>1.51</v>
      </c>
      <c r="R12" s="156"/>
      <c r="S12" s="156">
        <v>6</v>
      </c>
      <c r="T12" s="156"/>
      <c r="U12" s="156"/>
      <c r="V12" s="156">
        <v>2</v>
      </c>
      <c r="W12" s="156"/>
      <c r="X12" s="156"/>
      <c r="Y12" s="156"/>
      <c r="Z12" s="11">
        <f t="shared" si="0"/>
        <v>12.309999999999999</v>
      </c>
      <c r="AA12" s="270">
        <v>3.6</v>
      </c>
      <c r="AB12" s="66"/>
    </row>
    <row r="13" spans="1:28" s="31" customFormat="1" ht="15.75" x14ac:dyDescent="0.25">
      <c r="A13" s="291"/>
      <c r="B13" s="56" t="s">
        <v>74</v>
      </c>
      <c r="C13" s="156">
        <v>1</v>
      </c>
      <c r="D13" s="156">
        <v>0.68</v>
      </c>
      <c r="E13" s="156">
        <v>0.49</v>
      </c>
      <c r="F13" s="156">
        <v>1.1000000000000001</v>
      </c>
      <c r="G13" s="156">
        <v>0.24</v>
      </c>
      <c r="H13" s="156"/>
      <c r="I13" s="156">
        <v>0.64</v>
      </c>
      <c r="J13" s="156">
        <v>0.4</v>
      </c>
      <c r="K13" s="156">
        <v>0.84</v>
      </c>
      <c r="L13" s="156">
        <v>0.39</v>
      </c>
      <c r="M13" s="156"/>
      <c r="N13" s="156">
        <v>0.96</v>
      </c>
      <c r="O13" s="156">
        <v>0.3</v>
      </c>
      <c r="P13" s="156">
        <v>8</v>
      </c>
      <c r="Q13" s="156">
        <v>3</v>
      </c>
      <c r="R13" s="156">
        <v>1.5</v>
      </c>
      <c r="S13" s="156"/>
      <c r="T13" s="156">
        <v>7.7</v>
      </c>
      <c r="U13" s="156">
        <v>7</v>
      </c>
      <c r="V13" s="156">
        <v>6</v>
      </c>
      <c r="W13" s="156"/>
      <c r="X13" s="156"/>
      <c r="Y13" s="156"/>
      <c r="Z13" s="11">
        <f t="shared" si="0"/>
        <v>40.239999999999995</v>
      </c>
      <c r="AA13" s="270">
        <v>3.57</v>
      </c>
      <c r="AB13" s="66"/>
    </row>
    <row r="14" spans="1:28" s="31" customFormat="1" ht="15.75" x14ac:dyDescent="0.25">
      <c r="A14" s="292"/>
      <c r="B14" s="56" t="s">
        <v>0</v>
      </c>
      <c r="C14" s="156">
        <v>1.25</v>
      </c>
      <c r="D14" s="156">
        <v>2.2400000000000002</v>
      </c>
      <c r="E14" s="156">
        <v>0.65</v>
      </c>
      <c r="F14" s="156">
        <v>0.66</v>
      </c>
      <c r="G14" s="156">
        <v>1.2</v>
      </c>
      <c r="H14" s="156">
        <v>1</v>
      </c>
      <c r="I14" s="156">
        <v>1</v>
      </c>
      <c r="J14" s="156">
        <v>4.2</v>
      </c>
      <c r="K14" s="156">
        <v>0.8</v>
      </c>
      <c r="L14" s="156">
        <v>0.65</v>
      </c>
      <c r="M14" s="156">
        <v>1</v>
      </c>
      <c r="N14" s="156">
        <v>2</v>
      </c>
      <c r="O14" s="156">
        <v>0.75</v>
      </c>
      <c r="P14" s="156">
        <v>8</v>
      </c>
      <c r="Q14" s="156">
        <v>7.55</v>
      </c>
      <c r="R14" s="156">
        <v>1.8</v>
      </c>
      <c r="S14" s="156">
        <v>7.5</v>
      </c>
      <c r="T14" s="156">
        <v>8.6999999999999993</v>
      </c>
      <c r="U14" s="156">
        <v>44.4</v>
      </c>
      <c r="V14" s="156">
        <v>10</v>
      </c>
      <c r="W14" s="156"/>
      <c r="X14" s="156"/>
      <c r="Y14" s="156"/>
      <c r="Z14" s="11">
        <f t="shared" si="0"/>
        <v>105.35</v>
      </c>
      <c r="AA14" s="270">
        <v>0.8</v>
      </c>
      <c r="AB14" s="66"/>
    </row>
    <row r="15" spans="1:28" ht="15.75" x14ac:dyDescent="0.25">
      <c r="A15" s="293">
        <v>2</v>
      </c>
      <c r="B15" s="19" t="s">
        <v>86</v>
      </c>
      <c r="C15" s="69">
        <f t="shared" ref="C15:Y15" si="2">SUM(C16:C44)</f>
        <v>5.57</v>
      </c>
      <c r="D15" s="69">
        <f t="shared" si="2"/>
        <v>4.8000000000000016</v>
      </c>
      <c r="E15" s="69">
        <f t="shared" si="2"/>
        <v>3.6779999999999999</v>
      </c>
      <c r="F15" s="69">
        <f t="shared" si="2"/>
        <v>3.452</v>
      </c>
      <c r="G15" s="69">
        <f t="shared" si="2"/>
        <v>4.9059999999999988</v>
      </c>
      <c r="H15" s="69">
        <f t="shared" si="2"/>
        <v>6.6400000000000006</v>
      </c>
      <c r="I15" s="69">
        <f t="shared" si="2"/>
        <v>6.2400000000000011</v>
      </c>
      <c r="J15" s="69">
        <f t="shared" si="2"/>
        <v>6.5</v>
      </c>
      <c r="K15" s="69">
        <f t="shared" si="2"/>
        <v>4.6400000000000006</v>
      </c>
      <c r="L15" s="69">
        <f t="shared" si="2"/>
        <v>7.6079999999999997</v>
      </c>
      <c r="M15" s="69">
        <f t="shared" si="2"/>
        <v>8.6</v>
      </c>
      <c r="N15" s="69">
        <f t="shared" si="2"/>
        <v>6.1800000000000006</v>
      </c>
      <c r="O15" s="69">
        <f t="shared" si="2"/>
        <v>3.9639999999999995</v>
      </c>
      <c r="P15" s="69">
        <f t="shared" si="2"/>
        <v>48.01</v>
      </c>
      <c r="Q15" s="69">
        <f t="shared" si="2"/>
        <v>43.999999999999993</v>
      </c>
      <c r="R15" s="69">
        <f t="shared" si="2"/>
        <v>8.7200000000000024</v>
      </c>
      <c r="S15" s="69">
        <f t="shared" si="2"/>
        <v>48.879999999999995</v>
      </c>
      <c r="T15" s="69">
        <f t="shared" si="2"/>
        <v>55.719999999999992</v>
      </c>
      <c r="U15" s="69">
        <f t="shared" si="2"/>
        <v>102.46000000000001</v>
      </c>
      <c r="V15" s="69">
        <f t="shared" si="2"/>
        <v>27.84</v>
      </c>
      <c r="W15" s="69">
        <f t="shared" si="2"/>
        <v>0</v>
      </c>
      <c r="X15" s="69">
        <f t="shared" si="2"/>
        <v>0</v>
      </c>
      <c r="Y15" s="69">
        <f t="shared" si="2"/>
        <v>0</v>
      </c>
      <c r="Z15" s="10">
        <f t="shared" si="0"/>
        <v>408.40799999999996</v>
      </c>
      <c r="AA15" s="271"/>
      <c r="AB15" s="18"/>
    </row>
    <row r="16" spans="1:28" s="31" customFormat="1" ht="15.75" x14ac:dyDescent="0.25">
      <c r="A16" s="293"/>
      <c r="B16" s="57" t="s">
        <v>17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1">
        <f t="shared" si="0"/>
        <v>0</v>
      </c>
      <c r="AA16" s="270">
        <v>0.26</v>
      </c>
      <c r="AB16" s="66"/>
    </row>
    <row r="17" spans="1:28" s="31" customFormat="1" ht="15.75" x14ac:dyDescent="0.25">
      <c r="A17" s="293"/>
      <c r="B17" s="57" t="s">
        <v>18</v>
      </c>
      <c r="C17" s="157"/>
      <c r="D17" s="157"/>
      <c r="E17" s="157"/>
      <c r="F17" s="157"/>
      <c r="G17" s="157"/>
      <c r="H17" s="157"/>
      <c r="I17" s="157"/>
      <c r="J17" s="157"/>
      <c r="K17" s="157">
        <v>0.3</v>
      </c>
      <c r="L17" s="157">
        <v>1.69</v>
      </c>
      <c r="M17" s="157">
        <v>2.6</v>
      </c>
      <c r="N17" s="157"/>
      <c r="O17" s="157"/>
      <c r="P17" s="157"/>
      <c r="Q17" s="157"/>
      <c r="R17" s="157"/>
      <c r="S17" s="157"/>
      <c r="T17" s="157"/>
      <c r="U17" s="157">
        <v>23.4</v>
      </c>
      <c r="V17" s="157"/>
      <c r="W17" s="157"/>
      <c r="X17" s="157"/>
      <c r="Y17" s="157"/>
      <c r="Z17" s="11">
        <f t="shared" si="0"/>
        <v>27.99</v>
      </c>
      <c r="AA17" s="270">
        <v>0.12</v>
      </c>
      <c r="AB17" s="66"/>
    </row>
    <row r="18" spans="1:28" s="31" customFormat="1" ht="15.75" x14ac:dyDescent="0.25">
      <c r="A18" s="293"/>
      <c r="B18" s="57" t="s">
        <v>78</v>
      </c>
      <c r="C18" s="157">
        <v>1.25</v>
      </c>
      <c r="D18" s="157"/>
      <c r="E18" s="157"/>
      <c r="F18" s="157"/>
      <c r="G18" s="157">
        <v>0.6</v>
      </c>
      <c r="H18" s="157">
        <v>1.6</v>
      </c>
      <c r="I18" s="157"/>
      <c r="J18" s="157">
        <v>0.8</v>
      </c>
      <c r="K18" s="157"/>
      <c r="L18" s="157">
        <v>1.95</v>
      </c>
      <c r="M18" s="157">
        <v>1</v>
      </c>
      <c r="N18" s="157"/>
      <c r="O18" s="157"/>
      <c r="P18" s="157">
        <v>7</v>
      </c>
      <c r="Q18" s="157">
        <v>12</v>
      </c>
      <c r="R18" s="157">
        <v>1.5</v>
      </c>
      <c r="S18" s="157">
        <v>7.5</v>
      </c>
      <c r="T18" s="157"/>
      <c r="U18" s="157"/>
      <c r="V18" s="157"/>
      <c r="W18" s="157"/>
      <c r="X18" s="157"/>
      <c r="Y18" s="157"/>
      <c r="Z18" s="11">
        <f t="shared" si="0"/>
        <v>35.200000000000003</v>
      </c>
      <c r="AA18" s="270">
        <v>0.31</v>
      </c>
      <c r="AB18" s="66"/>
    </row>
    <row r="19" spans="1:28" s="31" customFormat="1" ht="15.75" x14ac:dyDescent="0.25">
      <c r="A19" s="293"/>
      <c r="B19" s="58" t="s">
        <v>60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1">
        <f t="shared" si="0"/>
        <v>0</v>
      </c>
      <c r="AA19" s="270">
        <v>0.12</v>
      </c>
      <c r="AB19" s="66"/>
    </row>
    <row r="20" spans="1:28" s="31" customFormat="1" ht="15.75" x14ac:dyDescent="0.25">
      <c r="A20" s="293"/>
      <c r="B20" s="59" t="s">
        <v>61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1">
        <f t="shared" si="0"/>
        <v>0</v>
      </c>
      <c r="AA20" s="270">
        <v>0.27</v>
      </c>
      <c r="AB20" s="66"/>
    </row>
    <row r="21" spans="1:28" s="31" customFormat="1" ht="15.75" x14ac:dyDescent="0.25">
      <c r="A21" s="293"/>
      <c r="B21" s="57" t="s">
        <v>80</v>
      </c>
      <c r="C21" s="157">
        <v>0.25</v>
      </c>
      <c r="D21" s="157">
        <v>0.72</v>
      </c>
      <c r="E21" s="157">
        <v>0.39</v>
      </c>
      <c r="F21" s="157">
        <v>0.33</v>
      </c>
      <c r="G21" s="157">
        <v>0.36</v>
      </c>
      <c r="H21" s="157">
        <v>0.7</v>
      </c>
      <c r="I21" s="157">
        <v>0.7</v>
      </c>
      <c r="J21" s="157">
        <v>1</v>
      </c>
      <c r="K21" s="157">
        <v>0.6</v>
      </c>
      <c r="L21" s="157">
        <v>0.58499999999999996</v>
      </c>
      <c r="M21" s="157">
        <v>0.8</v>
      </c>
      <c r="N21" s="157">
        <v>0.7</v>
      </c>
      <c r="O21" s="157">
        <v>0.375</v>
      </c>
      <c r="P21" s="157">
        <v>5</v>
      </c>
      <c r="Q21" s="157">
        <v>6.76</v>
      </c>
      <c r="R21" s="157">
        <v>1.08</v>
      </c>
      <c r="S21" s="157">
        <v>5.2</v>
      </c>
      <c r="T21" s="157">
        <v>7.7</v>
      </c>
      <c r="U21" s="157">
        <v>12.8</v>
      </c>
      <c r="V21" s="157">
        <v>7</v>
      </c>
      <c r="W21" s="157"/>
      <c r="X21" s="157"/>
      <c r="Y21" s="157"/>
      <c r="Z21" s="11">
        <f t="shared" si="0"/>
        <v>53.05</v>
      </c>
      <c r="AA21" s="270">
        <v>0.32</v>
      </c>
      <c r="AB21" s="66"/>
    </row>
    <row r="22" spans="1:28" s="31" customFormat="1" ht="15.75" x14ac:dyDescent="0.25">
      <c r="A22" s="293"/>
      <c r="B22" s="57" t="s">
        <v>19</v>
      </c>
      <c r="C22" s="157">
        <v>1.375</v>
      </c>
      <c r="D22" s="157">
        <v>0.48</v>
      </c>
      <c r="E22" s="157">
        <v>0.39</v>
      </c>
      <c r="F22" s="157">
        <v>0.33</v>
      </c>
      <c r="G22" s="157">
        <v>0.84</v>
      </c>
      <c r="H22" s="157">
        <v>0.6</v>
      </c>
      <c r="I22" s="157">
        <v>0.7</v>
      </c>
      <c r="J22" s="157">
        <v>0.3</v>
      </c>
      <c r="K22" s="157">
        <v>0.6</v>
      </c>
      <c r="L22" s="157">
        <v>0.58499999999999996</v>
      </c>
      <c r="M22" s="157">
        <v>0.6</v>
      </c>
      <c r="N22" s="157">
        <v>0.4</v>
      </c>
      <c r="O22" s="157">
        <v>0.375</v>
      </c>
      <c r="P22" s="157">
        <v>5</v>
      </c>
      <c r="Q22" s="157">
        <v>5.26</v>
      </c>
      <c r="R22" s="157">
        <v>1.08</v>
      </c>
      <c r="S22" s="157">
        <v>3.7</v>
      </c>
      <c r="T22" s="157">
        <v>7.7</v>
      </c>
      <c r="U22" s="157">
        <v>10.5</v>
      </c>
      <c r="V22" s="157">
        <v>5</v>
      </c>
      <c r="W22" s="157"/>
      <c r="X22" s="157"/>
      <c r="Y22" s="157"/>
      <c r="Z22" s="11">
        <f t="shared" si="0"/>
        <v>45.814999999999998</v>
      </c>
      <c r="AA22" s="270">
        <v>0.41</v>
      </c>
      <c r="AB22" s="66"/>
    </row>
    <row r="23" spans="1:28" s="31" customFormat="1" ht="15.75" x14ac:dyDescent="0.25">
      <c r="A23" s="293"/>
      <c r="B23" s="57" t="s">
        <v>20</v>
      </c>
      <c r="C23" s="157"/>
      <c r="D23" s="157"/>
      <c r="E23" s="157"/>
      <c r="F23" s="157"/>
      <c r="G23" s="157"/>
      <c r="H23" s="157"/>
      <c r="I23" s="157">
        <v>0.5</v>
      </c>
      <c r="J23" s="157">
        <v>0.6</v>
      </c>
      <c r="K23" s="157">
        <v>0.5</v>
      </c>
      <c r="L23" s="157">
        <v>0.32500000000000001</v>
      </c>
      <c r="M23" s="157">
        <v>0.5</v>
      </c>
      <c r="N23" s="157">
        <v>0.5</v>
      </c>
      <c r="O23" s="157"/>
      <c r="P23" s="157">
        <v>4</v>
      </c>
      <c r="Q23" s="157">
        <v>4.5</v>
      </c>
      <c r="R23" s="157"/>
      <c r="S23" s="157">
        <v>3.75</v>
      </c>
      <c r="T23" s="157">
        <v>5.4</v>
      </c>
      <c r="U23" s="157"/>
      <c r="V23" s="157">
        <v>2</v>
      </c>
      <c r="W23" s="157"/>
      <c r="X23" s="157"/>
      <c r="Y23" s="157"/>
      <c r="Z23" s="11">
        <f t="shared" si="0"/>
        <v>22.575000000000003</v>
      </c>
      <c r="AA23" s="270">
        <v>0.12</v>
      </c>
      <c r="AB23" s="66"/>
    </row>
    <row r="24" spans="1:28" s="31" customFormat="1" ht="15.75" x14ac:dyDescent="0.25">
      <c r="A24" s="293"/>
      <c r="B24" s="57" t="s">
        <v>21</v>
      </c>
      <c r="C24" s="157">
        <v>1</v>
      </c>
      <c r="D24" s="157">
        <v>0.96</v>
      </c>
      <c r="E24" s="157"/>
      <c r="F24" s="157">
        <v>0.88</v>
      </c>
      <c r="G24" s="157"/>
      <c r="H24" s="157"/>
      <c r="I24" s="157"/>
      <c r="J24" s="157">
        <v>1</v>
      </c>
      <c r="K24" s="157"/>
      <c r="L24" s="157"/>
      <c r="M24" s="157">
        <v>1</v>
      </c>
      <c r="N24" s="157"/>
      <c r="O24" s="157"/>
      <c r="P24" s="157">
        <v>18.100000000000001</v>
      </c>
      <c r="Q24" s="157"/>
      <c r="R24" s="157"/>
      <c r="S24" s="157"/>
      <c r="T24" s="157"/>
      <c r="U24" s="157"/>
      <c r="V24" s="157"/>
      <c r="W24" s="157"/>
      <c r="X24" s="157"/>
      <c r="Y24" s="157"/>
      <c r="Z24" s="11">
        <f t="shared" si="0"/>
        <v>22.94</v>
      </c>
      <c r="AA24" s="270">
        <v>0.43</v>
      </c>
      <c r="AB24" s="66"/>
    </row>
    <row r="25" spans="1:28" s="31" customFormat="1" ht="15.75" x14ac:dyDescent="0.25">
      <c r="A25" s="293"/>
      <c r="B25" s="57" t="s">
        <v>79</v>
      </c>
      <c r="C25" s="157"/>
      <c r="D25" s="157"/>
      <c r="E25" s="157"/>
      <c r="F25" s="157"/>
      <c r="G25" s="157"/>
      <c r="H25" s="157"/>
      <c r="I25" s="157">
        <v>0.5</v>
      </c>
      <c r="J25" s="157">
        <v>0.6</v>
      </c>
      <c r="K25" s="157">
        <v>0.5</v>
      </c>
      <c r="L25" s="157">
        <v>0.58499999999999996</v>
      </c>
      <c r="M25" s="157">
        <v>0.9</v>
      </c>
      <c r="N25" s="157">
        <v>0.5</v>
      </c>
      <c r="O25" s="157">
        <v>0.3</v>
      </c>
      <c r="P25" s="157"/>
      <c r="Q25" s="157">
        <v>6</v>
      </c>
      <c r="R25" s="157">
        <v>1.8</v>
      </c>
      <c r="S25" s="157">
        <v>8.25</v>
      </c>
      <c r="T25" s="157">
        <v>5.4</v>
      </c>
      <c r="U25" s="157">
        <v>4.5999999999999996</v>
      </c>
      <c r="V25" s="157">
        <v>5.7</v>
      </c>
      <c r="W25" s="157"/>
      <c r="X25" s="157"/>
      <c r="Y25" s="157"/>
      <c r="Z25" s="11">
        <f t="shared" si="0"/>
        <v>35.635000000000005</v>
      </c>
      <c r="AA25" s="270">
        <v>0.18</v>
      </c>
      <c r="AB25" s="66"/>
    </row>
    <row r="26" spans="1:28" s="31" customFormat="1" ht="15.75" x14ac:dyDescent="0.25">
      <c r="A26" s="293"/>
      <c r="B26" s="57" t="s">
        <v>22</v>
      </c>
      <c r="C26" s="157"/>
      <c r="D26" s="157"/>
      <c r="E26" s="157">
        <v>1.3</v>
      </c>
      <c r="F26" s="157"/>
      <c r="G26" s="157"/>
      <c r="H26" s="157">
        <v>1.4</v>
      </c>
      <c r="I26" s="157"/>
      <c r="J26" s="157"/>
      <c r="K26" s="157"/>
      <c r="L26" s="157"/>
      <c r="M26" s="157"/>
      <c r="N26" s="157"/>
      <c r="O26" s="157">
        <v>0.75</v>
      </c>
      <c r="P26" s="157"/>
      <c r="Q26" s="157"/>
      <c r="R26" s="157"/>
      <c r="S26" s="157">
        <v>15</v>
      </c>
      <c r="T26" s="157"/>
      <c r="U26" s="157"/>
      <c r="V26" s="157"/>
      <c r="W26" s="157"/>
      <c r="X26" s="157"/>
      <c r="Y26" s="157"/>
      <c r="Z26" s="11">
        <f t="shared" si="0"/>
        <v>18.45</v>
      </c>
      <c r="AA26" s="270">
        <v>0.34</v>
      </c>
      <c r="AB26" s="66"/>
    </row>
    <row r="27" spans="1:28" s="31" customFormat="1" ht="15.75" x14ac:dyDescent="0.25">
      <c r="A27" s="293"/>
      <c r="B27" s="57" t="s">
        <v>23</v>
      </c>
      <c r="C27" s="157"/>
      <c r="D27" s="157">
        <v>1.6</v>
      </c>
      <c r="E27" s="157"/>
      <c r="F27" s="157">
        <v>1.1000000000000001</v>
      </c>
      <c r="G27" s="157">
        <v>1.2</v>
      </c>
      <c r="H27" s="157"/>
      <c r="I27" s="157">
        <v>2</v>
      </c>
      <c r="J27" s="157"/>
      <c r="K27" s="157"/>
      <c r="L27" s="157"/>
      <c r="M27" s="157"/>
      <c r="N27" s="157">
        <v>2</v>
      </c>
      <c r="O27" s="157"/>
      <c r="P27" s="157"/>
      <c r="Q27" s="157"/>
      <c r="R27" s="157"/>
      <c r="S27" s="157"/>
      <c r="T27" s="157">
        <v>17.399999999999999</v>
      </c>
      <c r="U27" s="157"/>
      <c r="V27" s="157"/>
      <c r="W27" s="157"/>
      <c r="X27" s="157"/>
      <c r="Y27" s="157"/>
      <c r="Z27" s="11">
        <f t="shared" si="0"/>
        <v>25.299999999999997</v>
      </c>
      <c r="AA27" s="270">
        <v>0.25</v>
      </c>
      <c r="AB27" s="66"/>
    </row>
    <row r="28" spans="1:28" s="31" customFormat="1" ht="15.75" x14ac:dyDescent="0.25">
      <c r="A28" s="293"/>
      <c r="B28" s="57" t="s">
        <v>24</v>
      </c>
      <c r="C28" s="157"/>
      <c r="D28" s="157"/>
      <c r="E28" s="157"/>
      <c r="F28" s="157"/>
      <c r="G28" s="157"/>
      <c r="H28" s="157">
        <v>0.8</v>
      </c>
      <c r="I28" s="157">
        <v>0.7</v>
      </c>
      <c r="J28" s="157">
        <v>0.9</v>
      </c>
      <c r="K28" s="157">
        <v>0.6</v>
      </c>
      <c r="L28" s="157">
        <v>0.78</v>
      </c>
      <c r="M28" s="157"/>
      <c r="N28" s="157">
        <v>0.4</v>
      </c>
      <c r="O28" s="157">
        <v>0.3</v>
      </c>
      <c r="P28" s="157">
        <v>3</v>
      </c>
      <c r="Q28" s="157">
        <v>4</v>
      </c>
      <c r="R28" s="157">
        <v>1.08</v>
      </c>
      <c r="S28" s="157">
        <v>3</v>
      </c>
      <c r="T28" s="157">
        <v>4.4000000000000004</v>
      </c>
      <c r="U28" s="157">
        <v>37.4</v>
      </c>
      <c r="V28" s="157">
        <v>3.1</v>
      </c>
      <c r="W28" s="157"/>
      <c r="X28" s="157"/>
      <c r="Y28" s="157"/>
      <c r="Z28" s="11">
        <f t="shared" si="0"/>
        <v>60.46</v>
      </c>
      <c r="AA28" s="270">
        <v>0.3</v>
      </c>
      <c r="AB28" s="66"/>
    </row>
    <row r="29" spans="1:28" s="31" customFormat="1" ht="15.75" x14ac:dyDescent="0.25">
      <c r="A29" s="293"/>
      <c r="B29" s="57" t="s">
        <v>85</v>
      </c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1">
        <f t="shared" si="0"/>
        <v>0</v>
      </c>
      <c r="AA29" s="270">
        <v>0.24</v>
      </c>
      <c r="AB29" s="66"/>
    </row>
    <row r="30" spans="1:28" s="31" customFormat="1" ht="15.75" x14ac:dyDescent="0.25">
      <c r="A30" s="293"/>
      <c r="B30" s="60" t="s">
        <v>83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1">
        <f t="shared" si="0"/>
        <v>0</v>
      </c>
      <c r="AA30" s="270">
        <v>0.17</v>
      </c>
      <c r="AB30" s="66"/>
    </row>
    <row r="31" spans="1:28" s="31" customFormat="1" ht="15.75" x14ac:dyDescent="0.25">
      <c r="A31" s="293"/>
      <c r="B31" s="60" t="s">
        <v>87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1">
        <f t="shared" si="0"/>
        <v>0</v>
      </c>
      <c r="AA31" s="270">
        <v>0.23</v>
      </c>
      <c r="AB31" s="66"/>
    </row>
    <row r="32" spans="1:28" s="31" customFormat="1" ht="15.75" x14ac:dyDescent="0.25">
      <c r="A32" s="293"/>
      <c r="B32" s="61" t="s">
        <v>62</v>
      </c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1">
        <f t="shared" si="0"/>
        <v>0</v>
      </c>
      <c r="AA32" s="270">
        <v>0.97</v>
      </c>
      <c r="AB32" s="66"/>
    </row>
    <row r="33" spans="1:28" s="31" customFormat="1" ht="15.75" x14ac:dyDescent="0.25">
      <c r="A33" s="293"/>
      <c r="B33" s="61" t="s">
        <v>56</v>
      </c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1">
        <f t="shared" si="0"/>
        <v>0</v>
      </c>
      <c r="AA33" s="270">
        <v>0.2</v>
      </c>
      <c r="AB33" s="66"/>
    </row>
    <row r="34" spans="1:28" s="31" customFormat="1" ht="15.75" x14ac:dyDescent="0.25">
      <c r="A34" s="293"/>
      <c r="B34" s="61" t="s">
        <v>47</v>
      </c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1">
        <f t="shared" si="0"/>
        <v>0</v>
      </c>
      <c r="AA34" s="270">
        <v>0.12</v>
      </c>
      <c r="AB34" s="66"/>
    </row>
    <row r="35" spans="1:28" s="31" customFormat="1" ht="15.75" x14ac:dyDescent="0.25">
      <c r="A35" s="293"/>
      <c r="B35" s="61" t="s">
        <v>84</v>
      </c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1">
        <f t="shared" si="0"/>
        <v>0</v>
      </c>
      <c r="AA35" s="270">
        <v>0.33</v>
      </c>
      <c r="AB35" s="66"/>
    </row>
    <row r="36" spans="1:28" s="31" customFormat="1" ht="15.75" x14ac:dyDescent="0.25">
      <c r="A36" s="293"/>
      <c r="B36" s="61" t="s">
        <v>48</v>
      </c>
      <c r="C36" s="159">
        <v>0.67</v>
      </c>
      <c r="D36" s="159">
        <v>0.67</v>
      </c>
      <c r="E36" s="159">
        <v>1</v>
      </c>
      <c r="F36" s="159">
        <v>0.34</v>
      </c>
      <c r="G36" s="159">
        <v>0.67</v>
      </c>
      <c r="H36" s="159">
        <v>0.68</v>
      </c>
      <c r="I36" s="159">
        <v>0.68</v>
      </c>
      <c r="J36" s="159">
        <v>0.34</v>
      </c>
      <c r="K36" s="159">
        <v>0.68</v>
      </c>
      <c r="L36" s="159">
        <v>0.68</v>
      </c>
      <c r="M36" s="159">
        <v>0.34</v>
      </c>
      <c r="N36" s="159">
        <v>1.02</v>
      </c>
      <c r="O36" s="159">
        <v>1.02</v>
      </c>
      <c r="P36" s="159">
        <v>2.04</v>
      </c>
      <c r="Q36" s="159">
        <v>2.04</v>
      </c>
      <c r="R36" s="159">
        <v>1.36</v>
      </c>
      <c r="S36" s="159">
        <v>2.04</v>
      </c>
      <c r="T36" s="159">
        <v>2.72</v>
      </c>
      <c r="U36" s="159">
        <v>1.36</v>
      </c>
      <c r="V36" s="159">
        <v>2.04</v>
      </c>
      <c r="W36" s="159"/>
      <c r="X36" s="159"/>
      <c r="Y36" s="159"/>
      <c r="Z36" s="11">
        <f t="shared" si="0"/>
        <v>22.389999999999993</v>
      </c>
      <c r="AA36" s="270">
        <v>0.19</v>
      </c>
      <c r="AB36" s="66"/>
    </row>
    <row r="37" spans="1:28" s="31" customFormat="1" ht="15.75" x14ac:dyDescent="0.25">
      <c r="A37" s="293"/>
      <c r="B37" s="62" t="s">
        <v>54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1">
        <f t="shared" si="0"/>
        <v>0</v>
      </c>
      <c r="AA37" s="270">
        <v>0.28999999999999998</v>
      </c>
      <c r="AB37" s="66"/>
    </row>
    <row r="38" spans="1:28" s="31" customFormat="1" ht="15.75" x14ac:dyDescent="0.25">
      <c r="A38" s="293"/>
      <c r="B38" s="62" t="s">
        <v>55</v>
      </c>
      <c r="C38" s="160">
        <v>0.75</v>
      </c>
      <c r="D38" s="160">
        <v>0.16</v>
      </c>
      <c r="E38" s="160">
        <v>0.26</v>
      </c>
      <c r="F38" s="160">
        <v>0.16500000000000001</v>
      </c>
      <c r="G38" s="160">
        <v>0.6</v>
      </c>
      <c r="H38" s="160">
        <v>0.4</v>
      </c>
      <c r="I38" s="160">
        <v>0.2</v>
      </c>
      <c r="J38" s="160">
        <v>0.3</v>
      </c>
      <c r="K38" s="160">
        <v>0.2</v>
      </c>
      <c r="L38" s="160">
        <v>0.13</v>
      </c>
      <c r="M38" s="160">
        <v>0.4</v>
      </c>
      <c r="N38" s="160">
        <v>0.2</v>
      </c>
      <c r="O38" s="160">
        <v>0.4</v>
      </c>
      <c r="P38" s="160">
        <v>2</v>
      </c>
      <c r="Q38" s="160">
        <v>3</v>
      </c>
      <c r="R38" s="160">
        <v>0.72</v>
      </c>
      <c r="S38" s="160"/>
      <c r="T38" s="160">
        <v>4.4000000000000004</v>
      </c>
      <c r="U38" s="160">
        <v>11.7</v>
      </c>
      <c r="V38" s="160">
        <v>2</v>
      </c>
      <c r="W38" s="160"/>
      <c r="X38" s="160"/>
      <c r="Y38" s="160"/>
      <c r="Z38" s="11">
        <f t="shared" si="0"/>
        <v>27.984999999999999</v>
      </c>
      <c r="AA38" s="270">
        <v>0.16</v>
      </c>
      <c r="AB38" s="66"/>
    </row>
    <row r="39" spans="1:28" s="31" customFormat="1" ht="15.75" x14ac:dyDescent="0.25">
      <c r="A39" s="293"/>
      <c r="B39" s="61" t="s">
        <v>63</v>
      </c>
      <c r="C39" s="159">
        <v>0.125</v>
      </c>
      <c r="D39" s="159">
        <v>0.16</v>
      </c>
      <c r="E39" s="159">
        <v>0.26</v>
      </c>
      <c r="F39" s="159">
        <v>0.27500000000000002</v>
      </c>
      <c r="G39" s="159">
        <v>0.6</v>
      </c>
      <c r="H39" s="159">
        <v>0.4</v>
      </c>
      <c r="I39" s="159">
        <v>0.2</v>
      </c>
      <c r="J39" s="159">
        <v>0.6</v>
      </c>
      <c r="K39" s="159">
        <v>0.6</v>
      </c>
      <c r="L39" s="159">
        <v>0.26</v>
      </c>
      <c r="M39" s="159">
        <v>0.4</v>
      </c>
      <c r="N39" s="159">
        <v>0.4</v>
      </c>
      <c r="O39" s="159">
        <v>0.4</v>
      </c>
      <c r="P39" s="159">
        <v>1.27</v>
      </c>
      <c r="Q39" s="159"/>
      <c r="R39" s="159"/>
      <c r="S39" s="159"/>
      <c r="T39" s="159"/>
      <c r="U39" s="159"/>
      <c r="V39" s="159"/>
      <c r="W39" s="159"/>
      <c r="X39" s="159"/>
      <c r="Y39" s="159"/>
      <c r="Z39" s="11">
        <f t="shared" si="0"/>
        <v>5.9500000000000011</v>
      </c>
      <c r="AA39" s="270">
        <v>0.14000000000000001</v>
      </c>
      <c r="AB39" s="66"/>
    </row>
    <row r="40" spans="1:28" s="31" customFormat="1" ht="15.75" x14ac:dyDescent="0.25">
      <c r="A40" s="293"/>
      <c r="B40" s="61" t="s">
        <v>82</v>
      </c>
      <c r="C40" s="159">
        <v>7.4999999999999997E-2</v>
      </c>
      <c r="D40" s="159">
        <v>2.5000000000000001E-2</v>
      </c>
      <c r="E40" s="159">
        <v>3.9E-2</v>
      </c>
      <c r="F40" s="159">
        <v>1.6E-2</v>
      </c>
      <c r="G40" s="159">
        <v>1.7999999999999999E-2</v>
      </c>
      <c r="H40" s="159">
        <v>0.03</v>
      </c>
      <c r="I40" s="159">
        <v>0.03</v>
      </c>
      <c r="J40" s="159">
        <v>0.03</v>
      </c>
      <c r="K40" s="159">
        <v>0.03</v>
      </c>
      <c r="L40" s="159">
        <v>1.9E-2</v>
      </c>
      <c r="M40" s="159">
        <v>0.03</v>
      </c>
      <c r="N40" s="159">
        <v>0.03</v>
      </c>
      <c r="O40" s="159">
        <v>2.1999999999999999E-2</v>
      </c>
      <c r="P40" s="159">
        <v>0.3</v>
      </c>
      <c r="Q40" s="159">
        <v>0.22</v>
      </c>
      <c r="R40" s="159">
        <v>0.05</v>
      </c>
      <c r="S40" s="159">
        <v>0.22</v>
      </c>
      <c r="T40" s="159">
        <v>0.3</v>
      </c>
      <c r="U40" s="159">
        <v>0.3</v>
      </c>
      <c r="V40" s="159">
        <v>0.5</v>
      </c>
      <c r="W40" s="159"/>
      <c r="X40" s="159"/>
      <c r="Y40" s="159"/>
      <c r="Z40" s="11">
        <f t="shared" si="0"/>
        <v>2.2840000000000003</v>
      </c>
      <c r="AA40" s="270">
        <v>0.28000000000000003</v>
      </c>
      <c r="AB40" s="66"/>
    </row>
    <row r="41" spans="1:28" s="31" customFormat="1" ht="15.75" x14ac:dyDescent="0.25">
      <c r="A41" s="293"/>
      <c r="B41" s="61" t="s">
        <v>81</v>
      </c>
      <c r="C41" s="159">
        <v>7.4999999999999997E-2</v>
      </c>
      <c r="D41" s="159">
        <v>2.5000000000000001E-2</v>
      </c>
      <c r="E41" s="159">
        <v>3.9E-2</v>
      </c>
      <c r="F41" s="159">
        <v>1.6E-2</v>
      </c>
      <c r="G41" s="159">
        <v>1.7999999999999999E-2</v>
      </c>
      <c r="H41" s="159">
        <v>0.03</v>
      </c>
      <c r="I41" s="159">
        <v>0.03</v>
      </c>
      <c r="J41" s="159">
        <v>0.03</v>
      </c>
      <c r="K41" s="159">
        <v>0.03</v>
      </c>
      <c r="L41" s="159">
        <v>1.9E-2</v>
      </c>
      <c r="M41" s="159">
        <v>0.03</v>
      </c>
      <c r="N41" s="159">
        <v>0.03</v>
      </c>
      <c r="O41" s="159">
        <v>2.1999999999999999E-2</v>
      </c>
      <c r="P41" s="159">
        <v>0.3</v>
      </c>
      <c r="Q41" s="159">
        <v>0.22</v>
      </c>
      <c r="R41" s="159">
        <v>0.05</v>
      </c>
      <c r="S41" s="159">
        <v>0.22</v>
      </c>
      <c r="T41" s="159">
        <v>0.3</v>
      </c>
      <c r="U41" s="159">
        <v>0.4</v>
      </c>
      <c r="V41" s="159">
        <v>0.5</v>
      </c>
      <c r="W41" s="159"/>
      <c r="X41" s="159"/>
      <c r="Y41" s="159"/>
      <c r="Z41" s="11">
        <f t="shared" si="0"/>
        <v>2.3840000000000003</v>
      </c>
      <c r="AA41" s="270">
        <v>0.41</v>
      </c>
      <c r="AB41" s="66"/>
    </row>
    <row r="42" spans="1:28" s="31" customFormat="1" ht="15.75" x14ac:dyDescent="0.25">
      <c r="A42" s="293"/>
      <c r="B42" s="61" t="s">
        <v>64</v>
      </c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1">
        <f t="shared" si="0"/>
        <v>0</v>
      </c>
      <c r="AA42" s="270">
        <v>0.24</v>
      </c>
      <c r="AB42" s="66"/>
    </row>
    <row r="43" spans="1:28" s="31" customFormat="1" ht="15.75" x14ac:dyDescent="0.25">
      <c r="A43" s="293"/>
      <c r="B43" s="61" t="s">
        <v>65</v>
      </c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1">
        <f t="shared" si="0"/>
        <v>0</v>
      </c>
      <c r="AA43" s="270">
        <v>1.37</v>
      </c>
      <c r="AB43" s="66"/>
    </row>
    <row r="44" spans="1:28" s="31" customFormat="1" ht="15.75" x14ac:dyDescent="0.25">
      <c r="A44" s="293"/>
      <c r="B44" s="58" t="s">
        <v>57</v>
      </c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1">
        <f t="shared" si="0"/>
        <v>0</v>
      </c>
      <c r="AA44" s="270">
        <v>0.3</v>
      </c>
      <c r="AB44" s="66"/>
    </row>
    <row r="45" spans="1:28" s="21" customFormat="1" ht="15.75" x14ac:dyDescent="0.25">
      <c r="A45" s="294">
        <v>3</v>
      </c>
      <c r="B45" s="63" t="s">
        <v>2</v>
      </c>
      <c r="C45" s="161">
        <f>SUM(C46:C61)</f>
        <v>5.25</v>
      </c>
      <c r="D45" s="161">
        <f t="shared" ref="D45:Y45" si="3">SUM(D46:D61)</f>
        <v>3.2</v>
      </c>
      <c r="E45" s="161">
        <f t="shared" si="3"/>
        <v>2.4699999999999998</v>
      </c>
      <c r="F45" s="161">
        <f t="shared" si="3"/>
        <v>3.4950000000000001</v>
      </c>
      <c r="G45" s="161">
        <f t="shared" si="3"/>
        <v>3.66</v>
      </c>
      <c r="H45" s="161">
        <f t="shared" si="3"/>
        <v>3.6</v>
      </c>
      <c r="I45" s="161">
        <f t="shared" si="3"/>
        <v>3.85</v>
      </c>
      <c r="J45" s="161">
        <f t="shared" si="3"/>
        <v>3.85</v>
      </c>
      <c r="K45" s="161">
        <f t="shared" si="3"/>
        <v>3.1</v>
      </c>
      <c r="L45" s="161">
        <f t="shared" si="3"/>
        <v>2.6</v>
      </c>
      <c r="M45" s="161">
        <f t="shared" si="3"/>
        <v>4.0999999999999996</v>
      </c>
      <c r="N45" s="161">
        <f t="shared" si="3"/>
        <v>4.0999999999999996</v>
      </c>
      <c r="O45" s="161">
        <f t="shared" si="3"/>
        <v>3.7</v>
      </c>
      <c r="P45" s="161">
        <f t="shared" si="3"/>
        <v>41</v>
      </c>
      <c r="Q45" s="161">
        <f t="shared" si="3"/>
        <v>30.3</v>
      </c>
      <c r="R45" s="161">
        <f t="shared" si="3"/>
        <v>7.2</v>
      </c>
      <c r="S45" s="161">
        <f t="shared" si="3"/>
        <v>30</v>
      </c>
      <c r="T45" s="161">
        <f t="shared" si="3"/>
        <v>38.1</v>
      </c>
      <c r="U45" s="161">
        <f t="shared" si="3"/>
        <v>46.8</v>
      </c>
      <c r="V45" s="161">
        <f t="shared" si="3"/>
        <v>40</v>
      </c>
      <c r="W45" s="161">
        <f t="shared" si="3"/>
        <v>0</v>
      </c>
      <c r="X45" s="161">
        <f t="shared" si="3"/>
        <v>0</v>
      </c>
      <c r="Y45" s="161">
        <f t="shared" si="3"/>
        <v>0</v>
      </c>
      <c r="Z45" s="22">
        <f t="shared" si="0"/>
        <v>280.375</v>
      </c>
      <c r="AA45" s="272"/>
      <c r="AB45" s="64"/>
    </row>
    <row r="46" spans="1:28" s="168" customFormat="1" ht="15.75" x14ac:dyDescent="0.25">
      <c r="A46" s="295"/>
      <c r="B46" s="60" t="s">
        <v>27</v>
      </c>
      <c r="C46" s="162">
        <v>1.25</v>
      </c>
      <c r="D46" s="162">
        <v>3.2</v>
      </c>
      <c r="E46" s="162">
        <v>0.39</v>
      </c>
      <c r="F46" s="162">
        <v>0.44</v>
      </c>
      <c r="G46" s="162">
        <v>0.6</v>
      </c>
      <c r="H46" s="162">
        <v>1</v>
      </c>
      <c r="I46" s="162">
        <v>1</v>
      </c>
      <c r="J46" s="162">
        <v>1</v>
      </c>
      <c r="K46" s="162">
        <v>3</v>
      </c>
      <c r="L46" s="162">
        <v>2.6</v>
      </c>
      <c r="M46" s="162">
        <v>4</v>
      </c>
      <c r="N46" s="162">
        <v>1</v>
      </c>
      <c r="O46" s="162">
        <v>1</v>
      </c>
      <c r="P46" s="162">
        <v>40</v>
      </c>
      <c r="Q46" s="162">
        <v>30.3</v>
      </c>
      <c r="R46" s="162">
        <v>7.2</v>
      </c>
      <c r="S46" s="162">
        <v>7.5</v>
      </c>
      <c r="T46" s="162">
        <v>11</v>
      </c>
      <c r="U46" s="162">
        <v>46.8</v>
      </c>
      <c r="V46" s="162">
        <v>40</v>
      </c>
      <c r="W46" s="162"/>
      <c r="X46" s="162"/>
      <c r="Y46" s="162"/>
      <c r="Z46" s="24">
        <f t="shared" si="0"/>
        <v>203.28</v>
      </c>
      <c r="AA46" s="273">
        <v>0.47</v>
      </c>
      <c r="AB46" s="167"/>
    </row>
    <row r="47" spans="1:28" s="168" customFormat="1" ht="15.75" x14ac:dyDescent="0.25">
      <c r="A47" s="295"/>
      <c r="B47" s="60" t="s">
        <v>28</v>
      </c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24">
        <f t="shared" si="0"/>
        <v>0</v>
      </c>
      <c r="AA47" s="273">
        <v>0.59</v>
      </c>
      <c r="AB47" s="167"/>
    </row>
    <row r="48" spans="1:28" s="168" customFormat="1" ht="15.75" x14ac:dyDescent="0.25">
      <c r="A48" s="295"/>
      <c r="B48" s="60" t="s">
        <v>29</v>
      </c>
      <c r="C48" s="283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24">
        <f t="shared" si="0"/>
        <v>0</v>
      </c>
      <c r="AA48" s="273">
        <v>0.57999999999999996</v>
      </c>
      <c r="AB48" s="167"/>
    </row>
    <row r="49" spans="1:28" s="168" customFormat="1" ht="15.75" x14ac:dyDescent="0.25">
      <c r="A49" s="295"/>
      <c r="B49" s="60" t="s">
        <v>30</v>
      </c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24">
        <f t="shared" si="0"/>
        <v>0</v>
      </c>
      <c r="AA49" s="273">
        <v>0.56999999999999995</v>
      </c>
      <c r="AB49" s="167"/>
    </row>
    <row r="50" spans="1:28" s="168" customFormat="1" ht="15.75" x14ac:dyDescent="0.25">
      <c r="A50" s="295"/>
      <c r="B50" s="60" t="s">
        <v>88</v>
      </c>
      <c r="C50" s="162"/>
      <c r="D50" s="162"/>
      <c r="E50" s="162"/>
      <c r="F50" s="162"/>
      <c r="G50" s="162"/>
      <c r="H50" s="162">
        <v>2.5</v>
      </c>
      <c r="I50" s="162">
        <v>2.75</v>
      </c>
      <c r="J50" s="162">
        <v>2.75</v>
      </c>
      <c r="K50" s="162"/>
      <c r="L50" s="162"/>
      <c r="M50" s="162"/>
      <c r="N50" s="162"/>
      <c r="O50" s="162"/>
      <c r="P50" s="162"/>
      <c r="Q50" s="162"/>
      <c r="R50" s="162"/>
      <c r="S50" s="162">
        <v>22.5</v>
      </c>
      <c r="T50" s="162">
        <v>26</v>
      </c>
      <c r="U50" s="162"/>
      <c r="V50" s="162"/>
      <c r="W50" s="162"/>
      <c r="X50" s="162"/>
      <c r="Y50" s="162"/>
      <c r="Z50" s="24">
        <f t="shared" si="0"/>
        <v>56.5</v>
      </c>
      <c r="AA50" s="273">
        <v>0.39</v>
      </c>
      <c r="AB50" s="167"/>
    </row>
    <row r="51" spans="1:28" s="168" customFormat="1" ht="15.75" x14ac:dyDescent="0.25">
      <c r="A51" s="295"/>
      <c r="B51" s="60" t="s">
        <v>31</v>
      </c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>
        <v>3</v>
      </c>
      <c r="O51" s="162">
        <v>2.7</v>
      </c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24">
        <f t="shared" si="0"/>
        <v>5.7</v>
      </c>
      <c r="AA51" s="273">
        <v>0.48</v>
      </c>
      <c r="AB51" s="167"/>
    </row>
    <row r="52" spans="1:28" s="168" customFormat="1" ht="15.75" x14ac:dyDescent="0.25">
      <c r="A52" s="295"/>
      <c r="B52" s="60" t="s">
        <v>32</v>
      </c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24">
        <f t="shared" si="0"/>
        <v>0</v>
      </c>
      <c r="AA52" s="273">
        <v>0.69</v>
      </c>
      <c r="AB52" s="167"/>
    </row>
    <row r="53" spans="1:28" s="168" customFormat="1" ht="15.75" x14ac:dyDescent="0.25">
      <c r="A53" s="295"/>
      <c r="B53" s="60" t="s">
        <v>36</v>
      </c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24">
        <f t="shared" si="0"/>
        <v>0</v>
      </c>
      <c r="AA53" s="273">
        <v>0.61</v>
      </c>
      <c r="AB53" s="167"/>
    </row>
    <row r="54" spans="1:28" s="168" customFormat="1" ht="15.75" x14ac:dyDescent="0.25">
      <c r="A54" s="295"/>
      <c r="B54" s="60" t="s">
        <v>37</v>
      </c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24">
        <f t="shared" si="0"/>
        <v>0</v>
      </c>
      <c r="AA54" s="273">
        <v>0.47</v>
      </c>
      <c r="AB54" s="167"/>
    </row>
    <row r="55" spans="1:28" s="168" customFormat="1" ht="15.75" x14ac:dyDescent="0.25">
      <c r="A55" s="295"/>
      <c r="B55" s="60" t="s">
        <v>33</v>
      </c>
      <c r="C55" s="162"/>
      <c r="D55" s="162"/>
      <c r="E55" s="162">
        <v>0.13</v>
      </c>
      <c r="F55" s="162">
        <v>5.5E-2</v>
      </c>
      <c r="G55" s="162">
        <v>0.06</v>
      </c>
      <c r="H55" s="162">
        <v>0.1</v>
      </c>
      <c r="I55" s="162">
        <v>0.1</v>
      </c>
      <c r="J55" s="162">
        <v>0.1</v>
      </c>
      <c r="K55" s="162">
        <v>0.1</v>
      </c>
      <c r="L55" s="162"/>
      <c r="M55" s="162">
        <v>0.1</v>
      </c>
      <c r="N55" s="162">
        <v>0.1</v>
      </c>
      <c r="O55" s="162"/>
      <c r="P55" s="162">
        <v>1</v>
      </c>
      <c r="Q55" s="162"/>
      <c r="R55" s="162"/>
      <c r="S55" s="162"/>
      <c r="T55" s="162">
        <v>1.1000000000000001</v>
      </c>
      <c r="U55" s="162"/>
      <c r="V55" s="162"/>
      <c r="W55" s="162"/>
      <c r="X55" s="162"/>
      <c r="Y55" s="162"/>
      <c r="Z55" s="24">
        <f t="shared" si="0"/>
        <v>2.9449999999999998</v>
      </c>
      <c r="AA55" s="273">
        <v>0.28999999999999998</v>
      </c>
      <c r="AB55" s="167"/>
    </row>
    <row r="56" spans="1:28" s="168" customFormat="1" ht="15.75" x14ac:dyDescent="0.25">
      <c r="A56" s="295"/>
      <c r="B56" s="60" t="s">
        <v>34</v>
      </c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24">
        <f t="shared" si="0"/>
        <v>0</v>
      </c>
      <c r="AA56" s="273">
        <v>0.47</v>
      </c>
      <c r="AB56" s="167"/>
    </row>
    <row r="57" spans="1:28" s="168" customFormat="1" ht="15.75" x14ac:dyDescent="0.25">
      <c r="A57" s="295"/>
      <c r="B57" s="60" t="s">
        <v>89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24">
        <f t="shared" si="0"/>
        <v>0</v>
      </c>
      <c r="AA57" s="273">
        <v>0.38</v>
      </c>
      <c r="AB57" s="167"/>
    </row>
    <row r="58" spans="1:28" s="168" customFormat="1" ht="15.75" x14ac:dyDescent="0.25">
      <c r="A58" s="295"/>
      <c r="B58" s="60" t="s">
        <v>35</v>
      </c>
      <c r="C58" s="162">
        <v>4</v>
      </c>
      <c r="D58" s="162"/>
      <c r="E58" s="162">
        <v>1.95</v>
      </c>
      <c r="F58" s="162">
        <v>3</v>
      </c>
      <c r="G58" s="162">
        <v>3</v>
      </c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24">
        <f t="shared" si="0"/>
        <v>11.95</v>
      </c>
      <c r="AA58" s="273">
        <v>0.89</v>
      </c>
      <c r="AB58" s="167"/>
    </row>
    <row r="59" spans="1:28" s="31" customFormat="1" ht="15.75" x14ac:dyDescent="0.25">
      <c r="A59" s="295"/>
      <c r="B59" s="60" t="s">
        <v>90</v>
      </c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1">
        <f t="shared" si="0"/>
        <v>0</v>
      </c>
      <c r="AA59" s="274">
        <v>1.6</v>
      </c>
      <c r="AB59" s="66"/>
    </row>
    <row r="60" spans="1:28" s="31" customFormat="1" ht="15.75" x14ac:dyDescent="0.25">
      <c r="A60" s="295"/>
      <c r="B60" s="57" t="s">
        <v>91</v>
      </c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1">
        <f t="shared" si="0"/>
        <v>0</v>
      </c>
      <c r="AA60" s="274">
        <v>0.61</v>
      </c>
      <c r="AB60" s="66"/>
    </row>
    <row r="61" spans="1:28" s="31" customFormat="1" ht="15.75" x14ac:dyDescent="0.25">
      <c r="A61" s="296"/>
      <c r="B61" s="57" t="s">
        <v>92</v>
      </c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1">
        <f t="shared" si="0"/>
        <v>0</v>
      </c>
      <c r="AA61" s="274">
        <v>0.7</v>
      </c>
      <c r="AB61" s="66"/>
    </row>
    <row r="62" spans="1:28" s="32" customFormat="1" ht="15.75" x14ac:dyDescent="0.25">
      <c r="A62" s="260">
        <v>4</v>
      </c>
      <c r="B62" s="19" t="s">
        <v>110</v>
      </c>
      <c r="C62" s="165"/>
      <c r="D62" s="165"/>
      <c r="E62" s="165"/>
      <c r="F62" s="165"/>
      <c r="G62" s="165">
        <v>2</v>
      </c>
      <c r="H62" s="165"/>
      <c r="I62" s="165"/>
      <c r="J62" s="165"/>
      <c r="K62" s="165"/>
      <c r="L62" s="165">
        <v>2.6</v>
      </c>
      <c r="M62" s="165"/>
      <c r="N62" s="165"/>
      <c r="O62" s="165"/>
      <c r="P62" s="165"/>
      <c r="Q62" s="165">
        <v>30.2</v>
      </c>
      <c r="R62" s="165">
        <v>7.2</v>
      </c>
      <c r="S62" s="165"/>
      <c r="T62" s="165"/>
      <c r="U62" s="165"/>
      <c r="V62" s="165"/>
      <c r="W62" s="165"/>
      <c r="X62" s="165"/>
      <c r="Y62" s="165"/>
      <c r="Z62" s="10">
        <f t="shared" si="0"/>
        <v>42</v>
      </c>
      <c r="AA62" s="271">
        <v>0.27</v>
      </c>
      <c r="AB62" s="65"/>
    </row>
    <row r="63" spans="1:28" ht="15.75" x14ac:dyDescent="0.25">
      <c r="A63" s="285">
        <v>5</v>
      </c>
      <c r="B63" s="19" t="s">
        <v>108</v>
      </c>
      <c r="C63" s="69">
        <f>C64+C68</f>
        <v>5.25</v>
      </c>
      <c r="D63" s="69">
        <f t="shared" ref="D63:Z63" si="4">D64+D68</f>
        <v>11.75</v>
      </c>
      <c r="E63" s="69">
        <f t="shared" si="4"/>
        <v>8.5</v>
      </c>
      <c r="F63" s="69">
        <f t="shared" si="4"/>
        <v>6.9</v>
      </c>
      <c r="G63" s="69">
        <f t="shared" si="4"/>
        <v>4.0999999999999996</v>
      </c>
      <c r="H63" s="69">
        <f t="shared" si="4"/>
        <v>4.25</v>
      </c>
      <c r="I63" s="69">
        <f t="shared" si="4"/>
        <v>10.99</v>
      </c>
      <c r="J63" s="69">
        <f t="shared" si="4"/>
        <v>11</v>
      </c>
      <c r="K63" s="69">
        <f t="shared" si="4"/>
        <v>8.86</v>
      </c>
      <c r="L63" s="69">
        <f t="shared" si="4"/>
        <v>4.4059999999999997</v>
      </c>
      <c r="M63" s="69">
        <f t="shared" si="4"/>
        <v>4.51</v>
      </c>
      <c r="N63" s="69">
        <f t="shared" si="4"/>
        <v>8.99</v>
      </c>
      <c r="O63" s="69">
        <f t="shared" si="4"/>
        <v>7.125</v>
      </c>
      <c r="P63" s="69">
        <f t="shared" si="4"/>
        <v>98.85</v>
      </c>
      <c r="Q63" s="69">
        <f t="shared" si="4"/>
        <v>69.5</v>
      </c>
      <c r="R63" s="69">
        <f t="shared" si="4"/>
        <v>0</v>
      </c>
      <c r="S63" s="69">
        <f t="shared" si="4"/>
        <v>7</v>
      </c>
      <c r="T63" s="69">
        <f t="shared" si="4"/>
        <v>79.7</v>
      </c>
      <c r="U63" s="69">
        <f t="shared" si="4"/>
        <v>126.5</v>
      </c>
      <c r="V63" s="69">
        <f t="shared" si="4"/>
        <v>83.7</v>
      </c>
      <c r="W63" s="69">
        <f t="shared" si="4"/>
        <v>0</v>
      </c>
      <c r="X63" s="69">
        <f t="shared" si="4"/>
        <v>0</v>
      </c>
      <c r="Y63" s="69">
        <f t="shared" si="4"/>
        <v>0</v>
      </c>
      <c r="Z63" s="10">
        <f t="shared" si="4"/>
        <v>561.88099999999997</v>
      </c>
      <c r="AA63" s="271"/>
      <c r="AB63" s="18"/>
    </row>
    <row r="64" spans="1:28" ht="15.75" x14ac:dyDescent="0.25">
      <c r="A64" s="286"/>
      <c r="B64" s="19" t="s">
        <v>113</v>
      </c>
      <c r="C64" s="69">
        <f>SUM(C65:C67)</f>
        <v>5</v>
      </c>
      <c r="D64" s="69">
        <f t="shared" ref="D64:Z64" si="5">SUM(D65:D67)</f>
        <v>9.5</v>
      </c>
      <c r="E64" s="69">
        <f t="shared" si="5"/>
        <v>8.5</v>
      </c>
      <c r="F64" s="69">
        <f t="shared" si="5"/>
        <v>5</v>
      </c>
      <c r="G64" s="69">
        <f t="shared" si="5"/>
        <v>4</v>
      </c>
      <c r="H64" s="69">
        <f t="shared" si="5"/>
        <v>4</v>
      </c>
      <c r="I64" s="69">
        <f t="shared" si="5"/>
        <v>8</v>
      </c>
      <c r="J64" s="69">
        <f t="shared" si="5"/>
        <v>10.5</v>
      </c>
      <c r="K64" s="69">
        <f t="shared" si="5"/>
        <v>6</v>
      </c>
      <c r="L64" s="69">
        <f t="shared" si="5"/>
        <v>4</v>
      </c>
      <c r="M64" s="69">
        <f t="shared" si="5"/>
        <v>4</v>
      </c>
      <c r="N64" s="69">
        <f t="shared" si="5"/>
        <v>6</v>
      </c>
      <c r="O64" s="69">
        <f t="shared" si="5"/>
        <v>6.875</v>
      </c>
      <c r="P64" s="69">
        <f t="shared" si="5"/>
        <v>70</v>
      </c>
      <c r="Q64" s="69">
        <f t="shared" si="5"/>
        <v>69</v>
      </c>
      <c r="R64" s="69">
        <f t="shared" si="5"/>
        <v>0</v>
      </c>
      <c r="S64" s="69">
        <f t="shared" si="5"/>
        <v>6</v>
      </c>
      <c r="T64" s="69">
        <f t="shared" si="5"/>
        <v>51</v>
      </c>
      <c r="U64" s="69">
        <f t="shared" si="5"/>
        <v>124</v>
      </c>
      <c r="V64" s="69">
        <f t="shared" si="5"/>
        <v>80</v>
      </c>
      <c r="W64" s="69">
        <f t="shared" si="5"/>
        <v>0</v>
      </c>
      <c r="X64" s="69">
        <f t="shared" si="5"/>
        <v>0</v>
      </c>
      <c r="Y64" s="69">
        <f t="shared" si="5"/>
        <v>0</v>
      </c>
      <c r="Z64" s="10">
        <f t="shared" si="5"/>
        <v>481.375</v>
      </c>
      <c r="AA64" s="271"/>
      <c r="AB64" s="18"/>
    </row>
    <row r="65" spans="1:28" s="31" customFormat="1" ht="15.75" x14ac:dyDescent="0.25">
      <c r="A65" s="286"/>
      <c r="B65" s="57" t="s">
        <v>42</v>
      </c>
      <c r="C65" s="156">
        <v>5</v>
      </c>
      <c r="D65" s="156">
        <v>6</v>
      </c>
      <c r="E65" s="156">
        <v>6</v>
      </c>
      <c r="F65" s="156">
        <v>3</v>
      </c>
      <c r="G65" s="156">
        <v>4</v>
      </c>
      <c r="H65" s="156">
        <v>4</v>
      </c>
      <c r="I65" s="156">
        <v>4</v>
      </c>
      <c r="J65" s="156">
        <v>8</v>
      </c>
      <c r="K65" s="156">
        <v>3</v>
      </c>
      <c r="L65" s="156">
        <v>4</v>
      </c>
      <c r="M65" s="156">
        <v>4</v>
      </c>
      <c r="N65" s="156">
        <v>2</v>
      </c>
      <c r="O65" s="156">
        <v>5</v>
      </c>
      <c r="P65" s="156">
        <v>30</v>
      </c>
      <c r="Q65" s="156">
        <v>69</v>
      </c>
      <c r="R65" s="156"/>
      <c r="S65" s="156">
        <v>6</v>
      </c>
      <c r="T65" s="156">
        <v>23</v>
      </c>
      <c r="U65" s="156">
        <v>77</v>
      </c>
      <c r="V65" s="156">
        <v>40</v>
      </c>
      <c r="W65" s="156"/>
      <c r="X65" s="156"/>
      <c r="Y65" s="156"/>
      <c r="Z65" s="11">
        <f>SUM(C65:Y65)</f>
        <v>303</v>
      </c>
      <c r="AA65" s="274">
        <v>0.52</v>
      </c>
      <c r="AB65" s="66"/>
    </row>
    <row r="66" spans="1:28" s="31" customFormat="1" ht="15.75" x14ac:dyDescent="0.25">
      <c r="A66" s="286"/>
      <c r="B66" s="57" t="s">
        <v>41</v>
      </c>
      <c r="C66" s="156"/>
      <c r="D66" s="156">
        <v>3.5</v>
      </c>
      <c r="E66" s="156"/>
      <c r="F66" s="156">
        <v>2</v>
      </c>
      <c r="G66" s="156"/>
      <c r="H66" s="156"/>
      <c r="I66" s="156">
        <v>4</v>
      </c>
      <c r="J66" s="156"/>
      <c r="K66" s="156">
        <v>3</v>
      </c>
      <c r="L66" s="156"/>
      <c r="M66" s="156"/>
      <c r="N66" s="156">
        <v>4</v>
      </c>
      <c r="O66" s="156"/>
      <c r="P66" s="156">
        <v>40</v>
      </c>
      <c r="Q66" s="156"/>
      <c r="R66" s="156"/>
      <c r="S66" s="156"/>
      <c r="T66" s="156"/>
      <c r="U66" s="156">
        <v>47</v>
      </c>
      <c r="V66" s="156">
        <v>40</v>
      </c>
      <c r="W66" s="156"/>
      <c r="X66" s="156"/>
      <c r="Y66" s="156"/>
      <c r="Z66" s="11">
        <f>SUM(C66:Y66)</f>
        <v>143.5</v>
      </c>
      <c r="AA66" s="274">
        <v>0.46</v>
      </c>
      <c r="AB66" s="66"/>
    </row>
    <row r="67" spans="1:28" s="31" customFormat="1" ht="15.75" x14ac:dyDescent="0.25">
      <c r="A67" s="286"/>
      <c r="B67" s="57" t="s">
        <v>111</v>
      </c>
      <c r="C67" s="156"/>
      <c r="D67" s="156"/>
      <c r="E67" s="156">
        <v>2.5</v>
      </c>
      <c r="F67" s="156"/>
      <c r="G67" s="156"/>
      <c r="H67" s="156"/>
      <c r="I67" s="156"/>
      <c r="J67" s="156">
        <v>2.5</v>
      </c>
      <c r="K67" s="156"/>
      <c r="L67" s="156"/>
      <c r="M67" s="156"/>
      <c r="N67" s="156"/>
      <c r="O67" s="156">
        <v>1.875</v>
      </c>
      <c r="P67" s="156"/>
      <c r="Q67" s="156"/>
      <c r="R67" s="156"/>
      <c r="S67" s="156"/>
      <c r="T67" s="156">
        <v>28</v>
      </c>
      <c r="U67" s="156"/>
      <c r="V67" s="156"/>
      <c r="W67" s="156"/>
      <c r="X67" s="156"/>
      <c r="Y67" s="156"/>
      <c r="Z67" s="11">
        <f>SUM(C67:Y67)</f>
        <v>34.875</v>
      </c>
      <c r="AA67" s="274">
        <v>0.5</v>
      </c>
      <c r="AB67" s="66"/>
    </row>
    <row r="68" spans="1:28" s="31" customFormat="1" ht="15.75" x14ac:dyDescent="0.25">
      <c r="A68" s="286"/>
      <c r="B68" s="19" t="s">
        <v>114</v>
      </c>
      <c r="C68" s="211">
        <f>SUM(C69:C71)</f>
        <v>0.25</v>
      </c>
      <c r="D68" s="211">
        <f t="shared" ref="D68:Z68" si="6">SUM(D69:D71)</f>
        <v>2.25</v>
      </c>
      <c r="E68" s="211">
        <f t="shared" si="6"/>
        <v>0</v>
      </c>
      <c r="F68" s="211">
        <f t="shared" si="6"/>
        <v>1.9</v>
      </c>
      <c r="G68" s="211">
        <f t="shared" si="6"/>
        <v>0.1</v>
      </c>
      <c r="H68" s="211">
        <f t="shared" si="6"/>
        <v>0.25</v>
      </c>
      <c r="I68" s="211">
        <f t="shared" si="6"/>
        <v>2.99</v>
      </c>
      <c r="J68" s="211">
        <f t="shared" si="6"/>
        <v>0.5</v>
      </c>
      <c r="K68" s="211">
        <f t="shared" si="6"/>
        <v>2.8600000000000003</v>
      </c>
      <c r="L68" s="211">
        <f t="shared" si="6"/>
        <v>0.40600000000000003</v>
      </c>
      <c r="M68" s="211">
        <f t="shared" si="6"/>
        <v>0.51</v>
      </c>
      <c r="N68" s="211">
        <f t="shared" si="6"/>
        <v>2.99</v>
      </c>
      <c r="O68" s="211">
        <f t="shared" si="6"/>
        <v>0.25</v>
      </c>
      <c r="P68" s="211">
        <f t="shared" si="6"/>
        <v>28.85</v>
      </c>
      <c r="Q68" s="211">
        <f t="shared" si="6"/>
        <v>0.5</v>
      </c>
      <c r="R68" s="211">
        <f t="shared" si="6"/>
        <v>0</v>
      </c>
      <c r="S68" s="211">
        <f t="shared" si="6"/>
        <v>1</v>
      </c>
      <c r="T68" s="211">
        <f t="shared" si="6"/>
        <v>28.7</v>
      </c>
      <c r="U68" s="211">
        <f t="shared" si="6"/>
        <v>2.5</v>
      </c>
      <c r="V68" s="211">
        <f t="shared" si="6"/>
        <v>3.7</v>
      </c>
      <c r="W68" s="211">
        <f t="shared" si="6"/>
        <v>0</v>
      </c>
      <c r="X68" s="211">
        <f t="shared" si="6"/>
        <v>0</v>
      </c>
      <c r="Y68" s="211">
        <f t="shared" si="6"/>
        <v>0</v>
      </c>
      <c r="Z68" s="20">
        <f t="shared" si="6"/>
        <v>80.506</v>
      </c>
      <c r="AA68" s="275"/>
      <c r="AB68" s="66"/>
    </row>
    <row r="69" spans="1:28" s="31" customFormat="1" ht="15.75" x14ac:dyDescent="0.25">
      <c r="A69" s="286"/>
      <c r="B69" s="57" t="s">
        <v>107</v>
      </c>
      <c r="C69" s="156">
        <v>0.25</v>
      </c>
      <c r="D69" s="156">
        <v>0.25</v>
      </c>
      <c r="E69" s="156"/>
      <c r="F69" s="156">
        <v>0.4</v>
      </c>
      <c r="G69" s="156">
        <v>0.1</v>
      </c>
      <c r="H69" s="156">
        <v>0.25</v>
      </c>
      <c r="I69" s="156">
        <v>0.25</v>
      </c>
      <c r="J69" s="156">
        <v>0.5</v>
      </c>
      <c r="K69" s="156">
        <v>0.1</v>
      </c>
      <c r="L69" s="156">
        <v>0.25</v>
      </c>
      <c r="M69" s="156">
        <v>0.25</v>
      </c>
      <c r="N69" s="156">
        <v>0.25</v>
      </c>
      <c r="O69" s="156">
        <v>0.25</v>
      </c>
      <c r="P69" s="156">
        <v>1.25</v>
      </c>
      <c r="Q69" s="156">
        <v>0.5</v>
      </c>
      <c r="R69" s="156"/>
      <c r="S69" s="156">
        <v>1</v>
      </c>
      <c r="T69" s="156">
        <v>1.5</v>
      </c>
      <c r="U69" s="156">
        <v>2.5</v>
      </c>
      <c r="V69" s="156">
        <v>1.5</v>
      </c>
      <c r="W69" s="156"/>
      <c r="X69" s="156"/>
      <c r="Y69" s="156"/>
      <c r="Z69" s="11">
        <f>SUM(C69:Y69)</f>
        <v>11.35</v>
      </c>
      <c r="AA69" s="274">
        <v>2.16</v>
      </c>
      <c r="AB69" s="66"/>
    </row>
    <row r="70" spans="1:28" s="31" customFormat="1" ht="15.75" x14ac:dyDescent="0.25">
      <c r="A70" s="286"/>
      <c r="B70" s="57" t="s">
        <v>93</v>
      </c>
      <c r="C70" s="156"/>
      <c r="D70" s="156">
        <v>2</v>
      </c>
      <c r="E70" s="156"/>
      <c r="F70" s="156">
        <v>1.5</v>
      </c>
      <c r="G70" s="156"/>
      <c r="H70" s="156"/>
      <c r="I70" s="156">
        <v>2.5</v>
      </c>
      <c r="J70" s="156"/>
      <c r="K70" s="156">
        <v>2.5</v>
      </c>
      <c r="L70" s="156"/>
      <c r="M70" s="156"/>
      <c r="N70" s="156">
        <v>2.5</v>
      </c>
      <c r="O70" s="156"/>
      <c r="P70" s="156">
        <v>25</v>
      </c>
      <c r="Q70" s="156"/>
      <c r="R70" s="156"/>
      <c r="S70" s="156"/>
      <c r="T70" s="156">
        <v>25</v>
      </c>
      <c r="U70" s="156"/>
      <c r="V70" s="156"/>
      <c r="W70" s="156"/>
      <c r="X70" s="156"/>
      <c r="Y70" s="156"/>
      <c r="Z70" s="11">
        <f>SUM(C70:Y70)</f>
        <v>61</v>
      </c>
      <c r="AA70" s="274">
        <v>2.0099999999999998</v>
      </c>
      <c r="AB70" s="66"/>
    </row>
    <row r="71" spans="1:28" s="31" customFormat="1" ht="15.75" x14ac:dyDescent="0.25">
      <c r="A71" s="287"/>
      <c r="B71" s="57" t="s">
        <v>43</v>
      </c>
      <c r="C71" s="156"/>
      <c r="D71" s="156"/>
      <c r="E71" s="156"/>
      <c r="F71" s="156"/>
      <c r="G71" s="156"/>
      <c r="H71" s="156"/>
      <c r="I71" s="156">
        <v>0.24</v>
      </c>
      <c r="J71" s="156"/>
      <c r="K71" s="156">
        <v>0.26</v>
      </c>
      <c r="L71" s="156">
        <v>0.156</v>
      </c>
      <c r="M71" s="156">
        <v>0.26</v>
      </c>
      <c r="N71" s="156">
        <v>0.24</v>
      </c>
      <c r="O71" s="156"/>
      <c r="P71" s="156">
        <v>2.6</v>
      </c>
      <c r="Q71" s="156"/>
      <c r="R71" s="156"/>
      <c r="S71" s="156"/>
      <c r="T71" s="156">
        <v>2.2000000000000002</v>
      </c>
      <c r="U71" s="156"/>
      <c r="V71" s="156">
        <v>2.2000000000000002</v>
      </c>
      <c r="W71" s="156"/>
      <c r="X71" s="156"/>
      <c r="Y71" s="156"/>
      <c r="Z71" s="11">
        <f>SUM(C71:Y71)</f>
        <v>8.1560000000000006</v>
      </c>
      <c r="AA71" s="274">
        <v>3.88</v>
      </c>
      <c r="AB71" s="66"/>
    </row>
    <row r="72" spans="1:28" ht="15.75" x14ac:dyDescent="0.25">
      <c r="A72" s="285">
        <v>6</v>
      </c>
      <c r="B72" s="19" t="s">
        <v>6</v>
      </c>
      <c r="C72" s="69">
        <f>SUM(C73:C83)</f>
        <v>0</v>
      </c>
      <c r="D72" s="69">
        <f t="shared" ref="D72:Y72" si="7">SUM(D73:D83)</f>
        <v>0</v>
      </c>
      <c r="E72" s="69">
        <f t="shared" si="7"/>
        <v>2.5</v>
      </c>
      <c r="F72" s="69">
        <f t="shared" si="7"/>
        <v>2.0609999999999999</v>
      </c>
      <c r="G72" s="69">
        <f t="shared" si="7"/>
        <v>1.5</v>
      </c>
      <c r="H72" s="69">
        <f t="shared" si="7"/>
        <v>0</v>
      </c>
      <c r="I72" s="69">
        <f t="shared" si="7"/>
        <v>0</v>
      </c>
      <c r="J72" s="69">
        <f t="shared" si="7"/>
        <v>2.306</v>
      </c>
      <c r="K72" s="69">
        <f t="shared" si="7"/>
        <v>3.1619999999999999</v>
      </c>
      <c r="L72" s="69">
        <f t="shared" si="7"/>
        <v>2</v>
      </c>
      <c r="M72" s="69">
        <f t="shared" si="7"/>
        <v>2.5</v>
      </c>
      <c r="N72" s="69">
        <f t="shared" si="7"/>
        <v>0</v>
      </c>
      <c r="O72" s="69">
        <f t="shared" si="7"/>
        <v>2.8719999999999999</v>
      </c>
      <c r="P72" s="69">
        <f t="shared" si="7"/>
        <v>0</v>
      </c>
      <c r="Q72" s="69">
        <f t="shared" si="7"/>
        <v>16</v>
      </c>
      <c r="R72" s="69">
        <f t="shared" si="7"/>
        <v>0</v>
      </c>
      <c r="S72" s="69">
        <f t="shared" si="7"/>
        <v>15.17</v>
      </c>
      <c r="T72" s="69">
        <f t="shared" si="7"/>
        <v>0</v>
      </c>
      <c r="U72" s="69">
        <f t="shared" si="7"/>
        <v>27</v>
      </c>
      <c r="V72" s="69">
        <f t="shared" si="7"/>
        <v>0</v>
      </c>
      <c r="W72" s="69">
        <f t="shared" si="7"/>
        <v>0</v>
      </c>
      <c r="X72" s="69">
        <f t="shared" si="7"/>
        <v>0</v>
      </c>
      <c r="Y72" s="69">
        <f t="shared" si="7"/>
        <v>0</v>
      </c>
      <c r="Z72" s="10">
        <f>SUM(Z73:Z83)</f>
        <v>77.070999999999998</v>
      </c>
      <c r="AA72" s="271"/>
      <c r="AB72" s="18"/>
    </row>
    <row r="73" spans="1:28" s="31" customFormat="1" ht="15.75" x14ac:dyDescent="0.25">
      <c r="A73" s="286"/>
      <c r="B73" s="57" t="s">
        <v>94</v>
      </c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1">
        <f t="shared" ref="Z73:Z85" si="8">SUM(C73:Y73)</f>
        <v>0</v>
      </c>
      <c r="AA73" s="274">
        <v>1.19</v>
      </c>
      <c r="AB73" s="66"/>
    </row>
    <row r="74" spans="1:28" s="31" customFormat="1" ht="15.75" x14ac:dyDescent="0.25">
      <c r="A74" s="286"/>
      <c r="B74" s="60" t="s">
        <v>95</v>
      </c>
      <c r="C74" s="162"/>
      <c r="D74" s="162"/>
      <c r="E74" s="162"/>
      <c r="F74" s="162">
        <v>2.0609999999999999</v>
      </c>
      <c r="G74" s="162"/>
      <c r="H74" s="162"/>
      <c r="I74" s="162"/>
      <c r="J74" s="162">
        <v>2.306</v>
      </c>
      <c r="K74" s="162"/>
      <c r="L74" s="162"/>
      <c r="M74" s="162">
        <v>2.5</v>
      </c>
      <c r="N74" s="162"/>
      <c r="O74" s="162">
        <v>2.8719999999999999</v>
      </c>
      <c r="P74" s="162"/>
      <c r="Q74" s="162"/>
      <c r="R74" s="162"/>
      <c r="S74" s="162"/>
      <c r="T74" s="162"/>
      <c r="U74" s="162">
        <v>27</v>
      </c>
      <c r="V74" s="162"/>
      <c r="W74" s="162"/>
      <c r="X74" s="162"/>
      <c r="Y74" s="162"/>
      <c r="Z74" s="11">
        <f t="shared" si="8"/>
        <v>36.739000000000004</v>
      </c>
      <c r="AA74" s="274">
        <v>1.1399999999999999</v>
      </c>
      <c r="AB74" s="66"/>
    </row>
    <row r="75" spans="1:28" s="173" customFormat="1" ht="15.75" x14ac:dyDescent="0.25">
      <c r="A75" s="286"/>
      <c r="B75" s="58" t="s">
        <v>66</v>
      </c>
      <c r="C75" s="163"/>
      <c r="D75" s="163"/>
      <c r="E75" s="163"/>
      <c r="F75" s="163"/>
      <c r="G75" s="163">
        <v>1.5</v>
      </c>
      <c r="H75" s="163"/>
      <c r="I75" s="163"/>
      <c r="J75" s="163"/>
      <c r="K75" s="163"/>
      <c r="L75" s="163">
        <v>2</v>
      </c>
      <c r="M75" s="163"/>
      <c r="N75" s="163"/>
      <c r="O75" s="163"/>
      <c r="P75" s="163"/>
      <c r="Q75" s="163">
        <v>16</v>
      </c>
      <c r="R75" s="163"/>
      <c r="S75" s="163"/>
      <c r="T75" s="163"/>
      <c r="U75" s="163"/>
      <c r="V75" s="163"/>
      <c r="W75" s="163"/>
      <c r="X75" s="163"/>
      <c r="Y75" s="163"/>
      <c r="Z75" s="24">
        <f t="shared" si="8"/>
        <v>19.5</v>
      </c>
      <c r="AA75" s="273">
        <v>1.7</v>
      </c>
      <c r="AB75" s="172"/>
    </row>
    <row r="76" spans="1:28" s="173" customFormat="1" ht="15.75" x14ac:dyDescent="0.25">
      <c r="A76" s="286"/>
      <c r="B76" s="58" t="s">
        <v>118</v>
      </c>
      <c r="C76" s="163"/>
      <c r="D76" s="163"/>
      <c r="E76" s="163"/>
      <c r="F76" s="163"/>
      <c r="G76" s="163"/>
      <c r="H76" s="163"/>
      <c r="I76" s="163"/>
      <c r="J76" s="163"/>
      <c r="K76" s="163">
        <v>3.1619999999999999</v>
      </c>
      <c r="L76" s="163"/>
      <c r="M76" s="163"/>
      <c r="N76" s="163"/>
      <c r="O76" s="163"/>
      <c r="P76" s="163"/>
      <c r="Q76" s="163"/>
      <c r="R76" s="163"/>
      <c r="S76" s="163">
        <v>15.17</v>
      </c>
      <c r="T76" s="163"/>
      <c r="U76" s="163"/>
      <c r="V76" s="163"/>
      <c r="W76" s="163"/>
      <c r="X76" s="163"/>
      <c r="Y76" s="163"/>
      <c r="Z76" s="24">
        <f t="shared" si="8"/>
        <v>18.332000000000001</v>
      </c>
      <c r="AA76" s="273">
        <v>1.62</v>
      </c>
      <c r="AB76" s="172"/>
    </row>
    <row r="77" spans="1:28" s="31" customFormat="1" ht="15.75" x14ac:dyDescent="0.25">
      <c r="A77" s="286"/>
      <c r="B77" s="58" t="s">
        <v>67</v>
      </c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1">
        <f t="shared" si="8"/>
        <v>0</v>
      </c>
      <c r="AA77" s="273">
        <v>1.1200000000000001</v>
      </c>
      <c r="AB77" s="66"/>
    </row>
    <row r="78" spans="1:28" s="175" customFormat="1" ht="15.75" x14ac:dyDescent="0.25">
      <c r="A78" s="286"/>
      <c r="B78" s="61" t="s">
        <v>96</v>
      </c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34">
        <f t="shared" si="8"/>
        <v>0</v>
      </c>
      <c r="AA78" s="276">
        <v>1.2</v>
      </c>
      <c r="AB78" s="174"/>
    </row>
    <row r="79" spans="1:28" s="31" customFormat="1" ht="15.75" x14ac:dyDescent="0.25">
      <c r="A79" s="286"/>
      <c r="B79" s="58" t="s">
        <v>68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1">
        <f t="shared" si="8"/>
        <v>0</v>
      </c>
      <c r="AA79" s="274">
        <v>1.62</v>
      </c>
      <c r="AB79" s="66"/>
    </row>
    <row r="80" spans="1:28" s="31" customFormat="1" ht="15.75" x14ac:dyDescent="0.25">
      <c r="A80" s="286"/>
      <c r="B80" s="57" t="s">
        <v>97</v>
      </c>
      <c r="C80" s="156"/>
      <c r="D80" s="156"/>
      <c r="E80" s="156">
        <v>2.5</v>
      </c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1">
        <f t="shared" si="8"/>
        <v>2.5</v>
      </c>
      <c r="AA80" s="274">
        <v>1.5</v>
      </c>
      <c r="AB80" s="66"/>
    </row>
    <row r="81" spans="1:28" s="173" customFormat="1" ht="15.75" x14ac:dyDescent="0.25">
      <c r="A81" s="286"/>
      <c r="B81" s="60" t="s">
        <v>98</v>
      </c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24">
        <f t="shared" si="8"/>
        <v>0</v>
      </c>
      <c r="AA81" s="273">
        <v>1.1599999999999999</v>
      </c>
      <c r="AB81" s="172"/>
    </row>
    <row r="82" spans="1:28" s="31" customFormat="1" ht="15.75" x14ac:dyDescent="0.25">
      <c r="A82" s="286"/>
      <c r="B82" s="57" t="s">
        <v>99</v>
      </c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1">
        <f t="shared" si="8"/>
        <v>0</v>
      </c>
      <c r="AA82" s="274">
        <v>1.75</v>
      </c>
      <c r="AB82" s="66"/>
    </row>
    <row r="83" spans="1:28" s="31" customFormat="1" ht="15.75" x14ac:dyDescent="0.25">
      <c r="A83" s="287"/>
      <c r="B83" s="57" t="s">
        <v>100</v>
      </c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1">
        <f t="shared" si="8"/>
        <v>0</v>
      </c>
      <c r="AA83" s="274">
        <v>1.39</v>
      </c>
      <c r="AB83" s="66"/>
    </row>
    <row r="84" spans="1:28" ht="15.75" x14ac:dyDescent="0.25">
      <c r="A84" s="261">
        <v>7</v>
      </c>
      <c r="B84" s="19" t="s">
        <v>7</v>
      </c>
      <c r="C84" s="165"/>
      <c r="D84" s="165">
        <v>3</v>
      </c>
      <c r="E84" s="165"/>
      <c r="F84" s="165"/>
      <c r="G84" s="165"/>
      <c r="H84" s="165"/>
      <c r="I84" s="165">
        <v>2.5</v>
      </c>
      <c r="J84" s="165"/>
      <c r="K84" s="165"/>
      <c r="L84" s="165"/>
      <c r="M84" s="165"/>
      <c r="N84" s="165">
        <v>3</v>
      </c>
      <c r="O84" s="165"/>
      <c r="P84" s="165">
        <v>22</v>
      </c>
      <c r="Q84" s="165"/>
      <c r="R84" s="165"/>
      <c r="S84" s="165"/>
      <c r="T84" s="165">
        <v>15</v>
      </c>
      <c r="U84" s="165"/>
      <c r="V84" s="165"/>
      <c r="W84" s="165"/>
      <c r="X84" s="165"/>
      <c r="Y84" s="165"/>
      <c r="Z84" s="10">
        <f t="shared" si="8"/>
        <v>45.5</v>
      </c>
      <c r="AA84" s="271">
        <v>0.79</v>
      </c>
      <c r="AB84" s="18"/>
    </row>
    <row r="85" spans="1:28" ht="15.75" x14ac:dyDescent="0.25">
      <c r="A85" s="261">
        <v>8</v>
      </c>
      <c r="B85" s="19" t="s">
        <v>5</v>
      </c>
      <c r="C85" s="165">
        <v>2.2799999999999998</v>
      </c>
      <c r="D85" s="165">
        <v>0.42</v>
      </c>
      <c r="E85" s="165">
        <v>0.36</v>
      </c>
      <c r="F85" s="165">
        <v>0.24</v>
      </c>
      <c r="G85" s="165">
        <v>1.44</v>
      </c>
      <c r="H85" s="165">
        <v>2.46</v>
      </c>
      <c r="I85" s="165">
        <v>0.3</v>
      </c>
      <c r="J85" s="165">
        <v>0.36</v>
      </c>
      <c r="K85" s="165">
        <v>0.36</v>
      </c>
      <c r="L85" s="165">
        <v>0.78</v>
      </c>
      <c r="M85" s="165">
        <v>1.8</v>
      </c>
      <c r="N85" s="165">
        <v>0.54</v>
      </c>
      <c r="O85" s="165">
        <v>0.48</v>
      </c>
      <c r="P85" s="165">
        <v>2.04</v>
      </c>
      <c r="Q85" s="165">
        <v>9.06</v>
      </c>
      <c r="R85" s="165">
        <v>2.16</v>
      </c>
      <c r="S85" s="165">
        <v>14.4</v>
      </c>
      <c r="T85" s="165">
        <v>1.8</v>
      </c>
      <c r="U85" s="165"/>
      <c r="V85" s="165"/>
      <c r="W85" s="165"/>
      <c r="X85" s="165"/>
      <c r="Y85" s="165"/>
      <c r="Z85" s="10">
        <f t="shared" si="8"/>
        <v>41.28</v>
      </c>
      <c r="AA85" s="271">
        <v>1.43</v>
      </c>
      <c r="AB85" s="18"/>
    </row>
    <row r="86" spans="1:28" ht="47.25" x14ac:dyDescent="0.25">
      <c r="A86" s="285">
        <v>9</v>
      </c>
      <c r="B86" s="67" t="s">
        <v>1</v>
      </c>
      <c r="C86" s="69">
        <f>SUM(C87:C91)</f>
        <v>0</v>
      </c>
      <c r="D86" s="69">
        <f t="shared" ref="D86:Z86" si="9">SUM(D87:D91)</f>
        <v>0</v>
      </c>
      <c r="E86" s="69">
        <f t="shared" si="9"/>
        <v>0.32500000000000001</v>
      </c>
      <c r="F86" s="69">
        <f t="shared" si="9"/>
        <v>0</v>
      </c>
      <c r="G86" s="69">
        <f t="shared" si="9"/>
        <v>0</v>
      </c>
      <c r="H86" s="69">
        <f t="shared" si="9"/>
        <v>0</v>
      </c>
      <c r="I86" s="69">
        <f t="shared" si="9"/>
        <v>0.8</v>
      </c>
      <c r="J86" s="69">
        <f t="shared" si="9"/>
        <v>0</v>
      </c>
      <c r="K86" s="69">
        <f t="shared" si="9"/>
        <v>0</v>
      </c>
      <c r="L86" s="69">
        <f t="shared" si="9"/>
        <v>0</v>
      </c>
      <c r="M86" s="69">
        <f t="shared" si="9"/>
        <v>0</v>
      </c>
      <c r="N86" s="69">
        <f t="shared" si="9"/>
        <v>0</v>
      </c>
      <c r="O86" s="69">
        <f t="shared" si="9"/>
        <v>0.45</v>
      </c>
      <c r="P86" s="69">
        <f t="shared" si="9"/>
        <v>0</v>
      </c>
      <c r="Q86" s="69">
        <f t="shared" si="9"/>
        <v>0</v>
      </c>
      <c r="R86" s="69">
        <f t="shared" si="9"/>
        <v>0</v>
      </c>
      <c r="S86" s="69">
        <f t="shared" si="9"/>
        <v>0</v>
      </c>
      <c r="T86" s="69">
        <f t="shared" si="9"/>
        <v>8.6999999999999993</v>
      </c>
      <c r="U86" s="69">
        <f t="shared" si="9"/>
        <v>0</v>
      </c>
      <c r="V86" s="69">
        <f t="shared" si="9"/>
        <v>0</v>
      </c>
      <c r="W86" s="69">
        <f t="shared" si="9"/>
        <v>0</v>
      </c>
      <c r="X86" s="69">
        <f t="shared" si="9"/>
        <v>0</v>
      </c>
      <c r="Y86" s="69">
        <f t="shared" si="9"/>
        <v>0</v>
      </c>
      <c r="Z86" s="10">
        <f t="shared" si="9"/>
        <v>10.275</v>
      </c>
      <c r="AA86" s="271"/>
      <c r="AB86" s="18"/>
    </row>
    <row r="87" spans="1:28" s="31" customFormat="1" ht="15.75" x14ac:dyDescent="0.25">
      <c r="A87" s="286"/>
      <c r="B87" s="57" t="s">
        <v>25</v>
      </c>
      <c r="C87" s="156"/>
      <c r="D87" s="156"/>
      <c r="E87" s="156">
        <v>0.32500000000000001</v>
      </c>
      <c r="F87" s="156"/>
      <c r="G87" s="156"/>
      <c r="H87" s="156"/>
      <c r="I87" s="156"/>
      <c r="J87" s="156"/>
      <c r="K87" s="156"/>
      <c r="L87" s="156"/>
      <c r="M87" s="156"/>
      <c r="N87" s="156"/>
      <c r="O87" s="156">
        <v>0.45</v>
      </c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1">
        <f t="shared" ref="Z87:Z92" si="10">SUM(C87:Y87)</f>
        <v>0.77500000000000002</v>
      </c>
      <c r="AA87" s="274">
        <v>3.14</v>
      </c>
      <c r="AB87" s="66"/>
    </row>
    <row r="88" spans="1:28" s="31" customFormat="1" ht="15.75" x14ac:dyDescent="0.25">
      <c r="A88" s="286"/>
      <c r="B88" s="57" t="s">
        <v>26</v>
      </c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1">
        <f t="shared" si="10"/>
        <v>0</v>
      </c>
      <c r="AA88" s="274">
        <v>3.03</v>
      </c>
      <c r="AB88" s="66"/>
    </row>
    <row r="89" spans="1:28" s="31" customFormat="1" ht="15.75" x14ac:dyDescent="0.25">
      <c r="A89" s="286"/>
      <c r="B89" s="60" t="s">
        <v>59</v>
      </c>
      <c r="C89" s="156"/>
      <c r="D89" s="156"/>
      <c r="E89" s="156"/>
      <c r="F89" s="156"/>
      <c r="G89" s="156"/>
      <c r="H89" s="156"/>
      <c r="I89" s="156">
        <v>0.8</v>
      </c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>
        <v>8.6999999999999993</v>
      </c>
      <c r="U89" s="156"/>
      <c r="V89" s="156"/>
      <c r="W89" s="156"/>
      <c r="X89" s="156"/>
      <c r="Y89" s="156"/>
      <c r="Z89" s="11">
        <f t="shared" si="10"/>
        <v>9.5</v>
      </c>
      <c r="AA89" s="274">
        <v>1.1599999999999999</v>
      </c>
      <c r="AB89" s="66"/>
    </row>
    <row r="90" spans="1:28" s="31" customFormat="1" ht="15.75" x14ac:dyDescent="0.25">
      <c r="A90" s="286"/>
      <c r="B90" s="60" t="s">
        <v>101</v>
      </c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1">
        <f t="shared" si="10"/>
        <v>0</v>
      </c>
      <c r="AA90" s="274">
        <v>3.64</v>
      </c>
      <c r="AB90" s="66"/>
    </row>
    <row r="91" spans="1:28" s="31" customFormat="1" ht="15.75" x14ac:dyDescent="0.25">
      <c r="A91" s="287"/>
      <c r="B91" s="61" t="s">
        <v>46</v>
      </c>
      <c r="C91" s="156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1">
        <f t="shared" si="10"/>
        <v>0</v>
      </c>
      <c r="AA91" s="274">
        <v>0.4</v>
      </c>
      <c r="AB91" s="66"/>
    </row>
    <row r="92" spans="1:28" ht="47.25" x14ac:dyDescent="0.25">
      <c r="A92" s="262">
        <v>10</v>
      </c>
      <c r="B92" s="68" t="s">
        <v>11</v>
      </c>
      <c r="C92" s="165">
        <v>0.25</v>
      </c>
      <c r="D92" s="165">
        <v>0.16</v>
      </c>
      <c r="E92" s="165">
        <v>0.13</v>
      </c>
      <c r="F92" s="165">
        <v>0.11</v>
      </c>
      <c r="G92" s="165">
        <v>0.12</v>
      </c>
      <c r="H92" s="165"/>
      <c r="I92" s="165"/>
      <c r="J92" s="165"/>
      <c r="K92" s="165"/>
      <c r="L92" s="165"/>
      <c r="M92" s="165"/>
      <c r="N92" s="165"/>
      <c r="O92" s="165"/>
      <c r="P92" s="165">
        <v>0.8</v>
      </c>
      <c r="Q92" s="165"/>
      <c r="R92" s="165"/>
      <c r="S92" s="165"/>
      <c r="T92" s="165"/>
      <c r="U92" s="165"/>
      <c r="V92" s="165"/>
      <c r="W92" s="165"/>
      <c r="X92" s="165"/>
      <c r="Y92" s="165"/>
      <c r="Z92" s="10">
        <f t="shared" si="10"/>
        <v>1.57</v>
      </c>
      <c r="AA92" s="271">
        <v>6.55</v>
      </c>
      <c r="AB92" s="18"/>
    </row>
    <row r="93" spans="1:28" ht="15.75" x14ac:dyDescent="0.25">
      <c r="A93" s="285">
        <v>11</v>
      </c>
      <c r="B93" s="68" t="s">
        <v>102</v>
      </c>
      <c r="C93" s="69">
        <f>SUM(C94:C95)</f>
        <v>0.47499999999999998</v>
      </c>
      <c r="D93" s="69">
        <f t="shared" ref="D93:Y93" si="11">SUM(D94:D95)</f>
        <v>0.41799999999999998</v>
      </c>
      <c r="E93" s="69">
        <f t="shared" si="11"/>
        <v>0.59799999999999998</v>
      </c>
      <c r="F93" s="69">
        <f t="shared" si="11"/>
        <v>0.248</v>
      </c>
      <c r="G93" s="69">
        <f t="shared" si="11"/>
        <v>0.26400000000000001</v>
      </c>
      <c r="H93" s="69">
        <f t="shared" si="11"/>
        <v>0.48000000000000004</v>
      </c>
      <c r="I93" s="69">
        <f t="shared" si="11"/>
        <v>0.36</v>
      </c>
      <c r="J93" s="69">
        <f t="shared" si="11"/>
        <v>0.36</v>
      </c>
      <c r="K93" s="69">
        <f t="shared" si="11"/>
        <v>0.32</v>
      </c>
      <c r="L93" s="69">
        <f t="shared" si="11"/>
        <v>0.182</v>
      </c>
      <c r="M93" s="69">
        <f t="shared" si="11"/>
        <v>0.28000000000000003</v>
      </c>
      <c r="N93" s="69">
        <f t="shared" si="11"/>
        <v>0.32</v>
      </c>
      <c r="O93" s="69">
        <f t="shared" si="11"/>
        <v>0.3</v>
      </c>
      <c r="P93" s="69">
        <f t="shared" si="11"/>
        <v>4</v>
      </c>
      <c r="Q93" s="69">
        <f t="shared" si="11"/>
        <v>3.6100000000000003</v>
      </c>
      <c r="R93" s="69">
        <f t="shared" si="11"/>
        <v>0.78999999999999992</v>
      </c>
      <c r="S93" s="69">
        <f t="shared" si="11"/>
        <v>4.1500000000000004</v>
      </c>
      <c r="T93" s="69">
        <f t="shared" si="11"/>
        <v>4.75</v>
      </c>
      <c r="U93" s="69">
        <f t="shared" si="11"/>
        <v>5.62</v>
      </c>
      <c r="V93" s="69">
        <f t="shared" si="11"/>
        <v>5</v>
      </c>
      <c r="W93" s="69">
        <f t="shared" si="11"/>
        <v>0</v>
      </c>
      <c r="X93" s="69">
        <f t="shared" si="11"/>
        <v>0</v>
      </c>
      <c r="Y93" s="69">
        <f t="shared" si="11"/>
        <v>0</v>
      </c>
      <c r="Z93" s="10">
        <f>SUM(Z94:Z95)</f>
        <v>32.525000000000006</v>
      </c>
      <c r="AA93" s="271"/>
      <c r="AB93" s="18"/>
    </row>
    <row r="94" spans="1:28" s="31" customFormat="1" ht="15.75" x14ac:dyDescent="0.25">
      <c r="A94" s="286"/>
      <c r="B94" s="61" t="s">
        <v>4</v>
      </c>
      <c r="C94" s="156">
        <v>0.32500000000000001</v>
      </c>
      <c r="D94" s="156">
        <v>0.28799999999999998</v>
      </c>
      <c r="E94" s="156">
        <v>0.11700000000000001</v>
      </c>
      <c r="F94" s="156">
        <v>0.16</v>
      </c>
      <c r="G94" s="156">
        <v>0.16800000000000001</v>
      </c>
      <c r="H94" s="156">
        <v>0.28000000000000003</v>
      </c>
      <c r="I94" s="156">
        <v>0.2</v>
      </c>
      <c r="J94" s="156">
        <v>0.18</v>
      </c>
      <c r="K94" s="156">
        <v>0.2</v>
      </c>
      <c r="L94" s="156">
        <v>5.1999999999999998E-2</v>
      </c>
      <c r="M94" s="156">
        <v>0.12</v>
      </c>
      <c r="N94" s="156">
        <v>0.16</v>
      </c>
      <c r="O94" s="156">
        <v>0.15</v>
      </c>
      <c r="P94" s="156">
        <v>2</v>
      </c>
      <c r="Q94" s="156">
        <v>2.56</v>
      </c>
      <c r="R94" s="156">
        <v>0.56999999999999995</v>
      </c>
      <c r="S94" s="156">
        <v>2.25</v>
      </c>
      <c r="T94" s="156">
        <v>2.59</v>
      </c>
      <c r="U94" s="156">
        <v>2.81</v>
      </c>
      <c r="V94" s="156">
        <v>3.4</v>
      </c>
      <c r="W94" s="156"/>
      <c r="X94" s="156"/>
      <c r="Y94" s="156"/>
      <c r="Z94" s="11">
        <f>SUM(C94:Y94)</f>
        <v>18.580000000000002</v>
      </c>
      <c r="AA94" s="270">
        <v>7.8</v>
      </c>
      <c r="AB94" s="66"/>
    </row>
    <row r="95" spans="1:28" s="31" customFormat="1" ht="15.75" x14ac:dyDescent="0.25">
      <c r="A95" s="287"/>
      <c r="B95" s="61" t="s">
        <v>103</v>
      </c>
      <c r="C95" s="156">
        <v>0.15</v>
      </c>
      <c r="D95" s="156">
        <v>0.13</v>
      </c>
      <c r="E95" s="156">
        <v>0.48099999999999998</v>
      </c>
      <c r="F95" s="156">
        <v>8.7999999999999995E-2</v>
      </c>
      <c r="G95" s="156">
        <v>9.6000000000000002E-2</v>
      </c>
      <c r="H95" s="156">
        <v>0.2</v>
      </c>
      <c r="I95" s="156">
        <v>0.16</v>
      </c>
      <c r="J95" s="156">
        <v>0.18</v>
      </c>
      <c r="K95" s="156">
        <v>0.12</v>
      </c>
      <c r="L95" s="156">
        <v>0.13</v>
      </c>
      <c r="M95" s="156">
        <v>0.16</v>
      </c>
      <c r="N95" s="156">
        <v>0.16</v>
      </c>
      <c r="O95" s="156">
        <v>0.15</v>
      </c>
      <c r="P95" s="156">
        <v>2</v>
      </c>
      <c r="Q95" s="156">
        <v>1.05</v>
      </c>
      <c r="R95" s="156">
        <v>0.22</v>
      </c>
      <c r="S95" s="156">
        <v>1.9</v>
      </c>
      <c r="T95" s="156">
        <v>2.16</v>
      </c>
      <c r="U95" s="156">
        <v>2.81</v>
      </c>
      <c r="V95" s="156">
        <v>1.6</v>
      </c>
      <c r="W95" s="156"/>
      <c r="X95" s="156"/>
      <c r="Y95" s="156"/>
      <c r="Z95" s="11">
        <f>SUM(C95:Y95)</f>
        <v>13.945</v>
      </c>
      <c r="AA95" s="270">
        <v>9</v>
      </c>
      <c r="AB95" s="66"/>
    </row>
    <row r="96" spans="1:28" ht="15.75" x14ac:dyDescent="0.25">
      <c r="A96" s="285">
        <v>12</v>
      </c>
      <c r="B96" s="68" t="s">
        <v>104</v>
      </c>
      <c r="C96" s="69">
        <f>SUM(C97:C99)</f>
        <v>0.15</v>
      </c>
      <c r="D96" s="69">
        <f t="shared" ref="D96:Z96" si="12">SUM(D97:D99)</f>
        <v>0.58799999999999997</v>
      </c>
      <c r="E96" s="69">
        <f t="shared" si="12"/>
        <v>0.56200000000000006</v>
      </c>
      <c r="F96" s="69">
        <f t="shared" si="12"/>
        <v>0.27500000000000002</v>
      </c>
      <c r="G96" s="69">
        <f t="shared" si="12"/>
        <v>9.6000000000000002E-2</v>
      </c>
      <c r="H96" s="69">
        <f t="shared" si="12"/>
        <v>0.2</v>
      </c>
      <c r="I96" s="69">
        <f t="shared" si="12"/>
        <v>0.49</v>
      </c>
      <c r="J96" s="69">
        <f t="shared" si="12"/>
        <v>0.22</v>
      </c>
      <c r="K96" s="69">
        <f t="shared" si="12"/>
        <v>0.42000000000000004</v>
      </c>
      <c r="L96" s="69">
        <f t="shared" si="12"/>
        <v>0.14299999999999999</v>
      </c>
      <c r="M96" s="69">
        <f t="shared" si="12"/>
        <v>0.16</v>
      </c>
      <c r="N96" s="69">
        <f t="shared" si="12"/>
        <v>0.46</v>
      </c>
      <c r="O96" s="69">
        <f t="shared" si="12"/>
        <v>0.6</v>
      </c>
      <c r="P96" s="69">
        <f t="shared" si="12"/>
        <v>5.2</v>
      </c>
      <c r="Q96" s="69">
        <f t="shared" si="12"/>
        <v>1.2</v>
      </c>
      <c r="R96" s="69">
        <f t="shared" si="12"/>
        <v>0.3</v>
      </c>
      <c r="S96" s="69">
        <f t="shared" si="12"/>
        <v>1.65</v>
      </c>
      <c r="T96" s="69">
        <f t="shared" si="12"/>
        <v>5.25</v>
      </c>
      <c r="U96" s="69">
        <f t="shared" si="12"/>
        <v>2.4</v>
      </c>
      <c r="V96" s="69">
        <f t="shared" si="12"/>
        <v>2.6</v>
      </c>
      <c r="W96" s="69">
        <f t="shared" si="12"/>
        <v>0</v>
      </c>
      <c r="X96" s="69">
        <f t="shared" si="12"/>
        <v>0</v>
      </c>
      <c r="Y96" s="69">
        <f t="shared" si="12"/>
        <v>0</v>
      </c>
      <c r="Z96" s="69">
        <f t="shared" si="12"/>
        <v>22.963999999999999</v>
      </c>
      <c r="AA96" s="271"/>
      <c r="AB96" s="18"/>
    </row>
    <row r="97" spans="1:29" s="31" customFormat="1" ht="15.75" x14ac:dyDescent="0.25">
      <c r="A97" s="286"/>
      <c r="B97" s="61" t="s">
        <v>105</v>
      </c>
      <c r="C97" s="156">
        <v>0.15</v>
      </c>
      <c r="D97" s="156">
        <v>0.20799999999999999</v>
      </c>
      <c r="E97" s="156">
        <v>0.182</v>
      </c>
      <c r="F97" s="156">
        <v>0.16500000000000001</v>
      </c>
      <c r="G97" s="156">
        <v>9.6000000000000002E-2</v>
      </c>
      <c r="H97" s="156">
        <v>0.2</v>
      </c>
      <c r="I97" s="156">
        <v>0.24</v>
      </c>
      <c r="J97" s="156">
        <v>0.22</v>
      </c>
      <c r="K97" s="156">
        <v>0.22</v>
      </c>
      <c r="L97" s="156">
        <v>0.14299999999999999</v>
      </c>
      <c r="M97" s="156">
        <v>0.16</v>
      </c>
      <c r="N97" s="156">
        <v>0.26</v>
      </c>
      <c r="O97" s="156">
        <v>0.3</v>
      </c>
      <c r="P97" s="156">
        <v>3.2</v>
      </c>
      <c r="Q97" s="156">
        <v>1.2</v>
      </c>
      <c r="R97" s="156">
        <v>0.3</v>
      </c>
      <c r="S97" s="156">
        <v>1.65</v>
      </c>
      <c r="T97" s="156">
        <v>3.05</v>
      </c>
      <c r="U97" s="156">
        <v>2.4</v>
      </c>
      <c r="V97" s="156">
        <v>2.6</v>
      </c>
      <c r="W97" s="156"/>
      <c r="X97" s="156"/>
      <c r="Y97" s="156"/>
      <c r="Z97" s="11">
        <f t="shared" ref="Z97:Z104" si="13">SUM(C97:Y97)</f>
        <v>16.943999999999999</v>
      </c>
      <c r="AA97" s="270">
        <v>4.0579999999999998</v>
      </c>
      <c r="AB97" s="66"/>
    </row>
    <row r="98" spans="1:29" s="31" customFormat="1" ht="15.75" x14ac:dyDescent="0.25">
      <c r="A98" s="286"/>
      <c r="B98" s="61" t="s">
        <v>106</v>
      </c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1">
        <f t="shared" si="13"/>
        <v>0</v>
      </c>
      <c r="AA98" s="270">
        <v>3.25</v>
      </c>
      <c r="AB98" s="66"/>
    </row>
    <row r="99" spans="1:29" s="31" customFormat="1" ht="15.75" x14ac:dyDescent="0.25">
      <c r="A99" s="287"/>
      <c r="B99" s="60" t="s">
        <v>49</v>
      </c>
      <c r="C99" s="156"/>
      <c r="D99" s="156">
        <v>0.38</v>
      </c>
      <c r="E99" s="156">
        <v>0.38</v>
      </c>
      <c r="F99" s="156">
        <v>0.11</v>
      </c>
      <c r="G99" s="156"/>
      <c r="H99" s="156"/>
      <c r="I99" s="156">
        <v>0.25</v>
      </c>
      <c r="J99" s="156"/>
      <c r="K99" s="156">
        <v>0.2</v>
      </c>
      <c r="L99" s="156"/>
      <c r="M99" s="156"/>
      <c r="N99" s="156">
        <v>0.2</v>
      </c>
      <c r="O99" s="156">
        <v>0.3</v>
      </c>
      <c r="P99" s="156">
        <v>2</v>
      </c>
      <c r="Q99" s="156"/>
      <c r="R99" s="156"/>
      <c r="S99" s="156"/>
      <c r="T99" s="156">
        <v>2.2000000000000002</v>
      </c>
      <c r="U99" s="156"/>
      <c r="V99" s="156"/>
      <c r="W99" s="156"/>
      <c r="X99" s="156"/>
      <c r="Y99" s="156"/>
      <c r="Z99" s="11">
        <f t="shared" si="13"/>
        <v>6.0200000000000005</v>
      </c>
      <c r="AA99" s="270">
        <v>2.3050000000000002</v>
      </c>
      <c r="AB99" s="66"/>
    </row>
    <row r="100" spans="1:29" ht="16.5" thickBot="1" x14ac:dyDescent="0.3">
      <c r="A100" s="263">
        <v>13</v>
      </c>
      <c r="B100" s="19" t="s">
        <v>9</v>
      </c>
      <c r="C100" s="165">
        <v>0.05</v>
      </c>
      <c r="D100" s="165">
        <v>0.03</v>
      </c>
      <c r="E100" s="165">
        <v>2.5999999999999999E-2</v>
      </c>
      <c r="F100" s="165">
        <v>2.1999999999999999E-2</v>
      </c>
      <c r="G100" s="165">
        <v>2.4E-2</v>
      </c>
      <c r="H100" s="165">
        <v>0.04</v>
      </c>
      <c r="I100" s="165">
        <v>0.04</v>
      </c>
      <c r="J100" s="165">
        <v>0.04</v>
      </c>
      <c r="K100" s="165">
        <v>0.04</v>
      </c>
      <c r="L100" s="165">
        <v>2.5999999999999999E-2</v>
      </c>
      <c r="M100" s="165">
        <v>0.04</v>
      </c>
      <c r="N100" s="165">
        <v>0.04</v>
      </c>
      <c r="O100" s="165">
        <v>0.03</v>
      </c>
      <c r="P100" s="165">
        <v>0.4</v>
      </c>
      <c r="Q100" s="165">
        <v>0.3</v>
      </c>
      <c r="R100" s="165">
        <v>7.1999999999999995E-2</v>
      </c>
      <c r="S100" s="165">
        <v>0.3</v>
      </c>
      <c r="T100" s="165">
        <v>0.434</v>
      </c>
      <c r="U100" s="165">
        <v>0.46800000000000003</v>
      </c>
      <c r="V100" s="165">
        <v>0.4</v>
      </c>
      <c r="W100" s="165"/>
      <c r="X100" s="165"/>
      <c r="Y100" s="165"/>
      <c r="Z100" s="20">
        <f t="shared" si="13"/>
        <v>2.8220000000000001</v>
      </c>
      <c r="AA100" s="277"/>
      <c r="AB100" s="18"/>
    </row>
    <row r="101" spans="1:29" ht="15.75" x14ac:dyDescent="0.25">
      <c r="A101" s="264">
        <v>14</v>
      </c>
      <c r="B101" s="278" t="s">
        <v>8</v>
      </c>
      <c r="C101" s="279">
        <v>0.05</v>
      </c>
      <c r="D101" s="279"/>
      <c r="E101" s="279"/>
      <c r="F101" s="279">
        <v>2.1999999999999999E-2</v>
      </c>
      <c r="G101" s="279"/>
      <c r="H101" s="279"/>
      <c r="I101" s="279">
        <v>0.04</v>
      </c>
      <c r="J101" s="279"/>
      <c r="K101" s="279">
        <v>0.04</v>
      </c>
      <c r="L101" s="279"/>
      <c r="M101" s="279">
        <v>0.04</v>
      </c>
      <c r="N101" s="279">
        <v>0.04</v>
      </c>
      <c r="O101" s="279"/>
      <c r="P101" s="279">
        <v>0.4</v>
      </c>
      <c r="Q101" s="279"/>
      <c r="R101" s="279">
        <v>7.1999999999999995E-2</v>
      </c>
      <c r="S101" s="279">
        <v>0.06</v>
      </c>
      <c r="T101" s="279">
        <v>4.2999999999999997E-2</v>
      </c>
      <c r="U101" s="279"/>
      <c r="V101" s="279">
        <v>0.04</v>
      </c>
      <c r="W101" s="279"/>
      <c r="X101" s="279"/>
      <c r="Y101" s="279"/>
      <c r="Z101" s="227">
        <f t="shared" si="13"/>
        <v>0.84700000000000009</v>
      </c>
      <c r="AA101" s="224">
        <v>0</v>
      </c>
      <c r="AB101" s="18"/>
    </row>
    <row r="102" spans="1:29" ht="15.75" x14ac:dyDescent="0.25">
      <c r="A102" s="265">
        <v>15</v>
      </c>
      <c r="B102" s="278" t="s">
        <v>10</v>
      </c>
      <c r="C102" s="279"/>
      <c r="D102" s="279"/>
      <c r="E102" s="279">
        <v>0.05</v>
      </c>
      <c r="F102" s="279"/>
      <c r="G102" s="279"/>
      <c r="H102" s="279"/>
      <c r="I102" s="279"/>
      <c r="J102" s="279"/>
      <c r="K102" s="279"/>
      <c r="L102" s="279"/>
      <c r="M102" s="279"/>
      <c r="N102" s="279"/>
      <c r="O102" s="279">
        <v>0.1</v>
      </c>
      <c r="P102" s="279"/>
      <c r="Q102" s="279"/>
      <c r="R102" s="279"/>
      <c r="S102" s="279"/>
      <c r="T102" s="279"/>
      <c r="U102" s="279"/>
      <c r="V102" s="279"/>
      <c r="W102" s="279"/>
      <c r="X102" s="279"/>
      <c r="Y102" s="279"/>
      <c r="Z102" s="227">
        <f t="shared" si="13"/>
        <v>0.15000000000000002</v>
      </c>
      <c r="AA102" s="224">
        <v>1.05</v>
      </c>
      <c r="AB102" s="18"/>
    </row>
    <row r="103" spans="1:29" ht="15.75" x14ac:dyDescent="0.25">
      <c r="A103" s="265">
        <v>16</v>
      </c>
      <c r="B103" s="280" t="s">
        <v>50</v>
      </c>
      <c r="C103" s="281"/>
      <c r="D103" s="281"/>
      <c r="E103" s="281"/>
      <c r="F103" s="281"/>
      <c r="G103" s="281"/>
      <c r="H103" s="281"/>
      <c r="I103" s="281"/>
      <c r="J103" s="281"/>
      <c r="K103" s="281"/>
      <c r="L103" s="281"/>
      <c r="M103" s="281"/>
      <c r="N103" s="281"/>
      <c r="O103" s="281"/>
      <c r="P103" s="281"/>
      <c r="Q103" s="281"/>
      <c r="R103" s="281"/>
      <c r="S103" s="281"/>
      <c r="T103" s="281"/>
      <c r="U103" s="281"/>
      <c r="V103" s="281"/>
      <c r="W103" s="281"/>
      <c r="X103" s="281"/>
      <c r="Y103" s="281"/>
      <c r="Z103" s="227">
        <f t="shared" si="13"/>
        <v>0</v>
      </c>
      <c r="AA103" s="224">
        <v>0.85</v>
      </c>
      <c r="AB103" s="18"/>
    </row>
    <row r="104" spans="1:29" ht="15.75" x14ac:dyDescent="0.25">
      <c r="A104" s="266">
        <v>17</v>
      </c>
      <c r="B104" s="280" t="s">
        <v>58</v>
      </c>
      <c r="C104" s="281"/>
      <c r="D104" s="281"/>
      <c r="E104" s="281">
        <v>2.5999999999999999E-2</v>
      </c>
      <c r="F104" s="281"/>
      <c r="G104" s="281"/>
      <c r="H104" s="281">
        <v>0.04</v>
      </c>
      <c r="I104" s="281"/>
      <c r="J104" s="281"/>
      <c r="K104" s="281"/>
      <c r="L104" s="281">
        <v>2.5999999999999999E-2</v>
      </c>
      <c r="M104" s="281"/>
      <c r="N104" s="281"/>
      <c r="O104" s="281">
        <v>0.03</v>
      </c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27">
        <f t="shared" si="13"/>
        <v>0.122</v>
      </c>
      <c r="AA104" s="224">
        <v>2.29</v>
      </c>
      <c r="AB104" s="18"/>
    </row>
    <row r="105" spans="1:29" ht="15.75" x14ac:dyDescent="0.25">
      <c r="A105" s="266">
        <v>18</v>
      </c>
      <c r="B105" s="63" t="s">
        <v>3</v>
      </c>
      <c r="C105" s="69">
        <f>SUM(C106:C108)</f>
        <v>0</v>
      </c>
      <c r="D105" s="69">
        <f t="shared" ref="D105:Z105" si="14">SUM(D106:D108)</f>
        <v>0</v>
      </c>
      <c r="E105" s="69">
        <f t="shared" si="14"/>
        <v>0.32500000000000001</v>
      </c>
      <c r="F105" s="69">
        <f t="shared" si="14"/>
        <v>0</v>
      </c>
      <c r="G105" s="69">
        <f t="shared" si="14"/>
        <v>0</v>
      </c>
      <c r="H105" s="69">
        <f t="shared" si="14"/>
        <v>0</v>
      </c>
      <c r="I105" s="69">
        <f t="shared" si="14"/>
        <v>0</v>
      </c>
      <c r="J105" s="69">
        <f t="shared" si="14"/>
        <v>1</v>
      </c>
      <c r="K105" s="69">
        <f t="shared" si="14"/>
        <v>0</v>
      </c>
      <c r="L105" s="69">
        <f t="shared" si="14"/>
        <v>0</v>
      </c>
      <c r="M105" s="69">
        <f t="shared" si="14"/>
        <v>0</v>
      </c>
      <c r="N105" s="69">
        <f t="shared" si="14"/>
        <v>0</v>
      </c>
      <c r="O105" s="69">
        <f t="shared" si="14"/>
        <v>0.375</v>
      </c>
      <c r="P105" s="69">
        <f t="shared" si="14"/>
        <v>0</v>
      </c>
      <c r="Q105" s="69">
        <f t="shared" si="14"/>
        <v>0</v>
      </c>
      <c r="R105" s="69">
        <f t="shared" si="14"/>
        <v>0</v>
      </c>
      <c r="S105" s="69">
        <f t="shared" si="14"/>
        <v>0</v>
      </c>
      <c r="T105" s="69">
        <f t="shared" si="14"/>
        <v>0</v>
      </c>
      <c r="U105" s="69">
        <f t="shared" si="14"/>
        <v>6.4</v>
      </c>
      <c r="V105" s="69">
        <f t="shared" si="14"/>
        <v>0</v>
      </c>
      <c r="W105" s="69">
        <f t="shared" si="14"/>
        <v>0</v>
      </c>
      <c r="X105" s="69">
        <f t="shared" si="14"/>
        <v>0</v>
      </c>
      <c r="Y105" s="69">
        <f t="shared" si="14"/>
        <v>0</v>
      </c>
      <c r="Z105" s="10">
        <f t="shared" si="14"/>
        <v>8.1</v>
      </c>
      <c r="AA105" s="225"/>
      <c r="AB105" s="18"/>
    </row>
    <row r="106" spans="1:29" s="31" customFormat="1" ht="15.75" x14ac:dyDescent="0.25">
      <c r="A106" s="267"/>
      <c r="B106" s="60" t="s">
        <v>38</v>
      </c>
      <c r="C106" s="282"/>
      <c r="D106" s="282"/>
      <c r="E106" s="282">
        <v>0.32500000000000001</v>
      </c>
      <c r="F106" s="282"/>
      <c r="G106" s="282"/>
      <c r="H106" s="282"/>
      <c r="I106" s="282"/>
      <c r="J106" s="282">
        <v>0.5</v>
      </c>
      <c r="K106" s="282"/>
      <c r="L106" s="282"/>
      <c r="M106" s="282"/>
      <c r="N106" s="282"/>
      <c r="O106" s="282">
        <v>0.375</v>
      </c>
      <c r="P106" s="282"/>
      <c r="Q106" s="282"/>
      <c r="R106" s="282"/>
      <c r="S106" s="282"/>
      <c r="T106" s="282"/>
      <c r="U106" s="282"/>
      <c r="V106" s="282"/>
      <c r="W106" s="282"/>
      <c r="X106" s="282"/>
      <c r="Y106" s="282"/>
      <c r="Z106" s="11">
        <f>SUM(C106:Y106)</f>
        <v>1.2</v>
      </c>
      <c r="AA106" s="226">
        <v>4.26</v>
      </c>
      <c r="AB106" s="66"/>
    </row>
    <row r="107" spans="1:29" s="31" customFormat="1" ht="15.75" x14ac:dyDescent="0.25">
      <c r="A107" s="267"/>
      <c r="B107" s="60" t="s">
        <v>39</v>
      </c>
      <c r="C107" s="282"/>
      <c r="D107" s="282"/>
      <c r="E107" s="282"/>
      <c r="F107" s="282"/>
      <c r="G107" s="282"/>
      <c r="H107" s="282"/>
      <c r="I107" s="282"/>
      <c r="J107" s="282">
        <v>0.5</v>
      </c>
      <c r="K107" s="282"/>
      <c r="L107" s="282"/>
      <c r="M107" s="282"/>
      <c r="N107" s="282"/>
      <c r="O107" s="282"/>
      <c r="P107" s="282"/>
      <c r="Q107" s="282"/>
      <c r="R107" s="282"/>
      <c r="S107" s="282"/>
      <c r="T107" s="282"/>
      <c r="U107" s="282">
        <v>6.4</v>
      </c>
      <c r="V107" s="282"/>
      <c r="W107" s="282"/>
      <c r="X107" s="282"/>
      <c r="Y107" s="282"/>
      <c r="Z107" s="11">
        <f>SUM(C107:Y107)</f>
        <v>6.9</v>
      </c>
      <c r="AA107" s="226">
        <v>3.2</v>
      </c>
      <c r="AB107" s="66"/>
    </row>
    <row r="108" spans="1:29" s="31" customFormat="1" ht="15.75" x14ac:dyDescent="0.25">
      <c r="A108" s="268"/>
      <c r="B108" s="60" t="s">
        <v>40</v>
      </c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  <c r="Z108" s="11">
        <f>SUM(C108:Y108)</f>
        <v>0</v>
      </c>
      <c r="AA108" s="226">
        <v>2.57</v>
      </c>
      <c r="AB108" s="66"/>
    </row>
    <row r="109" spans="1:29" ht="15.75" x14ac:dyDescent="0.25">
      <c r="A109" s="269">
        <v>19</v>
      </c>
      <c r="B109" s="19" t="s">
        <v>44</v>
      </c>
      <c r="C109" s="165"/>
      <c r="D109" s="165"/>
      <c r="E109" s="165">
        <v>0.13</v>
      </c>
      <c r="F109" s="165">
        <v>5.5E-2</v>
      </c>
      <c r="G109" s="165"/>
      <c r="H109" s="165"/>
      <c r="I109" s="165">
        <v>0.1</v>
      </c>
      <c r="J109" s="165">
        <v>0.2</v>
      </c>
      <c r="K109" s="165">
        <v>0.1</v>
      </c>
      <c r="L109" s="165"/>
      <c r="M109" s="165"/>
      <c r="N109" s="165"/>
      <c r="O109" s="165"/>
      <c r="P109" s="165">
        <v>1</v>
      </c>
      <c r="Q109" s="165"/>
      <c r="R109" s="165"/>
      <c r="S109" s="165"/>
      <c r="T109" s="165"/>
      <c r="U109" s="165"/>
      <c r="V109" s="165">
        <v>1</v>
      </c>
      <c r="W109" s="165"/>
      <c r="X109" s="165"/>
      <c r="Y109" s="165"/>
      <c r="Z109" s="10">
        <f>SUM(C109:Y109)</f>
        <v>2.585</v>
      </c>
      <c r="AA109" s="225">
        <v>3.59</v>
      </c>
      <c r="AB109" s="18"/>
    </row>
    <row r="112" spans="1:29" x14ac:dyDescent="0.25">
      <c r="A112"/>
      <c r="Z112"/>
      <c r="AA112"/>
      <c r="AC112" s="9"/>
    </row>
  </sheetData>
  <sheetProtection password="CF7A" sheet="1" objects="1" scenarios="1"/>
  <mergeCells count="16">
    <mergeCell ref="AA3:AA4"/>
    <mergeCell ref="Z3:Z4"/>
    <mergeCell ref="H1:J1"/>
    <mergeCell ref="K1:Y1"/>
    <mergeCell ref="A3:A4"/>
    <mergeCell ref="B3:B4"/>
    <mergeCell ref="C3:Y3"/>
    <mergeCell ref="A72:A83"/>
    <mergeCell ref="A86:A91"/>
    <mergeCell ref="A93:A95"/>
    <mergeCell ref="A96:A99"/>
    <mergeCell ref="A6:B6"/>
    <mergeCell ref="A7:A14"/>
    <mergeCell ref="A15:A44"/>
    <mergeCell ref="A45:A61"/>
    <mergeCell ref="A63:A71"/>
  </mergeCells>
  <pageMargins left="0.31496062992125984" right="0.31496062992125984" top="0.35433070866141736" bottom="0.35433070866141736" header="0.31496062992125984" footer="0.31496062992125984"/>
  <pageSetup paperSize="9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113"/>
  <sheetViews>
    <sheetView showZeros="0" zoomScale="90" zoomScaleNormal="90" workbookViewId="0">
      <pane xSplit="2" ySplit="6" topLeftCell="C61" activePane="bottomRight" state="frozen"/>
      <selection pane="topRight" activeCell="C1" sqref="C1"/>
      <selection pane="bottomLeft" activeCell="A7" sqref="A7"/>
      <selection pane="bottomRight" activeCell="K1" sqref="K1:Y1"/>
    </sheetView>
  </sheetViews>
  <sheetFormatPr defaultRowHeight="15" x14ac:dyDescent="0.25"/>
  <cols>
    <col min="1" max="1" width="6.140625" style="2" customWidth="1"/>
    <col min="2" max="2" width="28.85546875" customWidth="1"/>
    <col min="3" max="4" width="9.7109375" customWidth="1"/>
    <col min="5" max="24" width="10.140625" customWidth="1"/>
    <col min="25" max="25" width="9.85546875" customWidth="1"/>
    <col min="26" max="27" width="13.85546875" style="1" customWidth="1"/>
    <col min="28" max="28" width="13.7109375" style="1" customWidth="1"/>
    <col min="29" max="29" width="9" style="1" hidden="1" customWidth="1"/>
    <col min="30" max="30" width="13.28515625" style="1" customWidth="1"/>
    <col min="31" max="31" width="8" style="1" hidden="1" customWidth="1"/>
    <col min="32" max="32" width="13.28515625" style="1" customWidth="1"/>
    <col min="33" max="33" width="8" style="1" hidden="1" customWidth="1"/>
    <col min="34" max="34" width="13.5703125" style="1" customWidth="1"/>
    <col min="35" max="35" width="8" style="1" hidden="1" customWidth="1"/>
    <col min="36" max="36" width="14.28515625" style="1" customWidth="1"/>
    <col min="37" max="37" width="8" style="1" hidden="1" customWidth="1"/>
    <col min="38" max="38" width="10.140625" style="21" customWidth="1"/>
    <col min="39" max="39" width="13.7109375" customWidth="1"/>
    <col min="40" max="40" width="13" customWidth="1"/>
  </cols>
  <sheetData>
    <row r="1" spans="1:41" s="5" customFormat="1" ht="20.25" customHeight="1" x14ac:dyDescent="0.25">
      <c r="A1" s="36"/>
      <c r="B1" s="230"/>
      <c r="C1" s="230"/>
      <c r="D1" s="230"/>
      <c r="E1" s="230"/>
      <c r="F1" s="230"/>
      <c r="G1" s="230"/>
      <c r="H1" s="301" t="s">
        <v>76</v>
      </c>
      <c r="I1" s="301"/>
      <c r="J1" s="301"/>
      <c r="K1" s="307" t="str">
        <f>TOTAL!K1</f>
        <v>IPSPG nr. 199</v>
      </c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12"/>
      <c r="AA1" s="12"/>
      <c r="AB1" s="12"/>
      <c r="AC1" s="12"/>
      <c r="AD1" s="12"/>
      <c r="AE1" s="12"/>
      <c r="AF1" s="12"/>
      <c r="AG1" s="12"/>
      <c r="AH1" s="12"/>
      <c r="AI1" s="36"/>
      <c r="AJ1" s="36"/>
      <c r="AK1" s="36"/>
      <c r="AL1" s="37"/>
      <c r="AM1" s="38"/>
      <c r="AN1" s="38"/>
      <c r="AO1" s="38"/>
    </row>
    <row r="2" spans="1:41" s="6" customFormat="1" ht="24.75" customHeight="1" thickBot="1" x14ac:dyDescent="0.3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1"/>
      <c r="AL2" s="42"/>
      <c r="AM2" s="43"/>
      <c r="AN2" s="43"/>
      <c r="AO2" s="43"/>
    </row>
    <row r="3" spans="1:41" ht="39.75" customHeight="1" thickBot="1" x14ac:dyDescent="0.3">
      <c r="A3" s="303" t="s">
        <v>52</v>
      </c>
      <c r="B3" s="303" t="s">
        <v>16</v>
      </c>
      <c r="C3" s="332" t="str">
        <f>TOTAL!C3</f>
        <v>august, 2021</v>
      </c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299" t="s">
        <v>51</v>
      </c>
      <c r="AA3" s="308" t="s">
        <v>115</v>
      </c>
      <c r="AB3" s="309"/>
      <c r="AC3" s="330"/>
      <c r="AD3" s="319" t="s">
        <v>13</v>
      </c>
      <c r="AE3" s="328"/>
      <c r="AF3" s="340" t="s">
        <v>14</v>
      </c>
      <c r="AG3" s="328"/>
      <c r="AH3" s="313" t="s">
        <v>15</v>
      </c>
      <c r="AI3" s="328"/>
      <c r="AJ3" s="338" t="s">
        <v>12</v>
      </c>
      <c r="AK3" s="297"/>
      <c r="AL3" s="321" t="s">
        <v>116</v>
      </c>
      <c r="AM3" s="323" t="s">
        <v>53</v>
      </c>
      <c r="AN3" s="325" t="s">
        <v>45</v>
      </c>
      <c r="AO3" s="18"/>
    </row>
    <row r="4" spans="1:41" ht="31.5" customHeight="1" thickBot="1" x14ac:dyDescent="0.3">
      <c r="A4" s="304"/>
      <c r="B4" s="304"/>
      <c r="C4" s="228">
        <f>TOTAL!C4</f>
        <v>2</v>
      </c>
      <c r="D4" s="229">
        <f>TOTAL!D4</f>
        <v>3</v>
      </c>
      <c r="E4" s="229">
        <f>TOTAL!E4</f>
        <v>4</v>
      </c>
      <c r="F4" s="229">
        <f>TOTAL!F4</f>
        <v>5</v>
      </c>
      <c r="G4" s="229">
        <f>TOTAL!G4</f>
        <v>6</v>
      </c>
      <c r="H4" s="229">
        <f>TOTAL!H4</f>
        <v>9</v>
      </c>
      <c r="I4" s="229">
        <f>TOTAL!I4</f>
        <v>10</v>
      </c>
      <c r="J4" s="229">
        <f>TOTAL!J4</f>
        <v>11</v>
      </c>
      <c r="K4" s="229">
        <f>TOTAL!K4</f>
        <v>12</v>
      </c>
      <c r="L4" s="229">
        <f>TOTAL!L4</f>
        <v>13</v>
      </c>
      <c r="M4" s="229">
        <f>TOTAL!M4</f>
        <v>16</v>
      </c>
      <c r="N4" s="229">
        <f>TOTAL!N4</f>
        <v>17</v>
      </c>
      <c r="O4" s="229">
        <f>TOTAL!O4</f>
        <v>18</v>
      </c>
      <c r="P4" s="229">
        <f>TOTAL!P4</f>
        <v>19</v>
      </c>
      <c r="Q4" s="229">
        <f>TOTAL!Q4</f>
        <v>20</v>
      </c>
      <c r="R4" s="229">
        <f>TOTAL!R4</f>
        <v>21</v>
      </c>
      <c r="S4" s="229">
        <f>TOTAL!S4</f>
        <v>23</v>
      </c>
      <c r="T4" s="229">
        <f>TOTAL!T4</f>
        <v>24</v>
      </c>
      <c r="U4" s="229">
        <f>TOTAL!U4</f>
        <v>25</v>
      </c>
      <c r="V4" s="229">
        <f>TOTAL!V4</f>
        <v>26</v>
      </c>
      <c r="W4" s="229">
        <f>TOTAL!W4</f>
        <v>0</v>
      </c>
      <c r="X4" s="229">
        <f>TOTAL!X4</f>
        <v>0</v>
      </c>
      <c r="Y4" s="229">
        <f>TOTAL!Y4</f>
        <v>0</v>
      </c>
      <c r="Z4" s="300"/>
      <c r="AA4" s="77" t="s">
        <v>77</v>
      </c>
      <c r="AB4" s="77" t="s">
        <v>69</v>
      </c>
      <c r="AC4" s="331"/>
      <c r="AD4" s="320"/>
      <c r="AE4" s="329"/>
      <c r="AF4" s="341"/>
      <c r="AG4" s="329"/>
      <c r="AH4" s="314"/>
      <c r="AI4" s="329"/>
      <c r="AJ4" s="339"/>
      <c r="AK4" s="298"/>
      <c r="AL4" s="322"/>
      <c r="AM4" s="324"/>
      <c r="AN4" s="326"/>
      <c r="AO4" s="18"/>
    </row>
    <row r="5" spans="1:41" ht="20.25" hidden="1" customHeight="1" x14ac:dyDescent="0.25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A5" s="48"/>
      <c r="AB5" s="49"/>
      <c r="AC5" s="50"/>
      <c r="AD5" s="51"/>
      <c r="AE5" s="50"/>
      <c r="AF5" s="207"/>
      <c r="AG5" s="50"/>
      <c r="AH5" s="206"/>
      <c r="AI5" s="50"/>
      <c r="AJ5" s="52"/>
      <c r="AK5" s="53"/>
      <c r="AL5" s="16"/>
      <c r="AM5" s="54"/>
      <c r="AN5" s="55"/>
      <c r="AO5" s="18"/>
    </row>
    <row r="6" spans="1:41" ht="26.25" customHeight="1" thickBot="1" x14ac:dyDescent="0.3">
      <c r="A6" s="334" t="s">
        <v>112</v>
      </c>
      <c r="B6" s="335"/>
      <c r="C6" s="284">
        <v>8</v>
      </c>
      <c r="D6" s="115">
        <v>7</v>
      </c>
      <c r="E6" s="115">
        <v>6</v>
      </c>
      <c r="F6" s="115">
        <v>6</v>
      </c>
      <c r="G6" s="115">
        <v>6</v>
      </c>
      <c r="H6" s="115">
        <v>8</v>
      </c>
      <c r="I6" s="115">
        <v>8</v>
      </c>
      <c r="J6" s="116">
        <v>8</v>
      </c>
      <c r="K6" s="117">
        <v>8</v>
      </c>
      <c r="L6" s="118">
        <v>6</v>
      </c>
      <c r="M6" s="115">
        <v>8</v>
      </c>
      <c r="N6" s="118">
        <v>8</v>
      </c>
      <c r="O6" s="115">
        <v>6</v>
      </c>
      <c r="P6" s="115">
        <v>0</v>
      </c>
      <c r="Q6" s="115">
        <v>0</v>
      </c>
      <c r="R6" s="115">
        <v>0</v>
      </c>
      <c r="S6" s="115">
        <v>0</v>
      </c>
      <c r="T6" s="115"/>
      <c r="U6" s="115"/>
      <c r="V6" s="115"/>
      <c r="W6" s="115"/>
      <c r="X6" s="115"/>
      <c r="Y6" s="115"/>
      <c r="Z6" s="119">
        <f t="shared" ref="Z6:Z37" si="0">SUM(C6:Y6)</f>
        <v>93</v>
      </c>
      <c r="AA6" s="13"/>
      <c r="AB6" s="13"/>
      <c r="AC6" s="13"/>
      <c r="AD6" s="13"/>
      <c r="AE6" s="13"/>
      <c r="AF6" s="13"/>
      <c r="AG6" s="13"/>
      <c r="AH6" s="13"/>
      <c r="AI6" s="13"/>
      <c r="AJ6" s="14"/>
      <c r="AK6" s="15"/>
      <c r="AL6" s="191"/>
      <c r="AM6" s="16"/>
      <c r="AN6" s="17"/>
      <c r="AO6" s="18"/>
    </row>
    <row r="7" spans="1:41" ht="36" customHeight="1" x14ac:dyDescent="0.25">
      <c r="A7" s="336">
        <v>1</v>
      </c>
      <c r="B7" s="70" t="s">
        <v>70</v>
      </c>
      <c r="C7" s="154">
        <f t="shared" ref="C7:Y7" si="1">SUM(C8:C14)</f>
        <v>2.1219200000000003</v>
      </c>
      <c r="D7" s="155">
        <f t="shared" si="1"/>
        <v>1.5173760000000001</v>
      </c>
      <c r="E7" s="155">
        <f t="shared" si="1"/>
        <v>0.92089600000000005</v>
      </c>
      <c r="F7" s="155">
        <f t="shared" si="1"/>
        <v>0.88633600000000001</v>
      </c>
      <c r="G7" s="155">
        <f t="shared" si="1"/>
        <v>0.870336</v>
      </c>
      <c r="H7" s="155">
        <f t="shared" si="1"/>
        <v>1.4157440000000001</v>
      </c>
      <c r="I7" s="155">
        <f t="shared" si="1"/>
        <v>1.0117760000000002</v>
      </c>
      <c r="J7" s="155">
        <f t="shared" si="1"/>
        <v>1.9794560000000003</v>
      </c>
      <c r="K7" s="155">
        <f t="shared" si="1"/>
        <v>1.0230399999999999</v>
      </c>
      <c r="L7" s="155">
        <f t="shared" si="1"/>
        <v>0.92089599999999994</v>
      </c>
      <c r="M7" s="155">
        <f t="shared" si="1"/>
        <v>1.168704</v>
      </c>
      <c r="N7" s="155">
        <f t="shared" si="1"/>
        <v>1.3573759999999999</v>
      </c>
      <c r="O7" s="155">
        <f t="shared" si="1"/>
        <v>1.047296</v>
      </c>
      <c r="P7" s="155">
        <f t="shared" si="1"/>
        <v>12.225216</v>
      </c>
      <c r="Q7" s="155">
        <f t="shared" si="1"/>
        <v>9.453120000000002</v>
      </c>
      <c r="R7" s="155">
        <f t="shared" si="1"/>
        <v>2.1752959999999999</v>
      </c>
      <c r="S7" s="155">
        <f t="shared" si="1"/>
        <v>11.326143999999999</v>
      </c>
      <c r="T7" s="155">
        <f t="shared" si="1"/>
        <v>12.643776000000001</v>
      </c>
      <c r="U7" s="155">
        <f t="shared" si="1"/>
        <v>22.504896000000002</v>
      </c>
      <c r="V7" s="155">
        <f t="shared" si="1"/>
        <v>14.480959999999996</v>
      </c>
      <c r="W7" s="155">
        <f t="shared" si="1"/>
        <v>0</v>
      </c>
      <c r="X7" s="155">
        <f t="shared" si="1"/>
        <v>0</v>
      </c>
      <c r="Y7" s="155">
        <f t="shared" si="1"/>
        <v>0</v>
      </c>
      <c r="Z7" s="71">
        <f t="shared" si="0"/>
        <v>101.05056</v>
      </c>
      <c r="AA7" s="71">
        <f t="shared" ref="AA7:AA38" si="2">IFERROR((Z7/$Z$6*1000),"")</f>
        <v>1086.5651612903227</v>
      </c>
      <c r="AB7" s="71">
        <f>SUM(AB8:AB14)</f>
        <v>985.34102021505373</v>
      </c>
      <c r="AC7" s="78"/>
      <c r="AD7" s="120">
        <f>SUM(AD8:AD14)</f>
        <v>72.1625296860215</v>
      </c>
      <c r="AE7" s="120"/>
      <c r="AF7" s="120">
        <f>SUM(AF8:AF14)</f>
        <v>12.028704344086021</v>
      </c>
      <c r="AG7" s="120"/>
      <c r="AH7" s="120">
        <f>SUM(AH8:AH14)</f>
        <v>454.85896320000006</v>
      </c>
      <c r="AI7" s="120"/>
      <c r="AJ7" s="121">
        <f>SUM(AJ8:AJ14)</f>
        <v>2392.9156844043009</v>
      </c>
      <c r="AK7" s="121"/>
      <c r="AL7" s="122">
        <v>110.4</v>
      </c>
      <c r="AM7" s="122">
        <f t="shared" ref="AM7:AM15" si="3">IFERROR((AB7-AL7),"")</f>
        <v>874.94102021505375</v>
      </c>
      <c r="AN7" s="122">
        <f t="shared" ref="AN7:AN15" si="4">IFERROR((AB7*100/AL7),"")</f>
        <v>892.5190400498675</v>
      </c>
      <c r="AO7" s="18"/>
    </row>
    <row r="8" spans="1:41" s="31" customFormat="1" ht="31.5" x14ac:dyDescent="0.25">
      <c r="A8" s="290"/>
      <c r="B8" s="56" t="s">
        <v>71</v>
      </c>
      <c r="C8" s="244">
        <f>IF(OR(TOTAL!C8="",TOTAL!C8=0),"",((TOTAL!C8-('Vîrsta 3-4 ani'!$C$6*0.008)-('Vîrsta 5-7 ani'!$C$6*0.016))/TOTAL!$C$6)*$C$6)</f>
        <v>0.70911999999999997</v>
      </c>
      <c r="D8" s="245">
        <f>IF(OR(TOTAL!D8="",TOTAL!D8=0),"",((TOTAL!D8-('Vîrsta 3-4 ani'!$C$6*0.008)-('Vîrsta 5-7 ani'!$C$6*0.016))/TOTAL!$C$6)*$C$6)</f>
        <v>0.21632000000000001</v>
      </c>
      <c r="E8" s="245" t="str">
        <f>IF(OR(TOTAL!E8="",TOTAL!E8=0),"",((TOTAL!E8-('Vîrsta 3-4 ani'!$C$6*0.008)-('Vîrsta 5-7 ani'!$C$6*0.016))/TOTAL!$C$6)*$C$6)</f>
        <v/>
      </c>
      <c r="F8" s="245">
        <f>IF(OR(TOTAL!F8="",TOTAL!F8=0),"",((TOTAL!F8-('Vîrsta 3-4 ani'!$C$6*0.008)-('Vîrsta 5-7 ani'!$C$6*0.016))/TOTAL!$C$6)*$C$6)</f>
        <v>0.14752000000000001</v>
      </c>
      <c r="G8" s="245">
        <f>IF(OR(TOTAL!G8="",TOTAL!G8=0),"",((TOTAL!G8-('Vîrsta 3-4 ani'!$C$6*0.008)-('Vîrsta 5-7 ani'!$C$6*0.016))/TOTAL!$C$6)*$C$6)</f>
        <v>0.28352000000000005</v>
      </c>
      <c r="H8" s="245">
        <f>IF(OR(TOTAL!H8="",TOTAL!H8=0),"",((TOTAL!H8-('Vîrsta 3-4 ani'!$C$6*0.008)-('Vîrsta 5-7 ani'!$C$6*0.016))/TOTAL!$C$6)*$C$6)</f>
        <v>0.49151999999999996</v>
      </c>
      <c r="I8" s="245">
        <f>IF(OR(TOTAL!I8="",TOTAL!I8=0),"",((TOTAL!I8-('Vîrsta 3-4 ani'!$C$6*0.008)-('Vîrsta 5-7 ani'!$C$6*0.016))/TOTAL!$C$6)*$C$6)</f>
        <v>0.21632000000000001</v>
      </c>
      <c r="J8" s="245" t="str">
        <f>IF(OR(TOTAL!J8="",TOTAL!J8=0),"",((TOTAL!J8-('Vîrsta 3-4 ani'!$C$6*0.008)-('Vîrsta 5-7 ani'!$C$6*0.016))/TOTAL!$C$6)*$C$6)</f>
        <v/>
      </c>
      <c r="K8" s="245">
        <f>IF(OR(TOTAL!K8="",TOTAL!K8=0),"",((TOTAL!K8-('Vîrsta 3-4 ani'!$C$6*0.008)-('Vîrsta 5-7 ani'!$C$6*0.016))/TOTAL!$C$6)*$C$6)</f>
        <v>0.21632000000000001</v>
      </c>
      <c r="L8" s="245">
        <f>IF(OR(TOTAL!L8="",TOTAL!L8=0),"",((TOTAL!L8-('Vîrsta 3-4 ani'!$C$6*0.008)-('Vîrsta 5-7 ani'!$C$6*0.016))/TOTAL!$C$6)*$C$6)</f>
        <v>0.49151999999999996</v>
      </c>
      <c r="M8" s="245">
        <f>IF(OR(TOTAL!M8="",TOTAL!M8=0),"",((TOTAL!M8-('Vîrsta 3-4 ani'!$C$6*0.008)-('Vîrsta 5-7 ani'!$C$6*0.016))/TOTAL!$C$6)*$C$6)</f>
        <v>0.49151999999999996</v>
      </c>
      <c r="N8" s="245">
        <f>IF(OR(TOTAL!N8="",TOTAL!N8=0),"",((TOTAL!N8-('Vîrsta 3-4 ani'!$C$6*0.008)-('Vîrsta 5-7 ani'!$C$6*0.016))/TOTAL!$C$6)*$C$6)</f>
        <v>0.21632000000000001</v>
      </c>
      <c r="O8" s="245" t="str">
        <f>IF(OR(TOTAL!O8="",TOTAL!O8=0),"",((TOTAL!O8-('Vîrsta 3-4 ani'!$C$6*0.008)-('Vîrsta 5-7 ani'!$C$6*0.016))/TOTAL!$C$6)*$C$6)</f>
        <v/>
      </c>
      <c r="P8" s="245">
        <f>IF(OR(TOTAL!P8="",TOTAL!P8=0),"",((TOTAL!P8-('Vîrsta 3-4 ani'!$C$6*0.008)-('Vîrsta 5-7 ani'!$C$6*0.016))/TOTAL!$C$6)*$C$6)</f>
        <v>2.55552</v>
      </c>
      <c r="Q8" s="245">
        <f>IF(OR(TOTAL!Q8="",TOTAL!Q8=0),"",((TOTAL!Q8-('Vîrsta 3-4 ani'!$C$6*0.008)-('Vîrsta 5-7 ani'!$C$6*0.016))/TOTAL!$C$6)*$C$6)</f>
        <v>4.0691200000000007</v>
      </c>
      <c r="R8" s="245">
        <f>IF(OR(TOTAL!R8="",TOTAL!R8=0),"",((TOTAL!R8-('Vîrsta 3-4 ani'!$C$6*0.008)-('Vîrsta 5-7 ani'!$C$6*0.016))/TOTAL!$C$6)*$C$6)</f>
        <v>0.83711999999999986</v>
      </c>
      <c r="S8" s="245">
        <f>IF(OR(TOTAL!S8="",TOTAL!S8=0),"",((TOTAL!S8-('Vîrsta 3-4 ani'!$C$6*0.008)-('Vîrsta 5-7 ani'!$C$6*0.016))/TOTAL!$C$6)*$C$6)</f>
        <v>3.79392</v>
      </c>
      <c r="T8" s="245">
        <f>IF(OR(TOTAL!T8="",TOTAL!T8=0),"",((TOTAL!T8-('Vîrsta 3-4 ani'!$C$6*0.008)-('Vîrsta 5-7 ani'!$C$6*0.016))/TOTAL!$C$6)*$C$6)</f>
        <v>3.3811200000000001</v>
      </c>
      <c r="U8" s="245">
        <f>IF(OR(TOTAL!U8="",TOTAL!U8=0),"",((TOTAL!U8-('Vîrsta 3-4 ani'!$C$6*0.008)-('Vîrsta 5-7 ani'!$C$6*0.016))/TOTAL!$C$6)*$C$6)</f>
        <v>3.65632</v>
      </c>
      <c r="V8" s="245">
        <f>IF(OR(TOTAL!V8="",TOTAL!V8=0),"",((TOTAL!V8-('Vîrsta 3-4 ani'!$C$6*0.008)-('Vîrsta 5-7 ani'!$C$6*0.016))/TOTAL!$C$6)*$C$6)</f>
        <v>5.4451199999999993</v>
      </c>
      <c r="W8" s="245" t="str">
        <f>IF(OR(TOTAL!W8="",TOTAL!W8=0),"",((TOTAL!W8-('Vîrsta 3-4 ani'!$C$6*0.008)-('Vîrsta 5-7 ani'!$C$6*0.016))/TOTAL!$C$6)*$C$6)</f>
        <v/>
      </c>
      <c r="X8" s="245" t="str">
        <f>IF(OR(TOTAL!X8="",TOTAL!X8=0),"",((TOTAL!X8-('Vîrsta 3-4 ani'!$C$6*0.008)-('Vîrsta 5-7 ani'!$C$6*0.016))/TOTAL!$C$6)*$C$6)</f>
        <v/>
      </c>
      <c r="Y8" s="245" t="str">
        <f>IF(OR(TOTAL!Y8="",TOTAL!Y8=0),"",((TOTAL!Y8-('Vîrsta 3-4 ani'!$C$6*0.008)-('Vîrsta 5-7 ani'!$C$6*0.016))/TOTAL!$C$6)*$C$6)</f>
        <v/>
      </c>
      <c r="Z8" s="11">
        <f t="shared" si="0"/>
        <v>27.218240000000002</v>
      </c>
      <c r="AA8" s="25">
        <f t="shared" si="2"/>
        <v>292.66924731182797</v>
      </c>
      <c r="AB8" s="25">
        <f>IFERROR(IF($AA8=0,"",$AA8-AC8),"")</f>
        <v>292.66924731182797</v>
      </c>
      <c r="AC8" s="79">
        <v>0</v>
      </c>
      <c r="AD8" s="97">
        <f>IFERROR(IF($AB8=0,"",$AB8*AE8),"")</f>
        <v>23.706209032258066</v>
      </c>
      <c r="AE8" s="98">
        <v>8.1000000000000003E-2</v>
      </c>
      <c r="AF8" s="97">
        <f>IFERROR(IF($AB8=0,"",$AB8*AG8),"")</f>
        <v>3.5120309677419357</v>
      </c>
      <c r="AG8" s="98">
        <v>1.2E-2</v>
      </c>
      <c r="AH8" s="97">
        <f>IFERROR(IF($AB8=0,"",$AB8*AI8),"")</f>
        <v>140.48123870967743</v>
      </c>
      <c r="AI8" s="98">
        <v>0.48</v>
      </c>
      <c r="AJ8" s="97">
        <f>IFERROR(IF($AB8=0,"",$AB8*AK8),"")</f>
        <v>781.42689032258068</v>
      </c>
      <c r="AK8" s="98">
        <v>2.67</v>
      </c>
      <c r="AL8" s="192">
        <v>40</v>
      </c>
      <c r="AM8" s="99">
        <f t="shared" si="3"/>
        <v>252.66924731182797</v>
      </c>
      <c r="AN8" s="99">
        <f t="shared" si="4"/>
        <v>731.67311827956996</v>
      </c>
      <c r="AO8" s="66"/>
    </row>
    <row r="9" spans="1:41" s="31" customFormat="1" ht="46.5" customHeight="1" x14ac:dyDescent="0.25">
      <c r="A9" s="290"/>
      <c r="B9" s="56" t="s">
        <v>72</v>
      </c>
      <c r="C9" s="244">
        <f>IF(OR(TOTAL!C9="",TOTAL!C9=0),"",((TOTAL!C9-('Vîrsta 3-4 ani'!$C$6*0.0048)-('Vîrsta 5-7 ani'!$C$6*0.0136))/TOTAL!$C$6)*$C$6)</f>
        <v>0.43699200000000005</v>
      </c>
      <c r="D9" s="245">
        <f>IF(OR(TOTAL!D9="",TOTAL!D9=0),"",((TOTAL!D9-('Vîrsta 3-4 ani'!$C$6*0.0048)-('Vîrsta 5-7 ani'!$C$6*0.0136))/TOTAL!$C$6)*$C$6)</f>
        <v>0.34099200000000002</v>
      </c>
      <c r="E9" s="245">
        <f>IF(OR(TOTAL!E9="",TOTAL!E9=0),"",((TOTAL!E9-('Vîrsta 3-4 ani'!$C$6*0.0048)-('Vîrsta 5-7 ani'!$C$6*0.0136))/TOTAL!$C$6)*$C$6)</f>
        <v>0.14899200000000001</v>
      </c>
      <c r="F9" s="245">
        <f>IF(OR(TOTAL!F9="",TOTAL!F9=0),"",((TOTAL!F9-('Vîrsta 3-4 ani'!$C$6*0.0048)-('Vîrsta 5-7 ani'!$C$6*0.0136))/TOTAL!$C$6)*$C$6)</f>
        <v>0.14899200000000001</v>
      </c>
      <c r="G9" s="245">
        <f>IF(OR(TOTAL!G9="",TOTAL!G9=0),"",((TOTAL!G9-('Vîrsta 3-4 ani'!$C$6*0.0048)-('Vîrsta 5-7 ani'!$C$6*0.0136))/TOTAL!$C$6)*$C$6)</f>
        <v>0.14899200000000001</v>
      </c>
      <c r="H9" s="245">
        <f>IF(OR(TOTAL!H9="",TOTAL!H9=0),"",((TOTAL!H9-('Vîrsta 3-4 ani'!$C$6*0.0048)-('Vîrsta 5-7 ani'!$C$6*0.0136))/TOTAL!$C$6)*$C$6)</f>
        <v>0.14899200000000001</v>
      </c>
      <c r="I9" s="245">
        <f>IF(OR(TOTAL!I9="",TOTAL!I9=0),"",((TOTAL!I9-('Vîrsta 3-4 ani'!$C$6*0.0048)-('Vîrsta 5-7 ani'!$C$6*0.0136))/TOTAL!$C$6)*$C$6)</f>
        <v>0.14899200000000001</v>
      </c>
      <c r="J9" s="245">
        <f>IF(OR(TOTAL!J9="",TOTAL!J9=0),"",((TOTAL!J9-('Vîrsta 3-4 ani'!$C$6*0.0048)-('Vîrsta 5-7 ani'!$C$6*0.0136))/TOTAL!$C$6)*$C$6)</f>
        <v>0.14899200000000001</v>
      </c>
      <c r="K9" s="245">
        <f>IF(OR(TOTAL!K9="",TOTAL!K9=0),"",((TOTAL!K9-('Vîrsta 3-4 ani'!$C$6*0.0048)-('Vîrsta 5-7 ani'!$C$6*0.0136))/TOTAL!$C$6)*$C$6)</f>
        <v>0.14899200000000001</v>
      </c>
      <c r="L9" s="245">
        <f>IF(OR(TOTAL!L9="",TOTAL!L9=0),"",((TOTAL!L9-('Vîrsta 3-4 ani'!$C$6*0.0048)-('Vîrsta 5-7 ani'!$C$6*0.0136))/TOTAL!$C$6)*$C$6)</f>
        <v>0.14899200000000001</v>
      </c>
      <c r="M9" s="245">
        <f>IF(OR(TOTAL!M9="",TOTAL!M9=0),"",((TOTAL!M9-('Vîrsta 3-4 ani'!$C$6*0.0048)-('Vîrsta 5-7 ani'!$C$6*0.0136))/TOTAL!$C$6)*$C$6)</f>
        <v>0.14899200000000001</v>
      </c>
      <c r="N9" s="245">
        <f>IF(OR(TOTAL!N9="",TOTAL!N9=0),"",((TOTAL!N9-('Vîrsta 3-4 ani'!$C$6*0.0048)-('Vîrsta 5-7 ani'!$C$6*0.0136))/TOTAL!$C$6)*$C$6)</f>
        <v>0.14899200000000001</v>
      </c>
      <c r="O9" s="245">
        <f>IF(OR(TOTAL!O9="",TOTAL!O9=0),"",((TOTAL!O9-('Vîrsta 3-4 ani'!$C$6*0.0048)-('Vîrsta 5-7 ani'!$C$6*0.0136))/TOTAL!$C$6)*$C$6)</f>
        <v>0.28659200000000001</v>
      </c>
      <c r="P9" s="245">
        <f>IF(OR(TOTAL!P9="",TOTAL!P9=0),"",((TOTAL!P9-('Vîrsta 3-4 ani'!$C$6*0.0048)-('Vîrsta 5-7 ani'!$C$6*0.0136))/TOTAL!$C$6)*$C$6)</f>
        <v>2.0689919999999997</v>
      </c>
      <c r="Q9" s="245">
        <f>IF(OR(TOTAL!Q9="",TOTAL!Q9=0),"",((TOTAL!Q9-('Vîrsta 3-4 ani'!$C$6*0.0048)-('Vîrsta 5-7 ani'!$C$6*0.0136))/TOTAL!$C$6)*$C$6)</f>
        <v>1.5889919999999997</v>
      </c>
      <c r="R9" s="245">
        <f>IF(OR(TOTAL!R9="",TOTAL!R9=0),"",((TOTAL!R9-('Vîrsta 3-4 ani'!$C$6*0.0048)-('Vîrsta 5-7 ani'!$C$6*0.0136))/TOTAL!$C$6)*$C$6)</f>
        <v>0.334592</v>
      </c>
      <c r="S9" s="245">
        <f>IF(OR(TOTAL!S9="",TOTAL!S9=0),"",((TOTAL!S9-('Vîrsta 3-4 ani'!$C$6*0.0048)-('Vîrsta 5-7 ani'!$C$6*0.0136))/TOTAL!$C$6)*$C$6)</f>
        <v>1.5889919999999997</v>
      </c>
      <c r="T9" s="245">
        <f>IF(OR(TOTAL!T9="",TOTAL!T9=0),"",((TOTAL!T9-('Vîrsta 3-4 ani'!$C$6*0.0048)-('Vîrsta 5-7 ani'!$C$6*0.0136))/TOTAL!$C$6)*$C$6)</f>
        <v>2.356992</v>
      </c>
      <c r="U9" s="245">
        <f>IF(OR(TOTAL!U9="",TOTAL!U9=0),"",((TOTAL!U9-('Vîrsta 3-4 ani'!$C$6*0.0048)-('Vîrsta 5-7 ani'!$C$6*0.0136))/TOTAL!$C$6)*$C$6)</f>
        <v>2.4529920000000001</v>
      </c>
      <c r="V9" s="245">
        <f>IF(OR(TOTAL!V9="",TOTAL!V9=0),"",((TOTAL!V9-('Vîrsta 3-4 ani'!$C$6*0.0048)-('Vîrsta 5-7 ani'!$C$6*0.0136))/TOTAL!$C$6)*$C$6)</f>
        <v>2.0689919999999997</v>
      </c>
      <c r="W9" s="245" t="str">
        <f>IF(OR(TOTAL!W9="",TOTAL!W9=0),"",((TOTAL!W9-('Vîrsta 3-4 ani'!$C$6*0.0048)-('Vîrsta 5-7 ani'!$C$6*0.0136))/TOTAL!$C$6)*$C$6)</f>
        <v/>
      </c>
      <c r="X9" s="245" t="str">
        <f>IF(OR(TOTAL!X9="",TOTAL!X9=0),"",((TOTAL!X9-('Vîrsta 3-4 ani'!$C$6*0.0048)-('Vîrsta 5-7 ani'!$C$6*0.0136))/TOTAL!$C$6)*$C$6)</f>
        <v/>
      </c>
      <c r="Y9" s="245" t="str">
        <f>IF(OR(TOTAL!Y9="",TOTAL!Y9=0),"",((TOTAL!Y9-('Vîrsta 3-4 ani'!$C$6*0.0048)-('Vîrsta 5-7 ani'!$C$6*0.0136))/TOTAL!$C$6)*$C$6)</f>
        <v/>
      </c>
      <c r="Z9" s="25">
        <f t="shared" si="0"/>
        <v>15.015039999999999</v>
      </c>
      <c r="AA9" s="25">
        <f t="shared" si="2"/>
        <v>161.45204301075267</v>
      </c>
      <c r="AB9" s="25">
        <f>IFERROR(IF($AA9=0,"",$AA9-AC9),"")</f>
        <v>161.45204301075267</v>
      </c>
      <c r="AC9" s="26">
        <v>0</v>
      </c>
      <c r="AD9" s="97">
        <f t="shared" ref="AD9:AD14" si="5">IFERROR(IF($AB9=0,"",$AB9*AE9),"")</f>
        <v>14.53068387096774</v>
      </c>
      <c r="AE9" s="98">
        <v>0.09</v>
      </c>
      <c r="AF9" s="97">
        <f t="shared" ref="AF9:AF14" si="6">IFERROR(IF($AB9=0,"",$AB9*AG9),"")</f>
        <v>4.8435612903225804</v>
      </c>
      <c r="AG9" s="98">
        <v>0.03</v>
      </c>
      <c r="AH9" s="97">
        <f t="shared" ref="AH9:AH14" si="7">IFERROR(IF($AB9=0,"",$AB9*AI9),"")</f>
        <v>77.496980645161287</v>
      </c>
      <c r="AI9" s="98">
        <v>0.48</v>
      </c>
      <c r="AJ9" s="97">
        <f t="shared" ref="AJ9:AJ14" si="8">IFERROR(IF($AB9=0,"",$AB9*AK9),"")</f>
        <v>416.54627096774192</v>
      </c>
      <c r="AK9" s="98">
        <v>2.58</v>
      </c>
      <c r="AL9" s="192">
        <v>16</v>
      </c>
      <c r="AM9" s="99">
        <f t="shared" si="3"/>
        <v>145.45204301075267</v>
      </c>
      <c r="AN9" s="99">
        <f t="shared" si="4"/>
        <v>1009.0752688172042</v>
      </c>
      <c r="AO9" s="66"/>
    </row>
    <row r="10" spans="1:41" s="31" customFormat="1" ht="47.25" customHeight="1" x14ac:dyDescent="0.25">
      <c r="A10" s="290"/>
      <c r="B10" s="56" t="s">
        <v>75</v>
      </c>
      <c r="C10" s="244" t="str">
        <f>IF(OR(TOTAL!C10="",TOTAL!C10=0),"",((TOTAL!C10-('Vîrsta 3-4 ani'!$C$6*0.0016)-('Vîrsta 5-7 ani'!$C$6*0.0064))/TOTAL!$C$6)*$C$6)</f>
        <v/>
      </c>
      <c r="D10" s="245">
        <f>IF(OR(TOTAL!D10="",TOTAL!D10=0),"",((TOTAL!D10-('Vîrsta 3-4 ani'!$C$6*0.0016)-('Vîrsta 5-7 ani'!$C$6*0.0064))/TOTAL!$C$6)*$C$6)</f>
        <v>7.8079999999999997E-2</v>
      </c>
      <c r="E10" s="245">
        <f>IF(OR(TOTAL!E10="",TOTAL!E10=0),"",((TOTAL!E10-('Vîrsta 3-4 ani'!$C$6*0.0016)-('Vîrsta 5-7 ani'!$C$6*0.0064))/TOTAL!$C$6)*$C$6)</f>
        <v>0.30208000000000002</v>
      </c>
      <c r="F10" s="245" t="str">
        <f>IF(OR(TOTAL!F10="",TOTAL!F10=0),"",((TOTAL!F10-('Vîrsta 3-4 ani'!$C$6*0.0016)-('Vîrsta 5-7 ani'!$C$6*0.0064))/TOTAL!$C$6)*$C$6)</f>
        <v/>
      </c>
      <c r="G10" s="245" t="str">
        <f>IF(OR(TOTAL!G10="",TOTAL!G10=0),"",((TOTAL!G10-('Vîrsta 3-4 ani'!$C$6*0.0016)-('Vîrsta 5-7 ani'!$C$6*0.0064))/TOTAL!$C$6)*$C$6)</f>
        <v/>
      </c>
      <c r="H10" s="245" t="str">
        <f>IF(OR(TOTAL!H10="",TOTAL!H10=0),"",((TOTAL!H10-('Vîrsta 3-4 ani'!$C$6*0.0016)-('Vîrsta 5-7 ani'!$C$6*0.0064))/TOTAL!$C$6)*$C$6)</f>
        <v/>
      </c>
      <c r="I10" s="245">
        <f>IF(OR(TOTAL!I10="",TOTAL!I10=0),"",((TOTAL!I10-('Vîrsta 3-4 ani'!$C$6*0.0016)-('Vîrsta 5-7 ani'!$C$6*0.0064))/TOTAL!$C$6)*$C$6)</f>
        <v>0.17408000000000001</v>
      </c>
      <c r="J10" s="245">
        <f>IF(OR(TOTAL!J10="",TOTAL!J10=0),"",((TOTAL!J10-('Vîrsta 3-4 ani'!$C$6*0.0016)-('Vîrsta 5-7 ani'!$C$6*0.0064))/TOTAL!$C$6)*$C$6)</f>
        <v>0.41088000000000002</v>
      </c>
      <c r="K10" s="245">
        <f>IF(OR(TOTAL!K10="",TOTAL!K10=0),"",((TOTAL!K10-('Vîrsta 3-4 ani'!$C$6*0.0016)-('Vîrsta 5-7 ani'!$C$6*0.0064))/TOTAL!$C$6)*$C$6)</f>
        <v>1.4079999999999999E-2</v>
      </c>
      <c r="L10" s="245" t="str">
        <f>IF(OR(TOTAL!L10="",TOTAL!L10=0),"",((TOTAL!L10-('Vîrsta 3-4 ani'!$C$6*0.0016)-('Vîrsta 5-7 ani'!$C$6*0.0064))/TOTAL!$C$6)*$C$6)</f>
        <v/>
      </c>
      <c r="M10" s="245" t="str">
        <f>IF(OR(TOTAL!M10="",TOTAL!M10=0),"",((TOTAL!M10-('Vîrsta 3-4 ani'!$C$6*0.0016)-('Vîrsta 5-7 ani'!$C$6*0.0064))/TOTAL!$C$6)*$C$6)</f>
        <v/>
      </c>
      <c r="N10" s="245">
        <f>IF(OR(TOTAL!N10="",TOTAL!N10=0),"",((TOTAL!N10-('Vîrsta 3-4 ani'!$C$6*0.0016)-('Vîrsta 5-7 ani'!$C$6*0.0064))/TOTAL!$C$6)*$C$6)</f>
        <v>9.7279999999999991E-2</v>
      </c>
      <c r="O10" s="245">
        <f>IF(OR(TOTAL!O10="",TOTAL!O10=0),"",((TOTAL!O10-('Vîrsta 3-4 ani'!$C$6*0.0016)-('Vîrsta 5-7 ani'!$C$6*0.0064))/TOTAL!$C$6)*$C$6)</f>
        <v>0.29408000000000001</v>
      </c>
      <c r="P10" s="245">
        <f>IF(OR(TOTAL!P10="",TOTAL!P10=0),"",((TOTAL!P10-('Vîrsta 3-4 ani'!$C$6*0.0016)-('Vîrsta 5-7 ani'!$C$6*0.0064))/TOTAL!$C$6)*$C$6)</f>
        <v>1.2620800000000001</v>
      </c>
      <c r="Q10" s="245" t="str">
        <f>IF(OR(TOTAL!Q10="",TOTAL!Q10=0),"",((TOTAL!Q10-('Vîrsta 3-4 ani'!$C$6*0.0016)-('Vîrsta 5-7 ani'!$C$6*0.0064))/TOTAL!$C$6)*$C$6)</f>
        <v/>
      </c>
      <c r="R10" s="245" t="str">
        <f>IF(OR(TOTAL!R10="",TOTAL!R10=0),"",((TOTAL!R10-('Vîrsta 3-4 ani'!$C$6*0.0016)-('Vîrsta 5-7 ani'!$C$6*0.0064))/TOTAL!$C$6)*$C$6)</f>
        <v/>
      </c>
      <c r="S10" s="245" t="str">
        <f>IF(OR(TOTAL!S10="",TOTAL!S10=0),"",((TOTAL!S10-('Vîrsta 3-4 ani'!$C$6*0.0016)-('Vîrsta 5-7 ani'!$C$6*0.0064))/TOTAL!$C$6)*$C$6)</f>
        <v/>
      </c>
      <c r="T10" s="245">
        <f>IF(OR(TOTAL!T10="",TOTAL!T10=0),"",((TOTAL!T10-('Vîrsta 3-4 ani'!$C$6*0.0016)-('Vîrsta 5-7 ani'!$C$6*0.0064))/TOTAL!$C$6)*$C$6)</f>
        <v>1.71008</v>
      </c>
      <c r="U10" s="245" t="str">
        <f>IF(OR(TOTAL!U10="",TOTAL!U10=0),"",((TOTAL!U10-('Vîrsta 3-4 ani'!$C$6*0.0016)-('Vîrsta 5-7 ani'!$C$6*0.0064))/TOTAL!$C$6)*$C$6)</f>
        <v/>
      </c>
      <c r="V10" s="245" t="str">
        <f>IF(OR(TOTAL!V10="",TOTAL!V10=0),"",((TOTAL!V10-('Vîrsta 3-4 ani'!$C$6*0.0016)-('Vîrsta 5-7 ani'!$C$6*0.0064))/TOTAL!$C$6)*$C$6)</f>
        <v/>
      </c>
      <c r="W10" s="245" t="str">
        <f>IF(OR(TOTAL!W10="",TOTAL!W10=0),"",((TOTAL!W10-('Vîrsta 3-4 ani'!$C$6*0.0016)-('Vîrsta 5-7 ani'!$C$6*0.0064))/TOTAL!$C$6)*$C$6)</f>
        <v/>
      </c>
      <c r="X10" s="245" t="str">
        <f>IF(OR(TOTAL!X10="",TOTAL!X10=0),"",((TOTAL!X10-('Vîrsta 3-4 ani'!$C$6*0.0016)-('Vîrsta 5-7 ani'!$C$6*0.0064))/TOTAL!$C$6)*$C$6)</f>
        <v/>
      </c>
      <c r="Y10" s="245" t="str">
        <f>IF(OR(TOTAL!Y10="",TOTAL!Y10=0),"",((TOTAL!Y10-('Vîrsta 3-4 ani'!$C$6*0.0016)-('Vîrsta 5-7 ani'!$C$6*0.0064))/TOTAL!$C$6)*$C$6)</f>
        <v/>
      </c>
      <c r="Z10" s="25">
        <f t="shared" si="0"/>
        <v>4.3427199999999999</v>
      </c>
      <c r="AA10" s="25">
        <f t="shared" si="2"/>
        <v>46.695913978494623</v>
      </c>
      <c r="AB10" s="25">
        <f>IFERROR(IF($AA10=0,"",$AA10-AC10),"")</f>
        <v>46.695913978494623</v>
      </c>
      <c r="AC10" s="26"/>
      <c r="AD10" s="97">
        <f t="shared" si="5"/>
        <v>4.6695913978494623</v>
      </c>
      <c r="AE10" s="98">
        <v>0.1</v>
      </c>
      <c r="AF10" s="97">
        <f t="shared" si="6"/>
        <v>0.46695913978494624</v>
      </c>
      <c r="AG10" s="98">
        <v>0.01</v>
      </c>
      <c r="AH10" s="97">
        <f t="shared" si="7"/>
        <v>34.088017204301075</v>
      </c>
      <c r="AI10" s="98">
        <v>0.73</v>
      </c>
      <c r="AJ10" s="97">
        <f t="shared" si="8"/>
        <v>167.17137204301076</v>
      </c>
      <c r="AK10" s="98">
        <v>3.58</v>
      </c>
      <c r="AL10" s="192">
        <v>5.6</v>
      </c>
      <c r="AM10" s="99">
        <f t="shared" si="3"/>
        <v>41.095913978494622</v>
      </c>
      <c r="AN10" s="99">
        <f t="shared" si="4"/>
        <v>833.85560675883266</v>
      </c>
      <c r="AO10" s="66"/>
    </row>
    <row r="11" spans="1:41" s="31" customFormat="1" ht="15.75" x14ac:dyDescent="0.25">
      <c r="A11" s="290"/>
      <c r="B11" s="56" t="s">
        <v>109</v>
      </c>
      <c r="C11" s="244" t="str">
        <f>IF(OR(TOTAL!C11="",TOTAL!C11=0),"",((TOTAL!C11-('Vîrsta 3-4 ani'!$C$6*0.0008)-('Vîrsta 5-7 ani'!$C$6*0.0032))/TOTAL!$C$6)*$C$6)</f>
        <v/>
      </c>
      <c r="D11" s="245" t="str">
        <f>IF(OR(TOTAL!D11="",TOTAL!D11=0),"",((TOTAL!D11-('Vîrsta 3-4 ani'!$C$6*0.0008)-('Vîrsta 5-7 ani'!$C$6*0.0032))/TOTAL!$C$6)*$C$6)</f>
        <v/>
      </c>
      <c r="E11" s="245">
        <f>IF(OR(TOTAL!E11="",TOTAL!E11=0),"",((TOTAL!E11-('Vîrsta 3-4 ani'!$C$6*0.0008)-('Vîrsta 5-7 ani'!$C$6*0.0032))/TOTAL!$C$6)*$C$6)</f>
        <v>0.15744</v>
      </c>
      <c r="F11" s="245">
        <f>IF(OR(TOTAL!F11="",TOTAL!F11=0),"",((TOTAL!F11-('Vîrsta 3-4 ani'!$C$6*0.0008)-('Vîrsta 5-7 ani'!$C$6*0.0032))/TOTAL!$C$6)*$C$6)</f>
        <v>7.9040000000000013E-2</v>
      </c>
      <c r="G11" s="245">
        <f>IF(OR(TOTAL!G11="",TOTAL!G11=0),"",((TOTAL!G11-('Vîrsta 3-4 ani'!$C$6*0.0008)-('Vîrsta 5-7 ani'!$C$6*0.0032))/TOTAL!$C$6)*$C$6)</f>
        <v>2.9440000000000001E-2</v>
      </c>
      <c r="H11" s="245">
        <f>IF(OR(TOTAL!H11="",TOTAL!H11=0),"",((TOTAL!H11-('Vîrsta 3-4 ani'!$C$6*0.0008)-('Vîrsta 5-7 ani'!$C$6*0.0032))/TOTAL!$C$6)*$C$6)</f>
        <v>0.24704000000000001</v>
      </c>
      <c r="I11" s="245" t="str">
        <f>IF(OR(TOTAL!I11="",TOTAL!I11=0),"",((TOTAL!I11-('Vîrsta 3-4 ani'!$C$6*0.0008)-('Vîrsta 5-7 ani'!$C$6*0.0032))/TOTAL!$C$6)*$C$6)</f>
        <v/>
      </c>
      <c r="J11" s="245" t="str">
        <f>IF(OR(TOTAL!J11="",TOTAL!J11=0),"",((TOTAL!J11-('Vîrsta 3-4 ani'!$C$6*0.0008)-('Vîrsta 5-7 ani'!$C$6*0.0032))/TOTAL!$C$6)*$C$6)</f>
        <v/>
      </c>
      <c r="K11" s="245">
        <f>IF(OR(TOTAL!K11="",TOTAL!K11=0),"",((TOTAL!K11-('Vîrsta 3-4 ani'!$C$6*0.0008)-('Vîrsta 5-7 ani'!$C$6*0.0032))/TOTAL!$C$6)*$C$6)</f>
        <v>0.11904000000000002</v>
      </c>
      <c r="L11" s="245" t="str">
        <f>IF(OR(TOTAL!L11="",TOTAL!L11=0),"",((TOTAL!L11-('Vîrsta 3-4 ani'!$C$6*0.0008)-('Vîrsta 5-7 ani'!$C$6*0.0032))/TOTAL!$C$6)*$C$6)</f>
        <v/>
      </c>
      <c r="M11" s="245" t="str">
        <f>IF(OR(TOTAL!M11="",TOTAL!M11=0),"",((TOTAL!M11-('Vîrsta 3-4 ani'!$C$6*0.0008)-('Vîrsta 5-7 ani'!$C$6*0.0032))/TOTAL!$C$6)*$C$6)</f>
        <v/>
      </c>
      <c r="N11" s="245" t="str">
        <f>IF(OR(TOTAL!N11="",TOTAL!N11=0),"",((TOTAL!N11-('Vîrsta 3-4 ani'!$C$6*0.0008)-('Vîrsta 5-7 ani'!$C$6*0.0032))/TOTAL!$C$6)*$C$6)</f>
        <v/>
      </c>
      <c r="O11" s="245">
        <f>IF(OR(TOTAL!O11="",TOTAL!O11=0),"",((TOTAL!O11-('Vîrsta 3-4 ani'!$C$6*0.0008)-('Vîrsta 5-7 ani'!$C$6*0.0032))/TOTAL!$C$6)*$C$6)</f>
        <v>0.18303999999999998</v>
      </c>
      <c r="P11" s="245">
        <f>IF(OR(TOTAL!P11="",TOTAL!P11=0),"",((TOTAL!P11-('Vîrsta 3-4 ani'!$C$6*0.0008)-('Vîrsta 5-7 ani'!$C$6*0.0032))/TOTAL!$C$6)*$C$6)</f>
        <v>1.2710399999999999</v>
      </c>
      <c r="Q11" s="245" t="str">
        <f>IF(OR(TOTAL!Q11="",TOTAL!Q11=0),"",((TOTAL!Q11-('Vîrsta 3-4 ani'!$C$6*0.0008)-('Vîrsta 5-7 ani'!$C$6*0.0032))/TOTAL!$C$6)*$C$6)</f>
        <v/>
      </c>
      <c r="R11" s="245" t="str">
        <f>IF(OR(TOTAL!R11="",TOTAL!R11=0),"",((TOTAL!R11-('Vîrsta 3-4 ani'!$C$6*0.0008)-('Vîrsta 5-7 ani'!$C$6*0.0032))/TOTAL!$C$6)*$C$6)</f>
        <v/>
      </c>
      <c r="S11" s="245">
        <f>IF(OR(TOTAL!S11="",TOTAL!S11=0),"",((TOTAL!S11-('Vîrsta 3-4 ani'!$C$6*0.0008)-('Vîrsta 5-7 ani'!$C$6*0.0032))/TOTAL!$C$6)*$C$6)</f>
        <v>1.6710400000000001</v>
      </c>
      <c r="T11" s="245" t="str">
        <f>IF(OR(TOTAL!T11="",TOTAL!T11=0),"",((TOTAL!T11-('Vîrsta 3-4 ani'!$C$6*0.0008)-('Vîrsta 5-7 ani'!$C$6*0.0032))/TOTAL!$C$6)*$C$6)</f>
        <v/>
      </c>
      <c r="U11" s="245" t="str">
        <f>IF(OR(TOTAL!U11="",TOTAL!U11=0),"",((TOTAL!U11-('Vîrsta 3-4 ani'!$C$6*0.0008)-('Vîrsta 5-7 ani'!$C$6*0.0032))/TOTAL!$C$6)*$C$6)</f>
        <v/>
      </c>
      <c r="V11" s="245">
        <f>IF(OR(TOTAL!V11="",TOTAL!V11=0),"",((TOTAL!V11-('Vîrsta 3-4 ani'!$C$6*0.0008)-('Vîrsta 5-7 ani'!$C$6*0.0032))/TOTAL!$C$6)*$C$6)</f>
        <v>1.2710399999999999</v>
      </c>
      <c r="W11" s="245" t="str">
        <f>IF(OR(TOTAL!W11="",TOTAL!W11=0),"",((TOTAL!W11-('Vîrsta 3-4 ani'!$C$6*0.0008)-('Vîrsta 5-7 ani'!$C$6*0.0032))/TOTAL!$C$6)*$C$6)</f>
        <v/>
      </c>
      <c r="X11" s="245" t="str">
        <f>IF(OR(TOTAL!X11="",TOTAL!X11=0),"",((TOTAL!X11-('Vîrsta 3-4 ani'!$C$6*0.0008)-('Vîrsta 5-7 ani'!$C$6*0.0032))/TOTAL!$C$6)*$C$6)</f>
        <v/>
      </c>
      <c r="Y11" s="245" t="str">
        <f>IF(OR(TOTAL!Y11="",TOTAL!Y11=0),"",((TOTAL!Y11-('Vîrsta 3-4 ani'!$C$6*0.0008)-('Vîrsta 5-7 ani'!$C$6*0.0032))/TOTAL!$C$6)*$C$6)</f>
        <v/>
      </c>
      <c r="Z11" s="25">
        <f t="shared" si="0"/>
        <v>5.0281599999999997</v>
      </c>
      <c r="AA11" s="25">
        <f t="shared" si="2"/>
        <v>54.066236559139782</v>
      </c>
      <c r="AB11" s="25">
        <f t="shared" ref="AB11:AB42" si="9">IFERROR(IF($AA11=0,"",$AA11-AC11*AA11/100),"")</f>
        <v>53.525574193548387</v>
      </c>
      <c r="AC11" s="26">
        <v>1</v>
      </c>
      <c r="AD11" s="97">
        <f t="shared" si="5"/>
        <v>3.9073669161290319</v>
      </c>
      <c r="AE11" s="98">
        <v>7.2999999999999995E-2</v>
      </c>
      <c r="AF11" s="97">
        <f t="shared" si="6"/>
        <v>1.0705114838709677</v>
      </c>
      <c r="AG11" s="98">
        <v>0.02</v>
      </c>
      <c r="AH11" s="97">
        <f t="shared" si="7"/>
        <v>33.721111741935481</v>
      </c>
      <c r="AI11" s="98">
        <v>0.63</v>
      </c>
      <c r="AJ11" s="97">
        <f t="shared" si="8"/>
        <v>195.3683458064516</v>
      </c>
      <c r="AK11" s="98">
        <v>3.65</v>
      </c>
      <c r="AL11" s="192">
        <v>4.8</v>
      </c>
      <c r="AM11" s="99">
        <f t="shared" si="3"/>
        <v>48.72557419354839</v>
      </c>
      <c r="AN11" s="99">
        <f t="shared" si="4"/>
        <v>1115.1161290322582</v>
      </c>
      <c r="AO11" s="66"/>
    </row>
    <row r="12" spans="1:41" s="31" customFormat="1" ht="35.25" customHeight="1" x14ac:dyDescent="0.25">
      <c r="A12" s="290"/>
      <c r="B12" s="56" t="s">
        <v>73</v>
      </c>
      <c r="C12" s="244">
        <f>IF(OR(TOTAL!C12="",TOTAL!C12=0),"",((TOTAL!C12-('Vîrsta 3-4 ani'!$C$6*0.0016)-('Vîrsta 5-7 ani'!$C$6*0.0032))/TOTAL!$C$6)*$C$6)</f>
        <v>0.308224</v>
      </c>
      <c r="D12" s="245" t="str">
        <f>IF(OR(TOTAL!D12="",TOTAL!D12=0),"",((TOTAL!D12-('Vîrsta 3-4 ani'!$C$6*0.0016)-('Vîrsta 5-7 ani'!$C$6*0.0032))/TOTAL!$C$6)*$C$6)</f>
        <v/>
      </c>
      <c r="E12" s="245" t="str">
        <f>IF(OR(TOTAL!E12="",TOTAL!E12=0),"",((TOTAL!E12-('Vîrsta 3-4 ani'!$C$6*0.0016)-('Vîrsta 5-7 ani'!$C$6*0.0032))/TOTAL!$C$6)*$C$6)</f>
        <v/>
      </c>
      <c r="F12" s="245" t="str">
        <f>IF(OR(TOTAL!F12="",TOTAL!F12=0),"",((TOTAL!F12-('Vîrsta 3-4 ani'!$C$6*0.0016)-('Vîrsta 5-7 ani'!$C$6*0.0032))/TOTAL!$C$6)*$C$6)</f>
        <v/>
      </c>
      <c r="G12" s="245" t="str">
        <f>IF(OR(TOTAL!G12="",TOTAL!G12=0),"",((TOTAL!G12-('Vîrsta 3-4 ani'!$C$6*0.0016)-('Vîrsta 5-7 ani'!$C$6*0.0032))/TOTAL!$C$6)*$C$6)</f>
        <v/>
      </c>
      <c r="H12" s="245">
        <f>IF(OR(TOTAL!H12="",TOTAL!H12=0),"",((TOTAL!H12-('Vîrsta 3-4 ani'!$C$6*0.0016)-('Vîrsta 5-7 ani'!$C$6*0.0032))/TOTAL!$C$6)*$C$6)</f>
        <v>0.24422400000000002</v>
      </c>
      <c r="I12" s="245" t="str">
        <f>IF(OR(TOTAL!I12="",TOTAL!I12=0),"",((TOTAL!I12-('Vîrsta 3-4 ani'!$C$6*0.0016)-('Vîrsta 5-7 ani'!$C$6*0.0032))/TOTAL!$C$6)*$C$6)</f>
        <v/>
      </c>
      <c r="J12" s="245" t="str">
        <f>IF(OR(TOTAL!J12="",TOTAL!J12=0),"",((TOTAL!J12-('Vîrsta 3-4 ani'!$C$6*0.0016)-('Vîrsta 5-7 ani'!$C$6*0.0032))/TOTAL!$C$6)*$C$6)</f>
        <v/>
      </c>
      <c r="K12" s="245">
        <f>IF(OR(TOTAL!K12="",TOTAL!K12=0),"",((TOTAL!K12-('Vîrsta 3-4 ani'!$C$6*0.0016)-('Vîrsta 5-7 ani'!$C$6*0.0032))/TOTAL!$C$6)*$C$6)</f>
        <v>5.2224000000000007E-2</v>
      </c>
      <c r="L12" s="245" t="str">
        <f>IF(OR(TOTAL!L12="",TOTAL!L12=0),"",((TOTAL!L12-('Vîrsta 3-4 ani'!$C$6*0.0016)-('Vîrsta 5-7 ani'!$C$6*0.0032))/TOTAL!$C$6)*$C$6)</f>
        <v/>
      </c>
      <c r="M12" s="245">
        <f>IF(OR(TOTAL!M12="",TOTAL!M12=0),"",((TOTAL!M12-('Vîrsta 3-4 ani'!$C$6*0.0016)-('Vîrsta 5-7 ani'!$C$6*0.0032))/TOTAL!$C$6)*$C$6)</f>
        <v>0.24422400000000002</v>
      </c>
      <c r="N12" s="245" t="str">
        <f>IF(OR(TOTAL!N12="",TOTAL!N12=0),"",((TOTAL!N12-('Vîrsta 3-4 ani'!$C$6*0.0016)-('Vîrsta 5-7 ani'!$C$6*0.0032))/TOTAL!$C$6)*$C$6)</f>
        <v/>
      </c>
      <c r="O12" s="245" t="str">
        <f>IF(OR(TOTAL!O12="",TOTAL!O12=0),"",((TOTAL!O12-('Vîrsta 3-4 ani'!$C$6*0.0016)-('Vîrsta 5-7 ani'!$C$6*0.0032))/TOTAL!$C$6)*$C$6)</f>
        <v/>
      </c>
      <c r="P12" s="245" t="str">
        <f>IF(OR(TOTAL!P12="",TOTAL!P12=0),"",((TOTAL!P12-('Vîrsta 3-4 ani'!$C$6*0.0016)-('Vîrsta 5-7 ani'!$C$6*0.0032))/TOTAL!$C$6)*$C$6)</f>
        <v/>
      </c>
      <c r="Q12" s="245">
        <f>IF(OR(TOTAL!Q12="",TOTAL!Q12=0),"",((TOTAL!Q12-('Vîrsta 3-4 ani'!$C$6*0.0016)-('Vîrsta 5-7 ani'!$C$6*0.0032))/TOTAL!$C$6)*$C$6)</f>
        <v>0.47142399999999995</v>
      </c>
      <c r="R12" s="245" t="str">
        <f>IF(OR(TOTAL!R12="",TOTAL!R12=0),"",((TOTAL!R12-('Vîrsta 3-4 ani'!$C$6*0.0016)-('Vîrsta 5-7 ani'!$C$6*0.0032))/TOTAL!$C$6)*$C$6)</f>
        <v/>
      </c>
      <c r="S12" s="245">
        <f>IF(OR(TOTAL!S12="",TOTAL!S12=0),"",((TOTAL!S12-('Vîrsta 3-4 ani'!$C$6*0.0016)-('Vîrsta 5-7 ani'!$C$6*0.0032))/TOTAL!$C$6)*$C$6)</f>
        <v>1.9082240000000001</v>
      </c>
      <c r="T12" s="245" t="str">
        <f>IF(OR(TOTAL!T12="",TOTAL!T12=0),"",((TOTAL!T12-('Vîrsta 3-4 ani'!$C$6*0.0016)-('Vîrsta 5-7 ani'!$C$6*0.0032))/TOTAL!$C$6)*$C$6)</f>
        <v/>
      </c>
      <c r="U12" s="245" t="str">
        <f>IF(OR(TOTAL!U12="",TOTAL!U12=0),"",((TOTAL!U12-('Vîrsta 3-4 ani'!$C$6*0.0016)-('Vîrsta 5-7 ani'!$C$6*0.0032))/TOTAL!$C$6)*$C$6)</f>
        <v/>
      </c>
      <c r="V12" s="245">
        <f>IF(OR(TOTAL!V12="",TOTAL!V12=0),"",((TOTAL!V12-('Vîrsta 3-4 ani'!$C$6*0.0016)-('Vîrsta 5-7 ani'!$C$6*0.0032))/TOTAL!$C$6)*$C$6)</f>
        <v>0.62822399999999989</v>
      </c>
      <c r="W12" s="245" t="str">
        <f>IF(OR(TOTAL!W12="",TOTAL!W12=0),"",((TOTAL!W12-('Vîrsta 3-4 ani'!$C$6*0.0016)-('Vîrsta 5-7 ani'!$C$6*0.0032))/TOTAL!$C$6)*$C$6)</f>
        <v/>
      </c>
      <c r="X12" s="245" t="str">
        <f>IF(OR(TOTAL!X12="",TOTAL!X12=0),"",((TOTAL!X12-('Vîrsta 3-4 ani'!$C$6*0.0016)-('Vîrsta 5-7 ani'!$C$6*0.0032))/TOTAL!$C$6)*$C$6)</f>
        <v/>
      </c>
      <c r="Y12" s="245" t="str">
        <f>IF(OR(TOTAL!Y12="",TOTAL!Y12=0),"",((TOTAL!Y12-('Vîrsta 3-4 ani'!$C$6*0.0016)-('Vîrsta 5-7 ani'!$C$6*0.0032))/TOTAL!$C$6)*$C$6)</f>
        <v/>
      </c>
      <c r="Z12" s="25">
        <f t="shared" si="0"/>
        <v>3.8567680000000002</v>
      </c>
      <c r="AA12" s="25">
        <f t="shared" si="2"/>
        <v>41.470623655913982</v>
      </c>
      <c r="AB12" s="25">
        <f t="shared" si="9"/>
        <v>41.470623655913982</v>
      </c>
      <c r="AC12" s="26">
        <v>0</v>
      </c>
      <c r="AD12" s="97">
        <f t="shared" si="5"/>
        <v>4.1470623655913981</v>
      </c>
      <c r="AE12" s="98">
        <v>0.1</v>
      </c>
      <c r="AF12" s="97">
        <f t="shared" si="6"/>
        <v>0.53911810752688172</v>
      </c>
      <c r="AG12" s="98">
        <v>1.2999999999999999E-2</v>
      </c>
      <c r="AH12" s="97">
        <f t="shared" si="7"/>
        <v>30.688261505376346</v>
      </c>
      <c r="AI12" s="98">
        <v>0.74</v>
      </c>
      <c r="AJ12" s="97">
        <f t="shared" si="8"/>
        <v>149.29424516129035</v>
      </c>
      <c r="AK12" s="98">
        <v>3.6</v>
      </c>
      <c r="AL12" s="192">
        <v>6.4</v>
      </c>
      <c r="AM12" s="99">
        <f t="shared" si="3"/>
        <v>35.070623655913984</v>
      </c>
      <c r="AN12" s="99">
        <f t="shared" si="4"/>
        <v>647.97849462365605</v>
      </c>
      <c r="AO12" s="66"/>
    </row>
    <row r="13" spans="1:41" s="31" customFormat="1" ht="15.75" x14ac:dyDescent="0.25">
      <c r="A13" s="290"/>
      <c r="B13" s="56" t="s">
        <v>74</v>
      </c>
      <c r="C13" s="244">
        <f>IF(OR(TOTAL!C13="",TOTAL!C13=0),"",((TOTAL!C13-('Vîrsta 3-4 ani'!$C$6*0.0016)-('Vîrsta 5-7 ani'!$C$6*0.0056))/TOTAL!$C$6)*$C$6)</f>
        <v>0.30361600000000005</v>
      </c>
      <c r="D13" s="245">
        <f>IF(OR(TOTAL!D13="",TOTAL!D13=0),"",((TOTAL!D13-('Vîrsta 3-4 ani'!$C$6*0.0016)-('Vîrsta 5-7 ani'!$C$6*0.0056))/TOTAL!$C$6)*$C$6)</f>
        <v>0.20121600000000003</v>
      </c>
      <c r="E13" s="245">
        <f>IF(OR(TOTAL!E13="",TOTAL!E13=0),"",((TOTAL!E13-('Vîrsta 3-4 ani'!$C$6*0.0016)-('Vîrsta 5-7 ani'!$C$6*0.0056))/TOTAL!$C$6)*$C$6)</f>
        <v>0.14041599999999999</v>
      </c>
      <c r="F13" s="245">
        <f>IF(OR(TOTAL!F13="",TOTAL!F13=0),"",((TOTAL!F13-('Vîrsta 3-4 ani'!$C$6*0.0016)-('Vîrsta 5-7 ani'!$C$6*0.0056))/TOTAL!$C$6)*$C$6)</f>
        <v>0.33561599999999997</v>
      </c>
      <c r="G13" s="245">
        <f>IF(OR(TOTAL!G13="",TOTAL!G13=0),"",((TOTAL!G13-('Vîrsta 3-4 ani'!$C$6*0.0016)-('Vîrsta 5-7 ani'!$C$6*0.0056))/TOTAL!$C$6)*$C$6)</f>
        <v>6.0415999999999997E-2</v>
      </c>
      <c r="H13" s="245" t="str">
        <f>IF(OR(TOTAL!H13="",TOTAL!H13=0),"",((TOTAL!H13-('Vîrsta 3-4 ani'!$C$6*0.0016)-('Vîrsta 5-7 ani'!$C$6*0.0056))/TOTAL!$C$6)*$C$6)</f>
        <v/>
      </c>
      <c r="I13" s="245">
        <f>IF(OR(TOTAL!I13="",TOTAL!I13=0),"",((TOTAL!I13-('Vîrsta 3-4 ani'!$C$6*0.0016)-('Vîrsta 5-7 ani'!$C$6*0.0056))/TOTAL!$C$6)*$C$6)</f>
        <v>0.18841600000000003</v>
      </c>
      <c r="J13" s="245">
        <f>IF(OR(TOTAL!J13="",TOTAL!J13=0),"",((TOTAL!J13-('Vîrsta 3-4 ani'!$C$6*0.0016)-('Vîrsta 5-7 ani'!$C$6*0.0056))/TOTAL!$C$6)*$C$6)</f>
        <v>0.11161599999999999</v>
      </c>
      <c r="K13" s="245">
        <f>IF(OR(TOTAL!K13="",TOTAL!K13=0),"",((TOTAL!K13-('Vîrsta 3-4 ani'!$C$6*0.0016)-('Vîrsta 5-7 ani'!$C$6*0.0056))/TOTAL!$C$6)*$C$6)</f>
        <v>0.25241600000000003</v>
      </c>
      <c r="L13" s="245">
        <f>IF(OR(TOTAL!L13="",TOTAL!L13=0),"",((TOTAL!L13-('Vîrsta 3-4 ani'!$C$6*0.0016)-('Vîrsta 5-7 ani'!$C$6*0.0056))/TOTAL!$C$6)*$C$6)</f>
        <v>0.108416</v>
      </c>
      <c r="M13" s="245" t="str">
        <f>IF(OR(TOTAL!M13="",TOTAL!M13=0),"",((TOTAL!M13-('Vîrsta 3-4 ani'!$C$6*0.0016)-('Vîrsta 5-7 ani'!$C$6*0.0056))/TOTAL!$C$6)*$C$6)</f>
        <v/>
      </c>
      <c r="N13" s="245">
        <f>IF(OR(TOTAL!N13="",TOTAL!N13=0),"",((TOTAL!N13-('Vîrsta 3-4 ani'!$C$6*0.0016)-('Vîrsta 5-7 ani'!$C$6*0.0056))/TOTAL!$C$6)*$C$6)</f>
        <v>0.29081600000000002</v>
      </c>
      <c r="O13" s="245">
        <f>IF(OR(TOTAL!O13="",TOTAL!O13=0),"",((TOTAL!O13-('Vîrsta 3-4 ani'!$C$6*0.0016)-('Vîrsta 5-7 ani'!$C$6*0.0056))/TOTAL!$C$6)*$C$6)</f>
        <v>7.9615999999999992E-2</v>
      </c>
      <c r="P13" s="245">
        <f>IF(OR(TOTAL!P13="",TOTAL!P13=0),"",((TOTAL!P13-('Vîrsta 3-4 ani'!$C$6*0.0016)-('Vîrsta 5-7 ani'!$C$6*0.0056))/TOTAL!$C$6)*$C$6)</f>
        <v>2.5436160000000001</v>
      </c>
      <c r="Q13" s="245">
        <f>IF(OR(TOTAL!Q13="",TOTAL!Q13=0),"",((TOTAL!Q13-('Vîrsta 3-4 ani'!$C$6*0.0016)-('Vîrsta 5-7 ani'!$C$6*0.0056))/TOTAL!$C$6)*$C$6)</f>
        <v>0.94361600000000012</v>
      </c>
      <c r="R13" s="245">
        <f>IF(OR(TOTAL!R13="",TOTAL!R13=0),"",((TOTAL!R13-('Vîrsta 3-4 ani'!$C$6*0.0016)-('Vîrsta 5-7 ani'!$C$6*0.0056))/TOTAL!$C$6)*$C$6)</f>
        <v>0.46361599999999997</v>
      </c>
      <c r="S13" s="245" t="str">
        <f>IF(OR(TOTAL!S13="",TOTAL!S13=0),"",((TOTAL!S13-('Vîrsta 3-4 ani'!$C$6*0.0016)-('Vîrsta 5-7 ani'!$C$6*0.0056))/TOTAL!$C$6)*$C$6)</f>
        <v/>
      </c>
      <c r="T13" s="245">
        <f>IF(OR(TOTAL!T13="",TOTAL!T13=0),"",((TOTAL!T13-('Vîrsta 3-4 ani'!$C$6*0.0016)-('Vîrsta 5-7 ani'!$C$6*0.0056))/TOTAL!$C$6)*$C$6)</f>
        <v>2.447616</v>
      </c>
      <c r="U13" s="245">
        <f>IF(OR(TOTAL!U13="",TOTAL!U13=0),"",((TOTAL!U13-('Vîrsta 3-4 ani'!$C$6*0.0016)-('Vîrsta 5-7 ani'!$C$6*0.0056))/TOTAL!$C$6)*$C$6)</f>
        <v>2.2236160000000003</v>
      </c>
      <c r="V13" s="245">
        <f>IF(OR(TOTAL!V13="",TOTAL!V13=0),"",((TOTAL!V13-('Vîrsta 3-4 ani'!$C$6*0.0016)-('Vîrsta 5-7 ani'!$C$6*0.0056))/TOTAL!$C$6)*$C$6)</f>
        <v>1.9036160000000002</v>
      </c>
      <c r="W13" s="245" t="str">
        <f>IF(OR(TOTAL!W13="",TOTAL!W13=0),"",((TOTAL!W13-('Vîrsta 3-4 ani'!$C$6*0.0016)-('Vîrsta 5-7 ani'!$C$6*0.0056))/TOTAL!$C$6)*$C$6)</f>
        <v/>
      </c>
      <c r="X13" s="245" t="str">
        <f>IF(OR(TOTAL!X13="",TOTAL!X13=0),"",((TOTAL!X13-('Vîrsta 3-4 ani'!$C$6*0.0016)-('Vîrsta 5-7 ani'!$C$6*0.0056))/TOTAL!$C$6)*$C$6)</f>
        <v/>
      </c>
      <c r="Y13" s="245" t="str">
        <f>IF(OR(TOTAL!Y13="",TOTAL!Y13=0),"",((TOTAL!Y13-('Vîrsta 3-4 ani'!$C$6*0.0016)-('Vîrsta 5-7 ani'!$C$6*0.0056))/TOTAL!$C$6)*$C$6)</f>
        <v/>
      </c>
      <c r="Z13" s="25">
        <f t="shared" si="0"/>
        <v>12.598272</v>
      </c>
      <c r="AA13" s="25">
        <f t="shared" si="2"/>
        <v>135.46529032258064</v>
      </c>
      <c r="AB13" s="25">
        <f t="shared" si="9"/>
        <v>134.11063741935484</v>
      </c>
      <c r="AC13" s="26">
        <v>1</v>
      </c>
      <c r="AD13" s="97">
        <f t="shared" si="5"/>
        <v>16.09327649032258</v>
      </c>
      <c r="AE13" s="98">
        <v>0.12</v>
      </c>
      <c r="AF13" s="97">
        <f t="shared" si="6"/>
        <v>1.3411063741935485</v>
      </c>
      <c r="AG13" s="98">
        <v>0.01</v>
      </c>
      <c r="AH13" s="97">
        <f t="shared" si="7"/>
        <v>89.854127070967749</v>
      </c>
      <c r="AI13" s="98">
        <v>0.67</v>
      </c>
      <c r="AJ13" s="97">
        <f t="shared" si="8"/>
        <v>478.77497558709678</v>
      </c>
      <c r="AK13" s="98">
        <v>3.57</v>
      </c>
      <c r="AL13" s="192">
        <v>12</v>
      </c>
      <c r="AM13" s="99">
        <f t="shared" si="3"/>
        <v>122.11063741935484</v>
      </c>
      <c r="AN13" s="99">
        <f t="shared" si="4"/>
        <v>1117.5886451612903</v>
      </c>
      <c r="AO13" s="66"/>
    </row>
    <row r="14" spans="1:41" s="31" customFormat="1" ht="15.75" x14ac:dyDescent="0.25">
      <c r="A14" s="337"/>
      <c r="B14" s="56" t="s">
        <v>0</v>
      </c>
      <c r="C14" s="244">
        <f>IF(OR(TOTAL!C14="",TOTAL!C14=0),"",((TOTAL!C14-('Vîrsta 3-4 ani'!$C$6*0.005)-('Vîrsta 5-7 ani'!$C$6*0.0096))/TOTAL!$C$6)*$C$6)</f>
        <v>0.36396800000000001</v>
      </c>
      <c r="D14" s="245">
        <f>IF(OR(TOTAL!D14="",TOTAL!D14=0),"",((TOTAL!D14-('Vîrsta 3-4 ani'!$C$6*0.005)-('Vîrsta 5-7 ani'!$C$6*0.0096))/TOTAL!$C$6)*$C$6)</f>
        <v>0.68076800000000004</v>
      </c>
      <c r="E14" s="245">
        <f>IF(OR(TOTAL!E14="",TOTAL!E14=0),"",((TOTAL!E14-('Vîrsta 3-4 ani'!$C$6*0.005)-('Vîrsta 5-7 ani'!$C$6*0.0096))/TOTAL!$C$6)*$C$6)</f>
        <v>0.17196800000000001</v>
      </c>
      <c r="F14" s="245">
        <f>IF(OR(TOTAL!F14="",TOTAL!F14=0),"",((TOTAL!F14-('Vîrsta 3-4 ani'!$C$6*0.005)-('Vîrsta 5-7 ani'!$C$6*0.0096))/TOTAL!$C$6)*$C$6)</f>
        <v>0.17516799999999999</v>
      </c>
      <c r="G14" s="245">
        <f>IF(OR(TOTAL!G14="",TOTAL!G14=0),"",((TOTAL!G14-('Vîrsta 3-4 ani'!$C$6*0.005)-('Vîrsta 5-7 ani'!$C$6*0.0096))/TOTAL!$C$6)*$C$6)</f>
        <v>0.347968</v>
      </c>
      <c r="H14" s="245">
        <f>IF(OR(TOTAL!H14="",TOTAL!H14=0),"",((TOTAL!H14-('Vîrsta 3-4 ani'!$C$6*0.005)-('Vîrsta 5-7 ani'!$C$6*0.0096))/TOTAL!$C$6)*$C$6)</f>
        <v>0.283968</v>
      </c>
      <c r="I14" s="245">
        <f>IF(OR(TOTAL!I14="",TOTAL!I14=0),"",((TOTAL!I14-('Vîrsta 3-4 ani'!$C$6*0.005)-('Vîrsta 5-7 ani'!$C$6*0.0096))/TOTAL!$C$6)*$C$6)</f>
        <v>0.283968</v>
      </c>
      <c r="J14" s="245">
        <f>IF(OR(TOTAL!J14="",TOTAL!J14=0),"",((TOTAL!J14-('Vîrsta 3-4 ani'!$C$6*0.005)-('Vîrsta 5-7 ani'!$C$6*0.0096))/TOTAL!$C$6)*$C$6)</f>
        <v>1.3079680000000002</v>
      </c>
      <c r="K14" s="245">
        <f>IF(OR(TOTAL!K14="",TOTAL!K14=0),"",((TOTAL!K14-('Vîrsta 3-4 ani'!$C$6*0.005)-('Vîrsta 5-7 ani'!$C$6*0.0096))/TOTAL!$C$6)*$C$6)</f>
        <v>0.219968</v>
      </c>
      <c r="L14" s="245">
        <f>IF(OR(TOTAL!L14="",TOTAL!L14=0),"",((TOTAL!L14-('Vîrsta 3-4 ani'!$C$6*0.005)-('Vîrsta 5-7 ani'!$C$6*0.0096))/TOTAL!$C$6)*$C$6)</f>
        <v>0.17196800000000001</v>
      </c>
      <c r="M14" s="245">
        <f>IF(OR(TOTAL!M14="",TOTAL!M14=0),"",((TOTAL!M14-('Vîrsta 3-4 ani'!$C$6*0.005)-('Vîrsta 5-7 ani'!$C$6*0.0096))/TOTAL!$C$6)*$C$6)</f>
        <v>0.283968</v>
      </c>
      <c r="N14" s="245">
        <f>IF(OR(TOTAL!N14="",TOTAL!N14=0),"",((TOTAL!N14-('Vîrsta 3-4 ani'!$C$6*0.005)-('Vîrsta 5-7 ani'!$C$6*0.0096))/TOTAL!$C$6)*$C$6)</f>
        <v>0.60396799999999995</v>
      </c>
      <c r="O14" s="245">
        <f>IF(OR(TOTAL!O14="",TOTAL!O14=0),"",((TOTAL!O14-('Vîrsta 3-4 ani'!$C$6*0.005)-('Vîrsta 5-7 ani'!$C$6*0.0096))/TOTAL!$C$6)*$C$6)</f>
        <v>0.20396799999999998</v>
      </c>
      <c r="P14" s="245">
        <f>IF(OR(TOTAL!P14="",TOTAL!P14=0),"",((TOTAL!P14-('Vîrsta 3-4 ani'!$C$6*0.005)-('Vîrsta 5-7 ani'!$C$6*0.0096))/TOTAL!$C$6)*$C$6)</f>
        <v>2.523968</v>
      </c>
      <c r="Q14" s="245">
        <f>IF(OR(TOTAL!Q14="",TOTAL!Q14=0),"",((TOTAL!Q14-('Vîrsta 3-4 ani'!$C$6*0.005)-('Vîrsta 5-7 ani'!$C$6*0.0096))/TOTAL!$C$6)*$C$6)</f>
        <v>2.3799679999999999</v>
      </c>
      <c r="R14" s="245">
        <f>IF(OR(TOTAL!R14="",TOTAL!R14=0),"",((TOTAL!R14-('Vîrsta 3-4 ani'!$C$6*0.005)-('Vîrsta 5-7 ani'!$C$6*0.0096))/TOTAL!$C$6)*$C$6)</f>
        <v>0.539968</v>
      </c>
      <c r="S14" s="245">
        <f>IF(OR(TOTAL!S14="",TOTAL!S14=0),"",((TOTAL!S14-('Vîrsta 3-4 ani'!$C$6*0.005)-('Vîrsta 5-7 ani'!$C$6*0.0096))/TOTAL!$C$6)*$C$6)</f>
        <v>2.3639680000000003</v>
      </c>
      <c r="T14" s="245">
        <f>IF(OR(TOTAL!T14="",TOTAL!T14=0),"",((TOTAL!T14-('Vîrsta 3-4 ani'!$C$6*0.005)-('Vîrsta 5-7 ani'!$C$6*0.0096))/TOTAL!$C$6)*$C$6)</f>
        <v>2.7479679999999997</v>
      </c>
      <c r="U14" s="245">
        <f>IF(OR(TOTAL!U14="",TOTAL!U14=0),"",((TOTAL!U14-('Vîrsta 3-4 ani'!$C$6*0.005)-('Vîrsta 5-7 ani'!$C$6*0.0096))/TOTAL!$C$6)*$C$6)</f>
        <v>14.171968</v>
      </c>
      <c r="V14" s="245">
        <f>IF(OR(TOTAL!V14="",TOTAL!V14=0),"",((TOTAL!V14-('Vîrsta 3-4 ani'!$C$6*0.005)-('Vîrsta 5-7 ani'!$C$6*0.0096))/TOTAL!$C$6)*$C$6)</f>
        <v>3.1639679999999997</v>
      </c>
      <c r="W14" s="245" t="str">
        <f>IF(OR(TOTAL!W14="",TOTAL!W14=0),"",((TOTAL!W14-('Vîrsta 3-4 ani'!$C$6*0.005)-('Vîrsta 5-7 ani'!$C$6*0.0096))/TOTAL!$C$6)*$C$6)</f>
        <v/>
      </c>
      <c r="X14" s="245" t="str">
        <f>IF(OR(TOTAL!X14="",TOTAL!X14=0),"",((TOTAL!X14-('Vîrsta 3-4 ani'!$C$6*0.005)-('Vîrsta 5-7 ani'!$C$6*0.0096))/TOTAL!$C$6)*$C$6)</f>
        <v/>
      </c>
      <c r="Y14" s="245" t="str">
        <f>IF(OR(TOTAL!Y14="",TOTAL!Y14=0),"",((TOTAL!Y14-('Vîrsta 3-4 ani'!$C$6*0.005)-('Vîrsta 5-7 ani'!$C$6*0.0096))/TOTAL!$C$6)*$C$6)</f>
        <v/>
      </c>
      <c r="Z14" s="25">
        <f t="shared" si="0"/>
        <v>32.991359999999993</v>
      </c>
      <c r="AA14" s="25">
        <f t="shared" si="2"/>
        <v>354.74580645161285</v>
      </c>
      <c r="AB14" s="25">
        <f t="shared" si="9"/>
        <v>255.41698064516123</v>
      </c>
      <c r="AC14" s="26">
        <v>28</v>
      </c>
      <c r="AD14" s="97">
        <f t="shared" si="5"/>
        <v>5.108339612903225</v>
      </c>
      <c r="AE14" s="98">
        <v>0.02</v>
      </c>
      <c r="AF14" s="97">
        <f t="shared" si="6"/>
        <v>0.25541698064516122</v>
      </c>
      <c r="AG14" s="98">
        <v>1E-3</v>
      </c>
      <c r="AH14" s="97">
        <f t="shared" si="7"/>
        <v>48.529226322580634</v>
      </c>
      <c r="AI14" s="98">
        <v>0.19</v>
      </c>
      <c r="AJ14" s="97">
        <f t="shared" si="8"/>
        <v>204.33358451612901</v>
      </c>
      <c r="AK14" s="98">
        <v>0.8</v>
      </c>
      <c r="AL14" s="192">
        <v>25.6</v>
      </c>
      <c r="AM14" s="99">
        <f t="shared" si="3"/>
        <v>229.81698064516124</v>
      </c>
      <c r="AN14" s="99">
        <f t="shared" si="4"/>
        <v>997.72258064516109</v>
      </c>
      <c r="AO14" s="66"/>
    </row>
    <row r="15" spans="1:41" ht="15.75" x14ac:dyDescent="0.25">
      <c r="A15" s="327">
        <v>2</v>
      </c>
      <c r="B15" s="19" t="s">
        <v>86</v>
      </c>
      <c r="C15" s="69">
        <f>IF(OR(TOTAL!C15="",TOTAL!C15=0),"",((TOTAL!C15-('Vîrsta 3-4 ani'!$C$6*0.024)-('Vîrsta 5-7 ani'!$C$6*0.064))/TOTAL!$C$6)*$C$6)</f>
        <v>1.57504</v>
      </c>
      <c r="D15" s="69">
        <f>IF(OR(TOTAL!D15="",TOTAL!D15=0),"",((TOTAL!D15-('Vîrsta 3-4 ani'!$C$6*0.024)-('Vîrsta 5-7 ani'!$C$6*0.064))/TOTAL!$C$6)*$C$6)</f>
        <v>1.3286400000000003</v>
      </c>
      <c r="E15" s="69">
        <f>IF(OR(TOTAL!E15="",TOTAL!E15=0),"",((TOTAL!E15-('Vîrsta 3-4 ani'!$C$6*0.024)-('Vîrsta 5-7 ani'!$C$6*0.064))/TOTAL!$C$6)*$C$6)</f>
        <v>0.96959999999999991</v>
      </c>
      <c r="F15" s="69">
        <f>IF(OR(TOTAL!F15="",TOTAL!F15=0),"",((TOTAL!F15-('Vîrsta 3-4 ani'!$C$6*0.024)-('Vîrsta 5-7 ani'!$C$6*0.064))/TOTAL!$C$6)*$C$6)</f>
        <v>0.89727999999999997</v>
      </c>
      <c r="G15" s="69">
        <f>IF(OR(TOTAL!G15="",TOTAL!G15=0),"",((TOTAL!G15-('Vîrsta 3-4 ani'!$C$6*0.024)-('Vîrsta 5-7 ani'!$C$6*0.064))/TOTAL!$C$6)*$C$6)</f>
        <v>1.3625599999999993</v>
      </c>
      <c r="H15" s="69">
        <f>IF(OR(TOTAL!H15="",TOTAL!H15=0),"",((TOTAL!H15-('Vîrsta 3-4 ani'!$C$6*0.024)-('Vîrsta 5-7 ani'!$C$6*0.064))/TOTAL!$C$6)*$C$6)</f>
        <v>1.91744</v>
      </c>
      <c r="I15" s="69">
        <f>IF(OR(TOTAL!I15="",TOTAL!I15=0),"",((TOTAL!I15-('Vîrsta 3-4 ani'!$C$6*0.024)-('Vîrsta 5-7 ani'!$C$6*0.064))/TOTAL!$C$6)*$C$6)</f>
        <v>1.7894400000000001</v>
      </c>
      <c r="J15" s="69">
        <f>IF(OR(TOTAL!J15="",TOTAL!J15=0),"",((TOTAL!J15-('Vîrsta 3-4 ani'!$C$6*0.024)-('Vîrsta 5-7 ani'!$C$6*0.064))/TOTAL!$C$6)*$C$6)</f>
        <v>1.8726399999999999</v>
      </c>
      <c r="K15" s="69">
        <f>IF(OR(TOTAL!K15="",TOTAL!K15=0),"",((TOTAL!K15-('Vîrsta 3-4 ani'!$C$6*0.024)-('Vîrsta 5-7 ani'!$C$6*0.064))/TOTAL!$C$6)*$C$6)</f>
        <v>1.2774400000000001</v>
      </c>
      <c r="L15" s="69">
        <f>IF(OR(TOTAL!L15="",TOTAL!L15=0),"",((TOTAL!L15-('Vîrsta 3-4 ani'!$C$6*0.024)-('Vîrsta 5-7 ani'!$C$6*0.064))/TOTAL!$C$6)*$C$6)</f>
        <v>2.2271999999999998</v>
      </c>
      <c r="M15" s="69">
        <f>IF(OR(TOTAL!M15="",TOTAL!M15=0),"",((TOTAL!M15-('Vîrsta 3-4 ani'!$C$6*0.024)-('Vîrsta 5-7 ani'!$C$6*0.064))/TOTAL!$C$6)*$C$6)</f>
        <v>2.5446399999999998</v>
      </c>
      <c r="N15" s="69">
        <f>IF(OR(TOTAL!N15="",TOTAL!N15=0),"",((TOTAL!N15-('Vîrsta 3-4 ani'!$C$6*0.024)-('Vîrsta 5-7 ani'!$C$6*0.064))/TOTAL!$C$6)*$C$6)</f>
        <v>1.77024</v>
      </c>
      <c r="O15" s="69">
        <f>IF(OR(TOTAL!O15="",TOTAL!O15=0),"",((TOTAL!O15-('Vîrsta 3-4 ani'!$C$6*0.024)-('Vîrsta 5-7 ani'!$C$6*0.064))/TOTAL!$C$6)*$C$6)</f>
        <v>1.0611199999999998</v>
      </c>
      <c r="P15" s="69">
        <f>IF(OR(TOTAL!P15="",TOTAL!P15=0),"",((TOTAL!P15-('Vîrsta 3-4 ani'!$C$6*0.024)-('Vîrsta 5-7 ani'!$C$6*0.064))/TOTAL!$C$6)*$C$6)</f>
        <v>15.155839999999998</v>
      </c>
      <c r="Q15" s="69">
        <f>IF(OR(TOTAL!Q15="",TOTAL!Q15=0),"",((TOTAL!Q15-('Vîrsta 3-4 ani'!$C$6*0.024)-('Vîrsta 5-7 ani'!$C$6*0.064))/TOTAL!$C$6)*$C$6)</f>
        <v>13.872639999999997</v>
      </c>
      <c r="R15" s="69">
        <f>IF(OR(TOTAL!R15="",TOTAL!R15=0),"",((TOTAL!R15-('Vîrsta 3-4 ani'!$C$6*0.024)-('Vîrsta 5-7 ani'!$C$6*0.064))/TOTAL!$C$6)*$C$6)</f>
        <v>2.5830400000000009</v>
      </c>
      <c r="S15" s="69">
        <f>IF(OR(TOTAL!S15="",TOTAL!S15=0),"",((TOTAL!S15-('Vîrsta 3-4 ani'!$C$6*0.024)-('Vîrsta 5-7 ani'!$C$6*0.064))/TOTAL!$C$6)*$C$6)</f>
        <v>15.434239999999997</v>
      </c>
      <c r="T15" s="69">
        <f>IF(OR(TOTAL!T15="",TOTAL!T15=0),"",((TOTAL!T15-('Vîrsta 3-4 ani'!$C$6*0.024)-('Vîrsta 5-7 ani'!$C$6*0.064))/TOTAL!$C$6)*$C$6)</f>
        <v>17.623039999999996</v>
      </c>
      <c r="U15" s="69">
        <f>IF(OR(TOTAL!U15="",TOTAL!U15=0),"",((TOTAL!U15-('Vîrsta 3-4 ani'!$C$6*0.024)-('Vîrsta 5-7 ani'!$C$6*0.064))/TOTAL!$C$6)*$C$6)</f>
        <v>32.579840000000004</v>
      </c>
      <c r="V15" s="69">
        <f>IF(OR(TOTAL!V15="",TOTAL!V15=0),"",((TOTAL!V15-('Vîrsta 3-4 ani'!$C$6*0.024)-('Vîrsta 5-7 ani'!$C$6*0.064))/TOTAL!$C$6)*$C$6)</f>
        <v>8.7014399999999998</v>
      </c>
      <c r="W15" s="69" t="str">
        <f>IF(OR(TOTAL!W15="",TOTAL!W15=0),"",((TOTAL!W15-('Vîrsta 3-4 ani'!$C$6*0.024)-('Vîrsta 5-7 ani'!$C$6*0.064))/TOTAL!$C$6)*$C$6)</f>
        <v/>
      </c>
      <c r="X15" s="69" t="str">
        <f>IF(OR(TOTAL!X15="",TOTAL!X15=0),"",((TOTAL!X15-('Vîrsta 3-4 ani'!$C$6*0.024)-('Vîrsta 5-7 ani'!$C$6*0.064))/TOTAL!$C$6)*$C$6)</f>
        <v/>
      </c>
      <c r="Y15" s="69" t="str">
        <f>IF(OR(TOTAL!Y15="",TOTAL!Y15=0),"",((TOTAL!Y15-('Vîrsta 3-4 ani'!$C$6*0.024)-('Vîrsta 5-7 ani'!$C$6*0.064))/TOTAL!$C$6)*$C$6)</f>
        <v/>
      </c>
      <c r="Z15" s="10">
        <f t="shared" si="0"/>
        <v>126.54336000000001</v>
      </c>
      <c r="AA15" s="10">
        <f t="shared" si="2"/>
        <v>1360.6812903225807</v>
      </c>
      <c r="AB15" s="10">
        <f t="shared" si="9"/>
        <v>1083.0070594064516</v>
      </c>
      <c r="AC15" s="3">
        <v>20.407</v>
      </c>
      <c r="AD15" s="90">
        <f>IFERROR(IF($AB15=0,"",$AB15*AE15),"")</f>
        <v>18.411120009909681</v>
      </c>
      <c r="AE15" s="90">
        <v>1.7000000000000001E-2</v>
      </c>
      <c r="AF15" s="90">
        <f>IFERROR(IF($AB15=0,"",$AB15*AG15),"")</f>
        <v>3.2490211782193548</v>
      </c>
      <c r="AG15" s="90">
        <v>3.0000000000000001E-3</v>
      </c>
      <c r="AH15" s="90">
        <f>IFERROR(IF($AB15=0,"",$AB15*AI15),"")</f>
        <v>112.63273417827097</v>
      </c>
      <c r="AI15" s="90">
        <v>0.104</v>
      </c>
      <c r="AJ15" s="90">
        <f>IFERROR(IF($AB15=0,"",$AB15*AK15),"")</f>
        <v>338.98120959421937</v>
      </c>
      <c r="AK15" s="91">
        <v>0.313</v>
      </c>
      <c r="AL15" s="193">
        <v>152</v>
      </c>
      <c r="AM15" s="96">
        <f t="shared" si="3"/>
        <v>931.00705940645162</v>
      </c>
      <c r="AN15" s="96">
        <f t="shared" si="4"/>
        <v>712.50464434634978</v>
      </c>
      <c r="AO15" s="18"/>
    </row>
    <row r="16" spans="1:41" s="31" customFormat="1" ht="15.75" x14ac:dyDescent="0.25">
      <c r="A16" s="327"/>
      <c r="B16" s="57" t="s">
        <v>17</v>
      </c>
      <c r="C16" s="246" t="str">
        <f>IF(OR(TOTAL!C16="",TOTAL!C16=0),"",TOTAL!C16/TOTAL!$C$6*'Vîrsta 1-2 ani'!$C$6)</f>
        <v/>
      </c>
      <c r="D16" s="246" t="str">
        <f>IF(OR(TOTAL!D16="",TOTAL!D16=0),"",TOTAL!D16/TOTAL!$C$6*'Vîrsta 1-2 ani'!$C$6)</f>
        <v/>
      </c>
      <c r="E16" s="246" t="str">
        <f>IF(OR(TOTAL!E16="",TOTAL!E16=0),"",TOTAL!E16/TOTAL!$C$6*'Vîrsta 1-2 ani'!$C$6)</f>
        <v/>
      </c>
      <c r="F16" s="246" t="str">
        <f>IF(OR(TOTAL!F16="",TOTAL!F16=0),"",TOTAL!F16/TOTAL!$C$6*'Vîrsta 1-2 ani'!$C$6)</f>
        <v/>
      </c>
      <c r="G16" s="246" t="str">
        <f>IF(OR(TOTAL!G16="",TOTAL!G16=0),"",TOTAL!G16/TOTAL!$C$6*'Vîrsta 1-2 ani'!$C$6)</f>
        <v/>
      </c>
      <c r="H16" s="246" t="str">
        <f>IF(OR(TOTAL!H16="",TOTAL!H16=0),"",TOTAL!H16/TOTAL!$C$6*'Vîrsta 1-2 ani'!$C$6)</f>
        <v/>
      </c>
      <c r="I16" s="246" t="str">
        <f>IF(OR(TOTAL!I16="",TOTAL!I16=0),"",TOTAL!I16/TOTAL!$C$6*'Vîrsta 1-2 ani'!$C$6)</f>
        <v/>
      </c>
      <c r="J16" s="246" t="str">
        <f>IF(OR(TOTAL!J16="",TOTAL!J16=0),"",TOTAL!J16/TOTAL!$C$6*'Vîrsta 1-2 ani'!$C$6)</f>
        <v/>
      </c>
      <c r="K16" s="246" t="str">
        <f>IF(OR(TOTAL!K16="",TOTAL!K16=0),"",TOTAL!K16/TOTAL!$C$6*'Vîrsta 1-2 ani'!$C$6)</f>
        <v/>
      </c>
      <c r="L16" s="246" t="str">
        <f>IF(OR(TOTAL!L16="",TOTAL!L16=0),"",TOTAL!L16/TOTAL!$C$6*'Vîrsta 1-2 ani'!$C$6)</f>
        <v/>
      </c>
      <c r="M16" s="246" t="str">
        <f>IF(OR(TOTAL!M16="",TOTAL!M16=0),"",TOTAL!M16/TOTAL!$C$6*'Vîrsta 1-2 ani'!$C$6)</f>
        <v/>
      </c>
      <c r="N16" s="246" t="str">
        <f>IF(OR(TOTAL!N16="",TOTAL!N16=0),"",TOTAL!N16/TOTAL!$C$6*'Vîrsta 1-2 ani'!$C$6)</f>
        <v/>
      </c>
      <c r="O16" s="246" t="str">
        <f>IF(OR(TOTAL!O16="",TOTAL!O16=0),"",TOTAL!O16/TOTAL!$C$6*'Vîrsta 1-2 ani'!$C$6)</f>
        <v/>
      </c>
      <c r="P16" s="246" t="str">
        <f>IF(OR(TOTAL!P16="",TOTAL!P16=0),"",TOTAL!P16/TOTAL!$C$6*'Vîrsta 1-2 ani'!$C$6)</f>
        <v/>
      </c>
      <c r="Q16" s="246" t="str">
        <f>IF(OR(TOTAL!Q16="",TOTAL!Q16=0),"",TOTAL!Q16/TOTAL!$C$6*'Vîrsta 1-2 ani'!$C$6)</f>
        <v/>
      </c>
      <c r="R16" s="246" t="str">
        <f>IF(OR(TOTAL!R16="",TOTAL!R16=0),"",TOTAL!R16/TOTAL!$C$6*'Vîrsta 1-2 ani'!$C$6)</f>
        <v/>
      </c>
      <c r="S16" s="246" t="str">
        <f>IF(OR(TOTAL!S16="",TOTAL!S16=0),"",TOTAL!S16/TOTAL!$C$6*'Vîrsta 1-2 ani'!$C$6)</f>
        <v/>
      </c>
      <c r="T16" s="246" t="str">
        <f>IF(OR(TOTAL!T16="",TOTAL!T16=0),"",TOTAL!T16/TOTAL!$C$6*'Vîrsta 1-2 ani'!$C$6)</f>
        <v/>
      </c>
      <c r="U16" s="246" t="str">
        <f>IF(OR(TOTAL!U16="",TOTAL!U16=0),"",TOTAL!U16/TOTAL!$C$6*'Vîrsta 1-2 ani'!$C$6)</f>
        <v/>
      </c>
      <c r="V16" s="246" t="str">
        <f>IF(OR(TOTAL!V16="",TOTAL!V16=0),"",TOTAL!V16/TOTAL!$C$6*'Vîrsta 1-2 ani'!$C$6)</f>
        <v/>
      </c>
      <c r="W16" s="246" t="str">
        <f>IF(OR(TOTAL!W16="",TOTAL!W16=0),"",TOTAL!W16/TOTAL!$C$6*'Vîrsta 1-2 ani'!$C$6)</f>
        <v/>
      </c>
      <c r="X16" s="246" t="str">
        <f>IF(OR(TOTAL!X16="",TOTAL!X16=0),"",TOTAL!X16/TOTAL!$C$6*'Vîrsta 1-2 ani'!$C$6)</f>
        <v/>
      </c>
      <c r="Y16" s="246" t="str">
        <f>IF(OR(TOTAL!Y16="",TOTAL!Y16=0),"",TOTAL!Y16/TOTAL!$C$6*'Vîrsta 1-2 ani'!$C$6)</f>
        <v/>
      </c>
      <c r="Z16" s="11">
        <f t="shared" si="0"/>
        <v>0</v>
      </c>
      <c r="AA16" s="11">
        <f t="shared" si="2"/>
        <v>0</v>
      </c>
      <c r="AB16" s="11" t="str">
        <f t="shared" si="9"/>
        <v/>
      </c>
      <c r="AC16" s="7">
        <v>30</v>
      </c>
      <c r="AD16" s="97" t="str">
        <f>IFERROR(IF($AB16=0,"",$AB16*AE16),"")</f>
        <v/>
      </c>
      <c r="AE16" s="100">
        <v>0.01</v>
      </c>
      <c r="AF16" s="101" t="str">
        <f>IFERROR(IF($AB16=0,"",$AB16*AG16),"")</f>
        <v/>
      </c>
      <c r="AG16" s="100"/>
      <c r="AH16" s="101" t="str">
        <f>IFERROR(IF($AB16=0,"",$AB16*AI16),"")</f>
        <v/>
      </c>
      <c r="AI16" s="100">
        <v>0.06</v>
      </c>
      <c r="AJ16" s="97" t="str">
        <f>IFERROR(IF($AB16=0,"",$AB16*AK16),"")</f>
        <v/>
      </c>
      <c r="AK16" s="98">
        <v>0.26</v>
      </c>
      <c r="AL16" s="194" t="str">
        <f>IFERROR((AB16*100/#REF!),"")</f>
        <v/>
      </c>
      <c r="AM16" s="134"/>
      <c r="AN16" s="135"/>
      <c r="AO16" s="66"/>
    </row>
    <row r="17" spans="1:41" s="31" customFormat="1" ht="15.75" x14ac:dyDescent="0.25">
      <c r="A17" s="327"/>
      <c r="B17" s="57" t="s">
        <v>18</v>
      </c>
      <c r="C17" s="246" t="str">
        <f>IF(OR(TOTAL!C17="",TOTAL!C17=0),"",TOTAL!C17/TOTAL!$C$6*'Vîrsta 1-2 ani'!$C$6)</f>
        <v/>
      </c>
      <c r="D17" s="246" t="str">
        <f>IF(OR(TOTAL!D17="",TOTAL!D17=0),"",TOTAL!D17/TOTAL!$C$6*'Vîrsta 1-2 ani'!$C$6)</f>
        <v/>
      </c>
      <c r="E17" s="246" t="str">
        <f>IF(OR(TOTAL!E17="",TOTAL!E17=0),"",TOTAL!E17/TOTAL!$C$6*'Vîrsta 1-2 ani'!$C$6)</f>
        <v/>
      </c>
      <c r="F17" s="246" t="str">
        <f>IF(OR(TOTAL!F17="",TOTAL!F17=0),"",TOTAL!F17/TOTAL!$C$6*'Vîrsta 1-2 ani'!$C$6)</f>
        <v/>
      </c>
      <c r="G17" s="246" t="str">
        <f>IF(OR(TOTAL!G17="",TOTAL!G17=0),"",TOTAL!G17/TOTAL!$C$6*'Vîrsta 1-2 ani'!$C$6)</f>
        <v/>
      </c>
      <c r="H17" s="246" t="str">
        <f>IF(OR(TOTAL!H17="",TOTAL!H17=0),"",TOTAL!H17/TOTAL!$C$6*'Vîrsta 1-2 ani'!$C$6)</f>
        <v/>
      </c>
      <c r="I17" s="246" t="str">
        <f>IF(OR(TOTAL!I17="",TOTAL!I17=0),"",TOTAL!I17/TOTAL!$C$6*'Vîrsta 1-2 ani'!$C$6)</f>
        <v/>
      </c>
      <c r="J17" s="246" t="str">
        <f>IF(OR(TOTAL!J17="",TOTAL!J17=0),"",TOTAL!J17/TOTAL!$C$6*'Vîrsta 1-2 ani'!$C$6)</f>
        <v/>
      </c>
      <c r="K17" s="246">
        <f>IF(OR(TOTAL!K17="",TOTAL!K17=0),"",TOTAL!K17/TOTAL!$C$6*'Vîrsta 1-2 ani'!$C$6)</f>
        <v>9.6000000000000002E-2</v>
      </c>
      <c r="L17" s="246">
        <f>IF(OR(TOTAL!L17="",TOTAL!L17=0),"",TOTAL!L17/TOTAL!$C$6*'Vîrsta 1-2 ani'!$C$6)</f>
        <v>0.54079999999999995</v>
      </c>
      <c r="M17" s="246">
        <f>IF(OR(TOTAL!M17="",TOTAL!M17=0),"",TOTAL!M17/TOTAL!$C$6*'Vîrsta 1-2 ani'!$C$6)</f>
        <v>0.83200000000000007</v>
      </c>
      <c r="N17" s="246" t="str">
        <f>IF(OR(TOTAL!N17="",TOTAL!N17=0),"",TOTAL!N17/TOTAL!$C$6*'Vîrsta 1-2 ani'!$C$6)</f>
        <v/>
      </c>
      <c r="O17" s="246" t="str">
        <f>IF(OR(TOTAL!O17="",TOTAL!O17=0),"",TOTAL!O17/TOTAL!$C$6*'Vîrsta 1-2 ani'!$C$6)</f>
        <v/>
      </c>
      <c r="P17" s="246" t="str">
        <f>IF(OR(TOTAL!P17="",TOTAL!P17=0),"",TOTAL!P17/TOTAL!$C$6*'Vîrsta 1-2 ani'!$C$6)</f>
        <v/>
      </c>
      <c r="Q17" s="246" t="str">
        <f>IF(OR(TOTAL!Q17="",TOTAL!Q17=0),"",TOTAL!Q17/TOTAL!$C$6*'Vîrsta 1-2 ani'!$C$6)</f>
        <v/>
      </c>
      <c r="R17" s="246" t="str">
        <f>IF(OR(TOTAL!R17="",TOTAL!R17=0),"",TOTAL!R17/TOTAL!$C$6*'Vîrsta 1-2 ani'!$C$6)</f>
        <v/>
      </c>
      <c r="S17" s="246" t="str">
        <f>IF(OR(TOTAL!S17="",TOTAL!S17=0),"",TOTAL!S17/TOTAL!$C$6*'Vîrsta 1-2 ani'!$C$6)</f>
        <v/>
      </c>
      <c r="T17" s="246" t="str">
        <f>IF(OR(TOTAL!T17="",TOTAL!T17=0),"",TOTAL!T17/TOTAL!$C$6*'Vîrsta 1-2 ani'!$C$6)</f>
        <v/>
      </c>
      <c r="U17" s="246">
        <f>IF(OR(TOTAL!U17="",TOTAL!U17=0),"",TOTAL!U17/TOTAL!$C$6*'Vîrsta 1-2 ani'!$C$6)</f>
        <v>7.4879999999999995</v>
      </c>
      <c r="V17" s="246" t="str">
        <f>IF(OR(TOTAL!V17="",TOTAL!V17=0),"",TOTAL!V17/TOTAL!$C$6*'Vîrsta 1-2 ani'!$C$6)</f>
        <v/>
      </c>
      <c r="W17" s="246" t="str">
        <f>IF(OR(TOTAL!W17="",TOTAL!W17=0),"",TOTAL!W17/TOTAL!$C$6*'Vîrsta 1-2 ani'!$C$6)</f>
        <v/>
      </c>
      <c r="X17" s="246" t="str">
        <f>IF(OR(TOTAL!X17="",TOTAL!X17=0),"",TOTAL!X17/TOTAL!$C$6*'Vîrsta 1-2 ani'!$C$6)</f>
        <v/>
      </c>
      <c r="Y17" s="246" t="str">
        <f>IF(OR(TOTAL!Y17="",TOTAL!Y17=0),"",TOTAL!Y17/TOTAL!$C$6*'Vîrsta 1-2 ani'!$C$6)</f>
        <v/>
      </c>
      <c r="Z17" s="11">
        <f t="shared" si="0"/>
        <v>8.9567999999999994</v>
      </c>
      <c r="AA17" s="11">
        <f t="shared" si="2"/>
        <v>96.309677419354841</v>
      </c>
      <c r="AB17" s="11">
        <f t="shared" si="9"/>
        <v>72.232258064516131</v>
      </c>
      <c r="AC17" s="7">
        <v>25</v>
      </c>
      <c r="AD17" s="97">
        <f t="shared" ref="AD17:AD44" si="10">IFERROR(IF($AB17=0,"",$AB17*AE17),"")</f>
        <v>0.43339354838709682</v>
      </c>
      <c r="AE17" s="100">
        <v>6.0000000000000001E-3</v>
      </c>
      <c r="AF17" s="101">
        <f t="shared" ref="AF17:AF44" si="11">IFERROR(IF($AB17=0,"",$AB17*AG17),"")</f>
        <v>0.21669677419354841</v>
      </c>
      <c r="AG17" s="100">
        <v>3.0000000000000001E-3</v>
      </c>
      <c r="AH17" s="101">
        <f t="shared" ref="AH17:AH44" si="12">IFERROR(IF($AB17=0,"",$AB17*AI17),"")</f>
        <v>4.1172387096774195</v>
      </c>
      <c r="AI17" s="100">
        <v>5.7000000000000002E-2</v>
      </c>
      <c r="AJ17" s="97">
        <f t="shared" ref="AJ17:AJ44" si="13">IFERROR(IF($AB17=0,"",$AB17*AK17),"")</f>
        <v>8.6678709677419352</v>
      </c>
      <c r="AK17" s="98">
        <v>0.12</v>
      </c>
      <c r="AL17" s="195"/>
      <c r="AM17" s="136"/>
      <c r="AN17" s="137"/>
      <c r="AO17" s="66"/>
    </row>
    <row r="18" spans="1:41" s="31" customFormat="1" ht="15.75" x14ac:dyDescent="0.25">
      <c r="A18" s="327"/>
      <c r="B18" s="57" t="s">
        <v>78</v>
      </c>
      <c r="C18" s="246">
        <f>IF(OR(TOTAL!C18="",TOTAL!C18=0),"",TOTAL!C18/TOTAL!$C$6*'Vîrsta 1-2 ani'!$C$6)</f>
        <v>0.4</v>
      </c>
      <c r="D18" s="246" t="str">
        <f>IF(OR(TOTAL!D18="",TOTAL!D18=0),"",TOTAL!D18/TOTAL!$C$6*'Vîrsta 1-2 ani'!$C$6)</f>
        <v/>
      </c>
      <c r="E18" s="246" t="str">
        <f>IF(OR(TOTAL!E18="",TOTAL!E18=0),"",TOTAL!E18/TOTAL!$C$6*'Vîrsta 1-2 ani'!$C$6)</f>
        <v/>
      </c>
      <c r="F18" s="246" t="str">
        <f>IF(OR(TOTAL!F18="",TOTAL!F18=0),"",TOTAL!F18/TOTAL!$C$6*'Vîrsta 1-2 ani'!$C$6)</f>
        <v/>
      </c>
      <c r="G18" s="246">
        <f>IF(OR(TOTAL!G18="",TOTAL!G18=0),"",TOTAL!G18/TOTAL!$C$6*'Vîrsta 1-2 ani'!$C$6)</f>
        <v>0.192</v>
      </c>
      <c r="H18" s="246">
        <f>IF(OR(TOTAL!H18="",TOTAL!H18=0),"",TOTAL!H18/TOTAL!$C$6*'Vîrsta 1-2 ani'!$C$6)</f>
        <v>0.51200000000000001</v>
      </c>
      <c r="I18" s="246" t="str">
        <f>IF(OR(TOTAL!I18="",TOTAL!I18=0),"",TOTAL!I18/TOTAL!$C$6*'Vîrsta 1-2 ani'!$C$6)</f>
        <v/>
      </c>
      <c r="J18" s="246">
        <f>IF(OR(TOTAL!J18="",TOTAL!J18=0),"",TOTAL!J18/TOTAL!$C$6*'Vîrsta 1-2 ani'!$C$6)</f>
        <v>0.25600000000000001</v>
      </c>
      <c r="K18" s="246" t="str">
        <f>IF(OR(TOTAL!K18="",TOTAL!K18=0),"",TOTAL!K18/TOTAL!$C$6*'Vîrsta 1-2 ani'!$C$6)</f>
        <v/>
      </c>
      <c r="L18" s="246">
        <f>IF(OR(TOTAL!L18="",TOTAL!L18=0),"",TOTAL!L18/TOTAL!$C$6*'Vîrsta 1-2 ani'!$C$6)</f>
        <v>0.624</v>
      </c>
      <c r="M18" s="246">
        <f>IF(OR(TOTAL!M18="",TOTAL!M18=0),"",TOTAL!M18/TOTAL!$C$6*'Vîrsta 1-2 ani'!$C$6)</f>
        <v>0.32</v>
      </c>
      <c r="N18" s="246" t="str">
        <f>IF(OR(TOTAL!N18="",TOTAL!N18=0),"",TOTAL!N18/TOTAL!$C$6*'Vîrsta 1-2 ani'!$C$6)</f>
        <v/>
      </c>
      <c r="O18" s="246" t="str">
        <f>IF(OR(TOTAL!O18="",TOTAL!O18=0),"",TOTAL!O18/TOTAL!$C$6*'Vîrsta 1-2 ani'!$C$6)</f>
        <v/>
      </c>
      <c r="P18" s="246">
        <f>IF(OR(TOTAL!P18="",TOTAL!P18=0),"",TOTAL!P18/TOTAL!$C$6*'Vîrsta 1-2 ani'!$C$6)</f>
        <v>2.2400000000000002</v>
      </c>
      <c r="Q18" s="246">
        <f>IF(OR(TOTAL!Q18="",TOTAL!Q18=0),"",TOTAL!Q18/TOTAL!$C$6*'Vîrsta 1-2 ani'!$C$6)</f>
        <v>3.84</v>
      </c>
      <c r="R18" s="246">
        <f>IF(OR(TOTAL!R18="",TOTAL!R18=0),"",TOTAL!R18/TOTAL!$C$6*'Vîrsta 1-2 ani'!$C$6)</f>
        <v>0.48</v>
      </c>
      <c r="S18" s="246">
        <f>IF(OR(TOTAL!S18="",TOTAL!S18=0),"",TOTAL!S18/TOTAL!$C$6*'Vîrsta 1-2 ani'!$C$6)</f>
        <v>2.4</v>
      </c>
      <c r="T18" s="246" t="str">
        <f>IF(OR(TOTAL!T18="",TOTAL!T18=0),"",TOTAL!T18/TOTAL!$C$6*'Vîrsta 1-2 ani'!$C$6)</f>
        <v/>
      </c>
      <c r="U18" s="246" t="str">
        <f>IF(OR(TOTAL!U18="",TOTAL!U18=0),"",TOTAL!U18/TOTAL!$C$6*'Vîrsta 1-2 ani'!$C$6)</f>
        <v/>
      </c>
      <c r="V18" s="246" t="str">
        <f>IF(OR(TOTAL!V18="",TOTAL!V18=0),"",TOTAL!V18/TOTAL!$C$6*'Vîrsta 1-2 ani'!$C$6)</f>
        <v/>
      </c>
      <c r="W18" s="246" t="str">
        <f>IF(OR(TOTAL!W18="",TOTAL!W18=0),"",TOTAL!W18/TOTAL!$C$6*'Vîrsta 1-2 ani'!$C$6)</f>
        <v/>
      </c>
      <c r="X18" s="246" t="str">
        <f>IF(OR(TOTAL!X18="",TOTAL!X18=0),"",TOTAL!X18/TOTAL!$C$6*'Vîrsta 1-2 ani'!$C$6)</f>
        <v/>
      </c>
      <c r="Y18" s="246" t="str">
        <f>IF(OR(TOTAL!Y18="",TOTAL!Y18=0),"",TOTAL!Y18/TOTAL!$C$6*'Vîrsta 1-2 ani'!$C$6)</f>
        <v/>
      </c>
      <c r="Z18" s="11">
        <f t="shared" si="0"/>
        <v>11.264000000000001</v>
      </c>
      <c r="AA18" s="11">
        <f t="shared" si="2"/>
        <v>121.11827956989249</v>
      </c>
      <c r="AB18" s="11">
        <f t="shared" si="9"/>
        <v>96.894623655913989</v>
      </c>
      <c r="AC18" s="7">
        <v>20</v>
      </c>
      <c r="AD18" s="97">
        <f t="shared" si="10"/>
        <v>0.77515698924731191</v>
      </c>
      <c r="AE18" s="100">
        <v>8.0000000000000002E-3</v>
      </c>
      <c r="AF18" s="101">
        <f t="shared" si="11"/>
        <v>0</v>
      </c>
      <c r="AG18" s="100"/>
      <c r="AH18" s="101">
        <f t="shared" si="12"/>
        <v>5.2323096774193552</v>
      </c>
      <c r="AI18" s="100">
        <v>5.3999999999999999E-2</v>
      </c>
      <c r="AJ18" s="97">
        <f t="shared" si="13"/>
        <v>30.037333333333336</v>
      </c>
      <c r="AK18" s="98">
        <v>0.31</v>
      </c>
      <c r="AL18" s="195"/>
      <c r="AM18" s="136"/>
      <c r="AN18" s="137"/>
      <c r="AO18" s="66"/>
    </row>
    <row r="19" spans="1:41" s="31" customFormat="1" ht="15.75" x14ac:dyDescent="0.25">
      <c r="A19" s="327"/>
      <c r="B19" s="58" t="s">
        <v>60</v>
      </c>
      <c r="C19" s="247" t="str">
        <f>IF(OR(TOTAL!C19="",TOTAL!C19=0),"",TOTAL!C19/TOTAL!$C$6*'Vîrsta 1-2 ani'!$C$6)</f>
        <v/>
      </c>
      <c r="D19" s="247" t="str">
        <f>IF(OR(TOTAL!D19="",TOTAL!D19=0),"",TOTAL!D19/TOTAL!$C$6*'Vîrsta 1-2 ani'!$C$6)</f>
        <v/>
      </c>
      <c r="E19" s="247" t="str">
        <f>IF(OR(TOTAL!E19="",TOTAL!E19=0),"",TOTAL!E19/TOTAL!$C$6*'Vîrsta 1-2 ani'!$C$6)</f>
        <v/>
      </c>
      <c r="F19" s="247" t="str">
        <f>IF(OR(TOTAL!F19="",TOTAL!F19=0),"",TOTAL!F19/TOTAL!$C$6*'Vîrsta 1-2 ani'!$C$6)</f>
        <v/>
      </c>
      <c r="G19" s="247" t="str">
        <f>IF(OR(TOTAL!G19="",TOTAL!G19=0),"",TOTAL!G19/TOTAL!$C$6*'Vîrsta 1-2 ani'!$C$6)</f>
        <v/>
      </c>
      <c r="H19" s="247" t="str">
        <f>IF(OR(TOTAL!H19="",TOTAL!H19=0),"",TOTAL!H19/TOTAL!$C$6*'Vîrsta 1-2 ani'!$C$6)</f>
        <v/>
      </c>
      <c r="I19" s="247" t="str">
        <f>IF(OR(TOTAL!I19="",TOTAL!I19=0),"",TOTAL!I19/TOTAL!$C$6*'Vîrsta 1-2 ani'!$C$6)</f>
        <v/>
      </c>
      <c r="J19" s="247" t="str">
        <f>IF(OR(TOTAL!J19="",TOTAL!J19=0),"",TOTAL!J19/TOTAL!$C$6*'Vîrsta 1-2 ani'!$C$6)</f>
        <v/>
      </c>
      <c r="K19" s="247" t="str">
        <f>IF(OR(TOTAL!K19="",TOTAL!K19=0),"",TOTAL!K19/TOTAL!$C$6*'Vîrsta 1-2 ani'!$C$6)</f>
        <v/>
      </c>
      <c r="L19" s="247" t="str">
        <f>IF(OR(TOTAL!L19="",TOTAL!L19=0),"",TOTAL!L19/TOTAL!$C$6*'Vîrsta 1-2 ani'!$C$6)</f>
        <v/>
      </c>
      <c r="M19" s="247" t="str">
        <f>IF(OR(TOTAL!M19="",TOTAL!M19=0),"",TOTAL!M19/TOTAL!$C$6*'Vîrsta 1-2 ani'!$C$6)</f>
        <v/>
      </c>
      <c r="N19" s="247" t="str">
        <f>IF(OR(TOTAL!N19="",TOTAL!N19=0),"",TOTAL!N19/TOTAL!$C$6*'Vîrsta 1-2 ani'!$C$6)</f>
        <v/>
      </c>
      <c r="O19" s="247" t="str">
        <f>IF(OR(TOTAL!O19="",TOTAL!O19=0),"",TOTAL!O19/TOTAL!$C$6*'Vîrsta 1-2 ani'!$C$6)</f>
        <v/>
      </c>
      <c r="P19" s="247" t="str">
        <f>IF(OR(TOTAL!P19="",TOTAL!P19=0),"",TOTAL!P19/TOTAL!$C$6*'Vîrsta 1-2 ani'!$C$6)</f>
        <v/>
      </c>
      <c r="Q19" s="247" t="str">
        <f>IF(OR(TOTAL!Q19="",TOTAL!Q19=0),"",TOTAL!Q19/TOTAL!$C$6*'Vîrsta 1-2 ani'!$C$6)</f>
        <v/>
      </c>
      <c r="R19" s="247" t="str">
        <f>IF(OR(TOTAL!R19="",TOTAL!R19=0),"",TOTAL!R19/TOTAL!$C$6*'Vîrsta 1-2 ani'!$C$6)</f>
        <v/>
      </c>
      <c r="S19" s="247" t="str">
        <f>IF(OR(TOTAL!S19="",TOTAL!S19=0),"",TOTAL!S19/TOTAL!$C$6*'Vîrsta 1-2 ani'!$C$6)</f>
        <v/>
      </c>
      <c r="T19" s="247" t="str">
        <f>IF(OR(TOTAL!T19="",TOTAL!T19=0),"",TOTAL!T19/TOTAL!$C$6*'Vîrsta 1-2 ani'!$C$6)</f>
        <v/>
      </c>
      <c r="U19" s="247" t="str">
        <f>IF(OR(TOTAL!U19="",TOTAL!U19=0),"",TOTAL!U19/TOTAL!$C$6*'Vîrsta 1-2 ani'!$C$6)</f>
        <v/>
      </c>
      <c r="V19" s="247" t="str">
        <f>IF(OR(TOTAL!V19="",TOTAL!V19=0),"",TOTAL!V19/TOTAL!$C$6*'Vîrsta 1-2 ani'!$C$6)</f>
        <v/>
      </c>
      <c r="W19" s="247" t="str">
        <f>IF(OR(TOTAL!W19="",TOTAL!W19=0),"",TOTAL!W19/TOTAL!$C$6*'Vîrsta 1-2 ani'!$C$6)</f>
        <v/>
      </c>
      <c r="X19" s="247" t="str">
        <f>IF(OR(TOTAL!X19="",TOTAL!X19=0),"",TOTAL!X19/TOTAL!$C$6*'Vîrsta 1-2 ani'!$C$6)</f>
        <v/>
      </c>
      <c r="Y19" s="247" t="str">
        <f>IF(OR(TOTAL!Y19="",TOTAL!Y19=0),"",TOTAL!Y19/TOTAL!$C$6*'Vîrsta 1-2 ani'!$C$6)</f>
        <v/>
      </c>
      <c r="Z19" s="11">
        <f t="shared" si="0"/>
        <v>0</v>
      </c>
      <c r="AA19" s="11">
        <f t="shared" si="2"/>
        <v>0</v>
      </c>
      <c r="AB19" s="11" t="str">
        <f t="shared" si="9"/>
        <v/>
      </c>
      <c r="AC19" s="7">
        <v>18</v>
      </c>
      <c r="AD19" s="97" t="str">
        <f t="shared" si="10"/>
        <v/>
      </c>
      <c r="AE19" s="100">
        <v>1.2E-2</v>
      </c>
      <c r="AF19" s="101" t="str">
        <f t="shared" si="11"/>
        <v/>
      </c>
      <c r="AG19" s="100">
        <v>2E-3</v>
      </c>
      <c r="AH19" s="101" t="str">
        <f t="shared" si="12"/>
        <v/>
      </c>
      <c r="AI19" s="100">
        <v>3.2000000000000001E-2</v>
      </c>
      <c r="AJ19" s="97" t="str">
        <f t="shared" si="13"/>
        <v/>
      </c>
      <c r="AK19" s="98">
        <v>0.12</v>
      </c>
      <c r="AL19" s="195"/>
      <c r="AM19" s="136"/>
      <c r="AN19" s="137"/>
      <c r="AO19" s="66"/>
    </row>
    <row r="20" spans="1:41" s="31" customFormat="1" ht="15.75" x14ac:dyDescent="0.25">
      <c r="A20" s="327"/>
      <c r="B20" s="59" t="s">
        <v>61</v>
      </c>
      <c r="C20" s="247" t="str">
        <f>IF(OR(TOTAL!C20="",TOTAL!C20=0),"",TOTAL!C20/TOTAL!$C$6*'Vîrsta 1-2 ani'!$C$6)</f>
        <v/>
      </c>
      <c r="D20" s="247" t="str">
        <f>IF(OR(TOTAL!D20="",TOTAL!D20=0),"",TOTAL!D20/TOTAL!$C$6*'Vîrsta 1-2 ani'!$C$6)</f>
        <v/>
      </c>
      <c r="E20" s="247" t="str">
        <f>IF(OR(TOTAL!E20="",TOTAL!E20=0),"",TOTAL!E20/TOTAL!$C$6*'Vîrsta 1-2 ani'!$C$6)</f>
        <v/>
      </c>
      <c r="F20" s="247" t="str">
        <f>IF(OR(TOTAL!F20="",TOTAL!F20=0),"",TOTAL!F20/TOTAL!$C$6*'Vîrsta 1-2 ani'!$C$6)</f>
        <v/>
      </c>
      <c r="G20" s="247" t="str">
        <f>IF(OR(TOTAL!G20="",TOTAL!G20=0),"",TOTAL!G20/TOTAL!$C$6*'Vîrsta 1-2 ani'!$C$6)</f>
        <v/>
      </c>
      <c r="H20" s="247" t="str">
        <f>IF(OR(TOTAL!H20="",TOTAL!H20=0),"",TOTAL!H20/TOTAL!$C$6*'Vîrsta 1-2 ani'!$C$6)</f>
        <v/>
      </c>
      <c r="I20" s="247" t="str">
        <f>IF(OR(TOTAL!I20="",TOTAL!I20=0),"",TOTAL!I20/TOTAL!$C$6*'Vîrsta 1-2 ani'!$C$6)</f>
        <v/>
      </c>
      <c r="J20" s="247" t="str">
        <f>IF(OR(TOTAL!J20="",TOTAL!J20=0),"",TOTAL!J20/TOTAL!$C$6*'Vîrsta 1-2 ani'!$C$6)</f>
        <v/>
      </c>
      <c r="K20" s="247" t="str">
        <f>IF(OR(TOTAL!K20="",TOTAL!K20=0),"",TOTAL!K20/TOTAL!$C$6*'Vîrsta 1-2 ani'!$C$6)</f>
        <v/>
      </c>
      <c r="L20" s="247" t="str">
        <f>IF(OR(TOTAL!L20="",TOTAL!L20=0),"",TOTAL!L20/TOTAL!$C$6*'Vîrsta 1-2 ani'!$C$6)</f>
        <v/>
      </c>
      <c r="M20" s="247" t="str">
        <f>IF(OR(TOTAL!M20="",TOTAL!M20=0),"",TOTAL!M20/TOTAL!$C$6*'Vîrsta 1-2 ani'!$C$6)</f>
        <v/>
      </c>
      <c r="N20" s="247" t="str">
        <f>IF(OR(TOTAL!N20="",TOTAL!N20=0),"",TOTAL!N20/TOTAL!$C$6*'Vîrsta 1-2 ani'!$C$6)</f>
        <v/>
      </c>
      <c r="O20" s="247" t="str">
        <f>IF(OR(TOTAL!O20="",TOTAL!O20=0),"",TOTAL!O20/TOTAL!$C$6*'Vîrsta 1-2 ani'!$C$6)</f>
        <v/>
      </c>
      <c r="P20" s="247" t="str">
        <f>IF(OR(TOTAL!P20="",TOTAL!P20=0),"",TOTAL!P20/TOTAL!$C$6*'Vîrsta 1-2 ani'!$C$6)</f>
        <v/>
      </c>
      <c r="Q20" s="247" t="str">
        <f>IF(OR(TOTAL!Q20="",TOTAL!Q20=0),"",TOTAL!Q20/TOTAL!$C$6*'Vîrsta 1-2 ani'!$C$6)</f>
        <v/>
      </c>
      <c r="R20" s="247" t="str">
        <f>IF(OR(TOTAL!R20="",TOTAL!R20=0),"",TOTAL!R20/TOTAL!$C$6*'Vîrsta 1-2 ani'!$C$6)</f>
        <v/>
      </c>
      <c r="S20" s="247" t="str">
        <f>IF(OR(TOTAL!S20="",TOTAL!S20=0),"",TOTAL!S20/TOTAL!$C$6*'Vîrsta 1-2 ani'!$C$6)</f>
        <v/>
      </c>
      <c r="T20" s="247" t="str">
        <f>IF(OR(TOTAL!T20="",TOTAL!T20=0),"",TOTAL!T20/TOTAL!$C$6*'Vîrsta 1-2 ani'!$C$6)</f>
        <v/>
      </c>
      <c r="U20" s="247" t="str">
        <f>IF(OR(TOTAL!U20="",TOTAL!U20=0),"",TOTAL!U20/TOTAL!$C$6*'Vîrsta 1-2 ani'!$C$6)</f>
        <v/>
      </c>
      <c r="V20" s="247" t="str">
        <f>IF(OR(TOTAL!V20="",TOTAL!V20=0),"",TOTAL!V20/TOTAL!$C$6*'Vîrsta 1-2 ani'!$C$6)</f>
        <v/>
      </c>
      <c r="W20" s="247" t="str">
        <f>IF(OR(TOTAL!W20="",TOTAL!W20=0),"",TOTAL!W20/TOTAL!$C$6*'Vîrsta 1-2 ani'!$C$6)</f>
        <v/>
      </c>
      <c r="X20" s="247" t="str">
        <f>IF(OR(TOTAL!X20="",TOTAL!X20=0),"",TOTAL!X20/TOTAL!$C$6*'Vîrsta 1-2 ani'!$C$6)</f>
        <v/>
      </c>
      <c r="Y20" s="247" t="str">
        <f>IF(OR(TOTAL!Y20="",TOTAL!Y20=0),"",TOTAL!Y20/TOTAL!$C$6*'Vîrsta 1-2 ani'!$C$6)</f>
        <v/>
      </c>
      <c r="Z20" s="11">
        <f t="shared" si="0"/>
        <v>0</v>
      </c>
      <c r="AA20" s="11">
        <f t="shared" si="2"/>
        <v>0</v>
      </c>
      <c r="AB20" s="11" t="str">
        <f t="shared" si="9"/>
        <v/>
      </c>
      <c r="AC20" s="7">
        <v>20</v>
      </c>
      <c r="AD20" s="97" t="str">
        <f t="shared" si="10"/>
        <v/>
      </c>
      <c r="AE20" s="100">
        <v>1.9E-2</v>
      </c>
      <c r="AF20" s="101" t="str">
        <f t="shared" si="11"/>
        <v/>
      </c>
      <c r="AG20" s="100">
        <v>2E-3</v>
      </c>
      <c r="AH20" s="101" t="str">
        <f t="shared" si="12"/>
        <v/>
      </c>
      <c r="AI20" s="100">
        <v>6.7000000000000004E-2</v>
      </c>
      <c r="AJ20" s="97" t="str">
        <f t="shared" si="13"/>
        <v/>
      </c>
      <c r="AK20" s="98">
        <v>0.27</v>
      </c>
      <c r="AL20" s="195"/>
      <c r="AM20" s="136"/>
      <c r="AN20" s="137"/>
      <c r="AO20" s="66"/>
    </row>
    <row r="21" spans="1:41" s="31" customFormat="1" ht="15.75" x14ac:dyDescent="0.25">
      <c r="A21" s="327"/>
      <c r="B21" s="57" t="s">
        <v>80</v>
      </c>
      <c r="C21" s="246">
        <f>IF(OR(TOTAL!C21="",TOTAL!C21=0),"",TOTAL!C21/TOTAL!$C$6*'Vîrsta 1-2 ani'!$C$6)</f>
        <v>0.08</v>
      </c>
      <c r="D21" s="246">
        <f>IF(OR(TOTAL!D21="",TOTAL!D21=0),"",TOTAL!D21/TOTAL!$C$6*'Vîrsta 1-2 ani'!$C$6)</f>
        <v>0.23039999999999999</v>
      </c>
      <c r="E21" s="246">
        <f>IF(OR(TOTAL!E21="",TOTAL!E21=0),"",TOTAL!E21/TOTAL!$C$6*'Vîrsta 1-2 ani'!$C$6)</f>
        <v>0.12480000000000001</v>
      </c>
      <c r="F21" s="246">
        <f>IF(OR(TOTAL!F21="",TOTAL!F21=0),"",TOTAL!F21/TOTAL!$C$6*'Vîrsta 1-2 ani'!$C$6)</f>
        <v>0.1056</v>
      </c>
      <c r="G21" s="246">
        <f>IF(OR(TOTAL!G21="",TOTAL!G21=0),"",TOTAL!G21/TOTAL!$C$6*'Vîrsta 1-2 ani'!$C$6)</f>
        <v>0.1152</v>
      </c>
      <c r="H21" s="246">
        <f>IF(OR(TOTAL!H21="",TOTAL!H21=0),"",TOTAL!H21/TOTAL!$C$6*'Vîrsta 1-2 ani'!$C$6)</f>
        <v>0.22399999999999998</v>
      </c>
      <c r="I21" s="246">
        <f>IF(OR(TOTAL!I21="",TOTAL!I21=0),"",TOTAL!I21/TOTAL!$C$6*'Vîrsta 1-2 ani'!$C$6)</f>
        <v>0.22399999999999998</v>
      </c>
      <c r="J21" s="246">
        <f>IF(OR(TOTAL!J21="",TOTAL!J21=0),"",TOTAL!J21/TOTAL!$C$6*'Vîrsta 1-2 ani'!$C$6)</f>
        <v>0.32</v>
      </c>
      <c r="K21" s="246">
        <f>IF(OR(TOTAL!K21="",TOTAL!K21=0),"",TOTAL!K21/TOTAL!$C$6*'Vîrsta 1-2 ani'!$C$6)</f>
        <v>0.192</v>
      </c>
      <c r="L21" s="246">
        <f>IF(OR(TOTAL!L21="",TOTAL!L21=0),"",TOTAL!L21/TOTAL!$C$6*'Vîrsta 1-2 ani'!$C$6)</f>
        <v>0.18719999999999998</v>
      </c>
      <c r="M21" s="246">
        <f>IF(OR(TOTAL!M21="",TOTAL!M21=0),"",TOTAL!M21/TOTAL!$C$6*'Vîrsta 1-2 ani'!$C$6)</f>
        <v>0.25600000000000001</v>
      </c>
      <c r="N21" s="246">
        <f>IF(OR(TOTAL!N21="",TOTAL!N21=0),"",TOTAL!N21/TOTAL!$C$6*'Vîrsta 1-2 ani'!$C$6)</f>
        <v>0.22399999999999998</v>
      </c>
      <c r="O21" s="246">
        <f>IF(OR(TOTAL!O21="",TOTAL!O21=0),"",TOTAL!O21/TOTAL!$C$6*'Vîrsta 1-2 ani'!$C$6)</f>
        <v>0.12</v>
      </c>
      <c r="P21" s="246">
        <f>IF(OR(TOTAL!P21="",TOTAL!P21=0),"",TOTAL!P21/TOTAL!$C$6*'Vîrsta 1-2 ani'!$C$6)</f>
        <v>1.6</v>
      </c>
      <c r="Q21" s="246">
        <f>IF(OR(TOTAL!Q21="",TOTAL!Q21=0),"",TOTAL!Q21/TOTAL!$C$6*'Vîrsta 1-2 ani'!$C$6)</f>
        <v>2.1631999999999998</v>
      </c>
      <c r="R21" s="246">
        <f>IF(OR(TOTAL!R21="",TOTAL!R21=0),"",TOTAL!R21/TOTAL!$C$6*'Vîrsta 1-2 ani'!$C$6)</f>
        <v>0.34560000000000002</v>
      </c>
      <c r="S21" s="246">
        <f>IF(OR(TOTAL!S21="",TOTAL!S21=0),"",TOTAL!S21/TOTAL!$C$6*'Vîrsta 1-2 ani'!$C$6)</f>
        <v>1.6640000000000001</v>
      </c>
      <c r="T21" s="246">
        <f>IF(OR(TOTAL!T21="",TOTAL!T21=0),"",TOTAL!T21/TOTAL!$C$6*'Vîrsta 1-2 ani'!$C$6)</f>
        <v>2.464</v>
      </c>
      <c r="U21" s="246">
        <f>IF(OR(TOTAL!U21="",TOTAL!U21=0),"",TOTAL!U21/TOTAL!$C$6*'Vîrsta 1-2 ani'!$C$6)</f>
        <v>4.0960000000000001</v>
      </c>
      <c r="V21" s="246">
        <f>IF(OR(TOTAL!V21="",TOTAL!V21=0),"",TOTAL!V21/TOTAL!$C$6*'Vîrsta 1-2 ani'!$C$6)</f>
        <v>2.2400000000000002</v>
      </c>
      <c r="W21" s="246" t="str">
        <f>IF(OR(TOTAL!W21="",TOTAL!W21=0),"",TOTAL!W21/TOTAL!$C$6*'Vîrsta 1-2 ani'!$C$6)</f>
        <v/>
      </c>
      <c r="X21" s="246" t="str">
        <f>IF(OR(TOTAL!X21="",TOTAL!X21=0),"",TOTAL!X21/TOTAL!$C$6*'Vîrsta 1-2 ani'!$C$6)</f>
        <v/>
      </c>
      <c r="Y21" s="246" t="str">
        <f>IF(OR(TOTAL!Y21="",TOTAL!Y21=0),"",TOTAL!Y21/TOTAL!$C$6*'Vîrsta 1-2 ani'!$C$6)</f>
        <v/>
      </c>
      <c r="Z21" s="11">
        <f t="shared" si="0"/>
        <v>16.975999999999999</v>
      </c>
      <c r="AA21" s="11">
        <f t="shared" si="2"/>
        <v>182.53763440860212</v>
      </c>
      <c r="AB21" s="11">
        <f t="shared" si="9"/>
        <v>153.33161290322579</v>
      </c>
      <c r="AC21" s="7">
        <v>16</v>
      </c>
      <c r="AD21" s="97">
        <f t="shared" si="10"/>
        <v>2.6066374193548385</v>
      </c>
      <c r="AE21" s="100">
        <v>1.7000000000000001E-2</v>
      </c>
      <c r="AF21" s="101">
        <f t="shared" si="11"/>
        <v>0.30666322580645161</v>
      </c>
      <c r="AG21" s="100">
        <v>2E-3</v>
      </c>
      <c r="AH21" s="101">
        <f t="shared" si="12"/>
        <v>111.93207741935483</v>
      </c>
      <c r="AI21" s="100">
        <v>0.73</v>
      </c>
      <c r="AJ21" s="97">
        <f t="shared" si="13"/>
        <v>49.066116129032253</v>
      </c>
      <c r="AK21" s="98">
        <v>0.32</v>
      </c>
      <c r="AL21" s="195"/>
      <c r="AM21" s="136"/>
      <c r="AN21" s="137"/>
      <c r="AO21" s="66"/>
    </row>
    <row r="22" spans="1:41" s="31" customFormat="1" ht="15.75" x14ac:dyDescent="0.25">
      <c r="A22" s="327"/>
      <c r="B22" s="57" t="s">
        <v>19</v>
      </c>
      <c r="C22" s="246">
        <f>IF(OR(TOTAL!C22="",TOTAL!C22=0),"",TOTAL!C22/TOTAL!$C$6*'Vîrsta 1-2 ani'!$C$6)</f>
        <v>0.44</v>
      </c>
      <c r="D22" s="246">
        <f>IF(OR(TOTAL!D22="",TOTAL!D22=0),"",TOTAL!D22/TOTAL!$C$6*'Vîrsta 1-2 ani'!$C$6)</f>
        <v>0.15359999999999999</v>
      </c>
      <c r="E22" s="246">
        <f>IF(OR(TOTAL!E22="",TOTAL!E22=0),"",TOTAL!E22/TOTAL!$C$6*'Vîrsta 1-2 ani'!$C$6)</f>
        <v>0.12480000000000001</v>
      </c>
      <c r="F22" s="246">
        <f>IF(OR(TOTAL!F22="",TOTAL!F22=0),"",TOTAL!F22/TOTAL!$C$6*'Vîrsta 1-2 ani'!$C$6)</f>
        <v>0.1056</v>
      </c>
      <c r="G22" s="246">
        <f>IF(OR(TOTAL!G22="",TOTAL!G22=0),"",TOTAL!G22/TOTAL!$C$6*'Vîrsta 1-2 ani'!$C$6)</f>
        <v>0.26879999999999998</v>
      </c>
      <c r="H22" s="246">
        <f>IF(OR(TOTAL!H22="",TOTAL!H22=0),"",TOTAL!H22/TOTAL!$C$6*'Vîrsta 1-2 ani'!$C$6)</f>
        <v>0.192</v>
      </c>
      <c r="I22" s="246">
        <f>IF(OR(TOTAL!I22="",TOTAL!I22=0),"",TOTAL!I22/TOTAL!$C$6*'Vîrsta 1-2 ani'!$C$6)</f>
        <v>0.22399999999999998</v>
      </c>
      <c r="J22" s="246">
        <f>IF(OR(TOTAL!J22="",TOTAL!J22=0),"",TOTAL!J22/TOTAL!$C$6*'Vîrsta 1-2 ani'!$C$6)</f>
        <v>9.6000000000000002E-2</v>
      </c>
      <c r="K22" s="246">
        <f>IF(OR(TOTAL!K22="",TOTAL!K22=0),"",TOTAL!K22/TOTAL!$C$6*'Vîrsta 1-2 ani'!$C$6)</f>
        <v>0.192</v>
      </c>
      <c r="L22" s="246">
        <f>IF(OR(TOTAL!L22="",TOTAL!L22=0),"",TOTAL!L22/TOTAL!$C$6*'Vîrsta 1-2 ani'!$C$6)</f>
        <v>0.18719999999999998</v>
      </c>
      <c r="M22" s="246">
        <f>IF(OR(TOTAL!M22="",TOTAL!M22=0),"",TOTAL!M22/TOTAL!$C$6*'Vîrsta 1-2 ani'!$C$6)</f>
        <v>0.192</v>
      </c>
      <c r="N22" s="246">
        <f>IF(OR(TOTAL!N22="",TOTAL!N22=0),"",TOTAL!N22/TOTAL!$C$6*'Vîrsta 1-2 ani'!$C$6)</f>
        <v>0.128</v>
      </c>
      <c r="O22" s="246">
        <f>IF(OR(TOTAL!O22="",TOTAL!O22=0),"",TOTAL!O22/TOTAL!$C$6*'Vîrsta 1-2 ani'!$C$6)</f>
        <v>0.12</v>
      </c>
      <c r="P22" s="246">
        <f>IF(OR(TOTAL!P22="",TOTAL!P22=0),"",TOTAL!P22/TOTAL!$C$6*'Vîrsta 1-2 ani'!$C$6)</f>
        <v>1.6</v>
      </c>
      <c r="Q22" s="246">
        <f>IF(OR(TOTAL!Q22="",TOTAL!Q22=0),"",TOTAL!Q22/TOTAL!$C$6*'Vîrsta 1-2 ani'!$C$6)</f>
        <v>1.6832</v>
      </c>
      <c r="R22" s="246">
        <f>IF(OR(TOTAL!R22="",TOTAL!R22=0),"",TOTAL!R22/TOTAL!$C$6*'Vîrsta 1-2 ani'!$C$6)</f>
        <v>0.34560000000000002</v>
      </c>
      <c r="S22" s="246">
        <f>IF(OR(TOTAL!S22="",TOTAL!S22=0),"",TOTAL!S22/TOTAL!$C$6*'Vîrsta 1-2 ani'!$C$6)</f>
        <v>1.1840000000000002</v>
      </c>
      <c r="T22" s="246">
        <f>IF(OR(TOTAL!T22="",TOTAL!T22=0),"",TOTAL!T22/TOTAL!$C$6*'Vîrsta 1-2 ani'!$C$6)</f>
        <v>2.464</v>
      </c>
      <c r="U22" s="246">
        <f>IF(OR(TOTAL!U22="",TOTAL!U22=0),"",TOTAL!U22/TOTAL!$C$6*'Vîrsta 1-2 ani'!$C$6)</f>
        <v>3.36</v>
      </c>
      <c r="V22" s="246">
        <f>IF(OR(TOTAL!V22="",TOTAL!V22=0),"",TOTAL!V22/TOTAL!$C$6*'Vîrsta 1-2 ani'!$C$6)</f>
        <v>1.6</v>
      </c>
      <c r="W22" s="246" t="str">
        <f>IF(OR(TOTAL!W22="",TOTAL!W22=0),"",TOTAL!W22/TOTAL!$C$6*'Vîrsta 1-2 ani'!$C$6)</f>
        <v/>
      </c>
      <c r="X22" s="246" t="str">
        <f>IF(OR(TOTAL!X22="",TOTAL!X22=0),"",TOTAL!X22/TOTAL!$C$6*'Vîrsta 1-2 ani'!$C$6)</f>
        <v/>
      </c>
      <c r="Y22" s="246" t="str">
        <f>IF(OR(TOTAL!Y22="",TOTAL!Y22=0),"",TOTAL!Y22/TOTAL!$C$6*'Vîrsta 1-2 ani'!$C$6)</f>
        <v/>
      </c>
      <c r="Z22" s="11">
        <f t="shared" si="0"/>
        <v>14.6608</v>
      </c>
      <c r="AA22" s="11">
        <f t="shared" si="2"/>
        <v>157.64301075268816</v>
      </c>
      <c r="AB22" s="11">
        <f t="shared" si="9"/>
        <v>126.11440860215052</v>
      </c>
      <c r="AC22" s="7">
        <v>20</v>
      </c>
      <c r="AD22" s="97">
        <f t="shared" si="10"/>
        <v>1.6394873118279567</v>
      </c>
      <c r="AE22" s="100">
        <v>1.2999999999999999E-2</v>
      </c>
      <c r="AF22" s="101">
        <f t="shared" si="11"/>
        <v>0.12611440860215054</v>
      </c>
      <c r="AG22" s="100">
        <v>1E-3</v>
      </c>
      <c r="AH22" s="101">
        <f t="shared" si="12"/>
        <v>8.828008602150538</v>
      </c>
      <c r="AI22" s="100">
        <v>7.0000000000000007E-2</v>
      </c>
      <c r="AJ22" s="97">
        <f t="shared" si="13"/>
        <v>51.706907526881707</v>
      </c>
      <c r="AK22" s="98">
        <v>0.41</v>
      </c>
      <c r="AL22" s="195"/>
      <c r="AM22" s="136"/>
      <c r="AN22" s="137"/>
      <c r="AO22" s="66"/>
    </row>
    <row r="23" spans="1:41" s="31" customFormat="1" ht="15.75" x14ac:dyDescent="0.25">
      <c r="A23" s="327"/>
      <c r="B23" s="57" t="s">
        <v>20</v>
      </c>
      <c r="C23" s="246" t="str">
        <f>IF(OR(TOTAL!C23="",TOTAL!C23=0),"",TOTAL!C23/TOTAL!$C$6*'Vîrsta 1-2 ani'!$C$6)</f>
        <v/>
      </c>
      <c r="D23" s="246" t="str">
        <f>IF(OR(TOTAL!D23="",TOTAL!D23=0),"",TOTAL!D23/TOTAL!$C$6*'Vîrsta 1-2 ani'!$C$6)</f>
        <v/>
      </c>
      <c r="E23" s="246" t="str">
        <f>IF(OR(TOTAL!E23="",TOTAL!E23=0),"",TOTAL!E23/TOTAL!$C$6*'Vîrsta 1-2 ani'!$C$6)</f>
        <v/>
      </c>
      <c r="F23" s="246" t="str">
        <f>IF(OR(TOTAL!F23="",TOTAL!F23=0),"",TOTAL!F23/TOTAL!$C$6*'Vîrsta 1-2 ani'!$C$6)</f>
        <v/>
      </c>
      <c r="G23" s="246" t="str">
        <f>IF(OR(TOTAL!G23="",TOTAL!G23=0),"",TOTAL!G23/TOTAL!$C$6*'Vîrsta 1-2 ani'!$C$6)</f>
        <v/>
      </c>
      <c r="H23" s="246" t="str">
        <f>IF(OR(TOTAL!H23="",TOTAL!H23=0),"",TOTAL!H23/TOTAL!$C$6*'Vîrsta 1-2 ani'!$C$6)</f>
        <v/>
      </c>
      <c r="I23" s="246">
        <f>IF(OR(TOTAL!I23="",TOTAL!I23=0),"",TOTAL!I23/TOTAL!$C$6*'Vîrsta 1-2 ani'!$C$6)</f>
        <v>0.16</v>
      </c>
      <c r="J23" s="246">
        <f>IF(OR(TOTAL!J23="",TOTAL!J23=0),"",TOTAL!J23/TOTAL!$C$6*'Vîrsta 1-2 ani'!$C$6)</f>
        <v>0.192</v>
      </c>
      <c r="K23" s="246">
        <f>IF(OR(TOTAL!K23="",TOTAL!K23=0),"",TOTAL!K23/TOTAL!$C$6*'Vîrsta 1-2 ani'!$C$6)</f>
        <v>0.16</v>
      </c>
      <c r="L23" s="246">
        <f>IF(OR(TOTAL!L23="",TOTAL!L23=0),"",TOTAL!L23/TOTAL!$C$6*'Vîrsta 1-2 ani'!$C$6)</f>
        <v>0.10400000000000001</v>
      </c>
      <c r="M23" s="246">
        <f>IF(OR(TOTAL!M23="",TOTAL!M23=0),"",TOTAL!M23/TOTAL!$C$6*'Vîrsta 1-2 ani'!$C$6)</f>
        <v>0.16</v>
      </c>
      <c r="N23" s="246">
        <f>IF(OR(TOTAL!N23="",TOTAL!N23=0),"",TOTAL!N23/TOTAL!$C$6*'Vîrsta 1-2 ani'!$C$6)</f>
        <v>0.16</v>
      </c>
      <c r="O23" s="246" t="str">
        <f>IF(OR(TOTAL!O23="",TOTAL!O23=0),"",TOTAL!O23/TOTAL!$C$6*'Vîrsta 1-2 ani'!$C$6)</f>
        <v/>
      </c>
      <c r="P23" s="246">
        <f>IF(OR(TOTAL!P23="",TOTAL!P23=0),"",TOTAL!P23/TOTAL!$C$6*'Vîrsta 1-2 ani'!$C$6)</f>
        <v>1.28</v>
      </c>
      <c r="Q23" s="246">
        <f>IF(OR(TOTAL!Q23="",TOTAL!Q23=0),"",TOTAL!Q23/TOTAL!$C$6*'Vîrsta 1-2 ani'!$C$6)</f>
        <v>1.44</v>
      </c>
      <c r="R23" s="246" t="str">
        <f>IF(OR(TOTAL!R23="",TOTAL!R23=0),"",TOTAL!R23/TOTAL!$C$6*'Vîrsta 1-2 ani'!$C$6)</f>
        <v/>
      </c>
      <c r="S23" s="246">
        <f>IF(OR(TOTAL!S23="",TOTAL!S23=0),"",TOTAL!S23/TOTAL!$C$6*'Vîrsta 1-2 ani'!$C$6)</f>
        <v>1.2</v>
      </c>
      <c r="T23" s="246">
        <f>IF(OR(TOTAL!T23="",TOTAL!T23=0),"",TOTAL!T23/TOTAL!$C$6*'Vîrsta 1-2 ani'!$C$6)</f>
        <v>1.7280000000000002</v>
      </c>
      <c r="U23" s="246" t="str">
        <f>IF(OR(TOTAL!U23="",TOTAL!U23=0),"",TOTAL!U23/TOTAL!$C$6*'Vîrsta 1-2 ani'!$C$6)</f>
        <v/>
      </c>
      <c r="V23" s="246">
        <f>IF(OR(TOTAL!V23="",TOTAL!V23=0),"",TOTAL!V23/TOTAL!$C$6*'Vîrsta 1-2 ani'!$C$6)</f>
        <v>0.64</v>
      </c>
      <c r="W23" s="246" t="str">
        <f>IF(OR(TOTAL!W23="",TOTAL!W23=0),"",TOTAL!W23/TOTAL!$C$6*'Vîrsta 1-2 ani'!$C$6)</f>
        <v/>
      </c>
      <c r="X23" s="246" t="str">
        <f>IF(OR(TOTAL!X23="",TOTAL!X23=0),"",TOTAL!X23/TOTAL!$C$6*'Vîrsta 1-2 ani'!$C$6)</f>
        <v/>
      </c>
      <c r="Y23" s="246" t="str">
        <f>IF(OR(TOTAL!Y23="",TOTAL!Y23=0),"",TOTAL!Y23/TOTAL!$C$6*'Vîrsta 1-2 ani'!$C$6)</f>
        <v/>
      </c>
      <c r="Z23" s="11">
        <f t="shared" si="0"/>
        <v>7.2239999999999993</v>
      </c>
      <c r="AA23" s="11">
        <f t="shared" si="2"/>
        <v>77.677419354838705</v>
      </c>
      <c r="AB23" s="11">
        <f t="shared" si="9"/>
        <v>72.239999999999995</v>
      </c>
      <c r="AC23" s="7">
        <v>7</v>
      </c>
      <c r="AD23" s="97">
        <f t="shared" si="10"/>
        <v>0.57791999999999999</v>
      </c>
      <c r="AE23" s="100">
        <v>8.0000000000000002E-3</v>
      </c>
      <c r="AF23" s="101">
        <f t="shared" si="11"/>
        <v>0</v>
      </c>
      <c r="AG23" s="100"/>
      <c r="AH23" s="101">
        <f t="shared" si="12"/>
        <v>2.1671999999999998</v>
      </c>
      <c r="AI23" s="100">
        <v>0.03</v>
      </c>
      <c r="AJ23" s="97">
        <f t="shared" si="13"/>
        <v>8.6687999999999992</v>
      </c>
      <c r="AK23" s="98">
        <v>0.12</v>
      </c>
      <c r="AL23" s="195"/>
      <c r="AM23" s="136"/>
      <c r="AN23" s="137"/>
      <c r="AO23" s="66"/>
    </row>
    <row r="24" spans="1:41" s="31" customFormat="1" ht="15.75" x14ac:dyDescent="0.25">
      <c r="A24" s="327"/>
      <c r="B24" s="57" t="s">
        <v>21</v>
      </c>
      <c r="C24" s="246">
        <f>IF(OR(TOTAL!C24="",TOTAL!C24=0),"",TOTAL!C24/TOTAL!$C$6*'Vîrsta 1-2 ani'!$C$6)</f>
        <v>0.32</v>
      </c>
      <c r="D24" s="246">
        <f>IF(OR(TOTAL!D24="",TOTAL!D24=0),"",TOTAL!D24/TOTAL!$C$6*'Vîrsta 1-2 ani'!$C$6)</f>
        <v>0.30719999999999997</v>
      </c>
      <c r="E24" s="246" t="str">
        <f>IF(OR(TOTAL!E24="",TOTAL!E24=0),"",TOTAL!E24/TOTAL!$C$6*'Vîrsta 1-2 ani'!$C$6)</f>
        <v/>
      </c>
      <c r="F24" s="246">
        <f>IF(OR(TOTAL!F24="",TOTAL!F24=0),"",TOTAL!F24/TOTAL!$C$6*'Vîrsta 1-2 ani'!$C$6)</f>
        <v>0.28160000000000002</v>
      </c>
      <c r="G24" s="246" t="str">
        <f>IF(OR(TOTAL!G24="",TOTAL!G24=0),"",TOTAL!G24/TOTAL!$C$6*'Vîrsta 1-2 ani'!$C$6)</f>
        <v/>
      </c>
      <c r="H24" s="246" t="str">
        <f>IF(OR(TOTAL!H24="",TOTAL!H24=0),"",TOTAL!H24/TOTAL!$C$6*'Vîrsta 1-2 ani'!$C$6)</f>
        <v/>
      </c>
      <c r="I24" s="246" t="str">
        <f>IF(OR(TOTAL!I24="",TOTAL!I24=0),"",TOTAL!I24/TOTAL!$C$6*'Vîrsta 1-2 ani'!$C$6)</f>
        <v/>
      </c>
      <c r="J24" s="246">
        <f>IF(OR(TOTAL!J24="",TOTAL!J24=0),"",TOTAL!J24/TOTAL!$C$6*'Vîrsta 1-2 ani'!$C$6)</f>
        <v>0.32</v>
      </c>
      <c r="K24" s="246" t="str">
        <f>IF(OR(TOTAL!K24="",TOTAL!K24=0),"",TOTAL!K24/TOTAL!$C$6*'Vîrsta 1-2 ani'!$C$6)</f>
        <v/>
      </c>
      <c r="L24" s="246" t="str">
        <f>IF(OR(TOTAL!L24="",TOTAL!L24=0),"",TOTAL!L24/TOTAL!$C$6*'Vîrsta 1-2 ani'!$C$6)</f>
        <v/>
      </c>
      <c r="M24" s="246">
        <f>IF(OR(TOTAL!M24="",TOTAL!M24=0),"",TOTAL!M24/TOTAL!$C$6*'Vîrsta 1-2 ani'!$C$6)</f>
        <v>0.32</v>
      </c>
      <c r="N24" s="246" t="str">
        <f>IF(OR(TOTAL!N24="",TOTAL!N24=0),"",TOTAL!N24/TOTAL!$C$6*'Vîrsta 1-2 ani'!$C$6)</f>
        <v/>
      </c>
      <c r="O24" s="246" t="str">
        <f>IF(OR(TOTAL!O24="",TOTAL!O24=0),"",TOTAL!O24/TOTAL!$C$6*'Vîrsta 1-2 ani'!$C$6)</f>
        <v/>
      </c>
      <c r="P24" s="246">
        <f>IF(OR(TOTAL!P24="",TOTAL!P24=0),"",TOTAL!P24/TOTAL!$C$6*'Vîrsta 1-2 ani'!$C$6)</f>
        <v>5.7920000000000007</v>
      </c>
      <c r="Q24" s="246" t="str">
        <f>IF(OR(TOTAL!Q24="",TOTAL!Q24=0),"",TOTAL!Q24/TOTAL!$C$6*'Vîrsta 1-2 ani'!$C$6)</f>
        <v/>
      </c>
      <c r="R24" s="246" t="str">
        <f>IF(OR(TOTAL!R24="",TOTAL!R24=0),"",TOTAL!R24/TOTAL!$C$6*'Vîrsta 1-2 ani'!$C$6)</f>
        <v/>
      </c>
      <c r="S24" s="246" t="str">
        <f>IF(OR(TOTAL!S24="",TOTAL!S24=0),"",TOTAL!S24/TOTAL!$C$6*'Vîrsta 1-2 ani'!$C$6)</f>
        <v/>
      </c>
      <c r="T24" s="246" t="str">
        <f>IF(OR(TOTAL!T24="",TOTAL!T24=0),"",TOTAL!T24/TOTAL!$C$6*'Vîrsta 1-2 ani'!$C$6)</f>
        <v/>
      </c>
      <c r="U24" s="246" t="str">
        <f>IF(OR(TOTAL!U24="",TOTAL!U24=0),"",TOTAL!U24/TOTAL!$C$6*'Vîrsta 1-2 ani'!$C$6)</f>
        <v/>
      </c>
      <c r="V24" s="246" t="str">
        <f>IF(OR(TOTAL!V24="",TOTAL!V24=0),"",TOTAL!V24/TOTAL!$C$6*'Vîrsta 1-2 ani'!$C$6)</f>
        <v/>
      </c>
      <c r="W24" s="246" t="str">
        <f>IF(OR(TOTAL!W24="",TOTAL!W24=0),"",TOTAL!W24/TOTAL!$C$6*'Vîrsta 1-2 ani'!$C$6)</f>
        <v/>
      </c>
      <c r="X24" s="246" t="str">
        <f>IF(OR(TOTAL!X24="",TOTAL!X24=0),"",TOTAL!X24/TOTAL!$C$6*'Vîrsta 1-2 ani'!$C$6)</f>
        <v/>
      </c>
      <c r="Y24" s="246" t="str">
        <f>IF(OR(TOTAL!Y24="",TOTAL!Y24=0),"",TOTAL!Y24/TOTAL!$C$6*'Vîrsta 1-2 ani'!$C$6)</f>
        <v/>
      </c>
      <c r="Z24" s="11">
        <f t="shared" si="0"/>
        <v>7.3408000000000007</v>
      </c>
      <c r="AA24" s="11">
        <f t="shared" si="2"/>
        <v>78.933333333333337</v>
      </c>
      <c r="AB24" s="11">
        <f t="shared" si="9"/>
        <v>63.146666666666668</v>
      </c>
      <c r="AC24" s="7">
        <v>20</v>
      </c>
      <c r="AD24" s="97">
        <f t="shared" si="10"/>
        <v>1.0734933333333334</v>
      </c>
      <c r="AE24" s="100">
        <v>1.7000000000000001E-2</v>
      </c>
      <c r="AF24" s="101">
        <f t="shared" si="11"/>
        <v>0</v>
      </c>
      <c r="AG24" s="100"/>
      <c r="AH24" s="101">
        <f t="shared" si="12"/>
        <v>6.8198400000000001</v>
      </c>
      <c r="AI24" s="100">
        <v>0.108</v>
      </c>
      <c r="AJ24" s="97">
        <f t="shared" si="13"/>
        <v>27.153066666666668</v>
      </c>
      <c r="AK24" s="98">
        <v>0.43</v>
      </c>
      <c r="AL24" s="195"/>
      <c r="AM24" s="136"/>
      <c r="AN24" s="137"/>
      <c r="AO24" s="66"/>
    </row>
    <row r="25" spans="1:41" s="31" customFormat="1" ht="15.75" x14ac:dyDescent="0.25">
      <c r="A25" s="327"/>
      <c r="B25" s="57" t="s">
        <v>79</v>
      </c>
      <c r="C25" s="246" t="str">
        <f>IF(OR(TOTAL!C25="",TOTAL!C25=0),"",TOTAL!C25/TOTAL!$C$6*'Vîrsta 1-2 ani'!$C$6)</f>
        <v/>
      </c>
      <c r="D25" s="246" t="str">
        <f>IF(OR(TOTAL!D25="",TOTAL!D25=0),"",TOTAL!D25/TOTAL!$C$6*'Vîrsta 1-2 ani'!$C$6)</f>
        <v/>
      </c>
      <c r="E25" s="246" t="str">
        <f>IF(OR(TOTAL!E25="",TOTAL!E25=0),"",TOTAL!E25/TOTAL!$C$6*'Vîrsta 1-2 ani'!$C$6)</f>
        <v/>
      </c>
      <c r="F25" s="246" t="str">
        <f>IF(OR(TOTAL!F25="",TOTAL!F25=0),"",TOTAL!F25/TOTAL!$C$6*'Vîrsta 1-2 ani'!$C$6)</f>
        <v/>
      </c>
      <c r="G25" s="246" t="str">
        <f>IF(OR(TOTAL!G25="",TOTAL!G25=0),"",TOTAL!G25/TOTAL!$C$6*'Vîrsta 1-2 ani'!$C$6)</f>
        <v/>
      </c>
      <c r="H25" s="246" t="str">
        <f>IF(OR(TOTAL!H25="",TOTAL!H25=0),"",TOTAL!H25/TOTAL!$C$6*'Vîrsta 1-2 ani'!$C$6)</f>
        <v/>
      </c>
      <c r="I25" s="246">
        <f>IF(OR(TOTAL!I25="",TOTAL!I25=0),"",TOTAL!I25/TOTAL!$C$6*'Vîrsta 1-2 ani'!$C$6)</f>
        <v>0.16</v>
      </c>
      <c r="J25" s="246">
        <f>IF(OR(TOTAL!J25="",TOTAL!J25=0),"",TOTAL!J25/TOTAL!$C$6*'Vîrsta 1-2 ani'!$C$6)</f>
        <v>0.192</v>
      </c>
      <c r="K25" s="246">
        <f>IF(OR(TOTAL!K25="",TOTAL!K25=0),"",TOTAL!K25/TOTAL!$C$6*'Vîrsta 1-2 ani'!$C$6)</f>
        <v>0.16</v>
      </c>
      <c r="L25" s="246">
        <f>IF(OR(TOTAL!L25="",TOTAL!L25=0),"",TOTAL!L25/TOTAL!$C$6*'Vîrsta 1-2 ani'!$C$6)</f>
        <v>0.18719999999999998</v>
      </c>
      <c r="M25" s="246">
        <f>IF(OR(TOTAL!M25="",TOTAL!M25=0),"",TOTAL!M25/TOTAL!$C$6*'Vîrsta 1-2 ani'!$C$6)</f>
        <v>0.28800000000000003</v>
      </c>
      <c r="N25" s="246">
        <f>IF(OR(TOTAL!N25="",TOTAL!N25=0),"",TOTAL!N25/TOTAL!$C$6*'Vîrsta 1-2 ani'!$C$6)</f>
        <v>0.16</v>
      </c>
      <c r="O25" s="246">
        <f>IF(OR(TOTAL!O25="",TOTAL!O25=0),"",TOTAL!O25/TOTAL!$C$6*'Vîrsta 1-2 ani'!$C$6)</f>
        <v>9.6000000000000002E-2</v>
      </c>
      <c r="P25" s="246" t="str">
        <f>IF(OR(TOTAL!P25="",TOTAL!P25=0),"",TOTAL!P25/TOTAL!$C$6*'Vîrsta 1-2 ani'!$C$6)</f>
        <v/>
      </c>
      <c r="Q25" s="246">
        <f>IF(OR(TOTAL!Q25="",TOTAL!Q25=0),"",TOTAL!Q25/TOTAL!$C$6*'Vîrsta 1-2 ani'!$C$6)</f>
        <v>1.92</v>
      </c>
      <c r="R25" s="246">
        <f>IF(OR(TOTAL!R25="",TOTAL!R25=0),"",TOTAL!R25/TOTAL!$C$6*'Vîrsta 1-2 ani'!$C$6)</f>
        <v>0.57600000000000007</v>
      </c>
      <c r="S25" s="246">
        <f>IF(OR(TOTAL!S25="",TOTAL!S25=0),"",TOTAL!S25/TOTAL!$C$6*'Vîrsta 1-2 ani'!$C$6)</f>
        <v>2.64</v>
      </c>
      <c r="T25" s="246">
        <f>IF(OR(TOTAL!T25="",TOTAL!T25=0),"",TOTAL!T25/TOTAL!$C$6*'Vîrsta 1-2 ani'!$C$6)</f>
        <v>1.7280000000000002</v>
      </c>
      <c r="U25" s="246">
        <f>IF(OR(TOTAL!U25="",TOTAL!U25=0),"",TOTAL!U25/TOTAL!$C$6*'Vîrsta 1-2 ani'!$C$6)</f>
        <v>1.472</v>
      </c>
      <c r="V25" s="246">
        <f>IF(OR(TOTAL!V25="",TOTAL!V25=0),"",TOTAL!V25/TOTAL!$C$6*'Vîrsta 1-2 ani'!$C$6)</f>
        <v>1.8240000000000001</v>
      </c>
      <c r="W25" s="246" t="str">
        <f>IF(OR(TOTAL!W25="",TOTAL!W25=0),"",TOTAL!W25/TOTAL!$C$6*'Vîrsta 1-2 ani'!$C$6)</f>
        <v/>
      </c>
      <c r="X25" s="246" t="str">
        <f>IF(OR(TOTAL!X25="",TOTAL!X25=0),"",TOTAL!X25/TOTAL!$C$6*'Vîrsta 1-2 ani'!$C$6)</f>
        <v/>
      </c>
      <c r="Y25" s="246" t="str">
        <f>IF(OR(TOTAL!Y25="",TOTAL!Y25=0),"",TOTAL!Y25/TOTAL!$C$6*'Vîrsta 1-2 ani'!$C$6)</f>
        <v/>
      </c>
      <c r="Z25" s="11">
        <f t="shared" si="0"/>
        <v>11.4032</v>
      </c>
      <c r="AA25" s="11">
        <f t="shared" si="2"/>
        <v>122.61505376344086</v>
      </c>
      <c r="AB25" s="11">
        <f t="shared" si="9"/>
        <v>116.48430107526882</v>
      </c>
      <c r="AC25" s="7">
        <v>5</v>
      </c>
      <c r="AD25" s="97">
        <f t="shared" si="10"/>
        <v>0.69890580645161293</v>
      </c>
      <c r="AE25" s="100">
        <v>6.0000000000000001E-3</v>
      </c>
      <c r="AF25" s="101">
        <f t="shared" si="11"/>
        <v>0</v>
      </c>
      <c r="AG25" s="100"/>
      <c r="AH25" s="101">
        <f t="shared" si="12"/>
        <v>4.8923406451612905</v>
      </c>
      <c r="AI25" s="100">
        <v>4.2000000000000003E-2</v>
      </c>
      <c r="AJ25" s="97">
        <f t="shared" si="13"/>
        <v>20.967174193548388</v>
      </c>
      <c r="AK25" s="98">
        <v>0.18</v>
      </c>
      <c r="AL25" s="195"/>
      <c r="AM25" s="136"/>
      <c r="AN25" s="137"/>
      <c r="AO25" s="66"/>
    </row>
    <row r="26" spans="1:41" s="31" customFormat="1" ht="15.75" x14ac:dyDescent="0.25">
      <c r="A26" s="327"/>
      <c r="B26" s="57" t="s">
        <v>22</v>
      </c>
      <c r="C26" s="246" t="str">
        <f>IF(OR(TOTAL!C26="",TOTAL!C26=0),"",TOTAL!C26/TOTAL!$C$6*'Vîrsta 1-2 ani'!$C$6)</f>
        <v/>
      </c>
      <c r="D26" s="246" t="str">
        <f>IF(OR(TOTAL!D26="",TOTAL!D26=0),"",TOTAL!D26/TOTAL!$C$6*'Vîrsta 1-2 ani'!$C$6)</f>
        <v/>
      </c>
      <c r="E26" s="246">
        <f>IF(OR(TOTAL!E26="",TOTAL!E26=0),"",TOTAL!E26/TOTAL!$C$6*'Vîrsta 1-2 ani'!$C$6)</f>
        <v>0.41600000000000004</v>
      </c>
      <c r="F26" s="246" t="str">
        <f>IF(OR(TOTAL!F26="",TOTAL!F26=0),"",TOTAL!F26/TOTAL!$C$6*'Vîrsta 1-2 ani'!$C$6)</f>
        <v/>
      </c>
      <c r="G26" s="246" t="str">
        <f>IF(OR(TOTAL!G26="",TOTAL!G26=0),"",TOTAL!G26/TOTAL!$C$6*'Vîrsta 1-2 ani'!$C$6)</f>
        <v/>
      </c>
      <c r="H26" s="246">
        <f>IF(OR(TOTAL!H26="",TOTAL!H26=0),"",TOTAL!H26/TOTAL!$C$6*'Vîrsta 1-2 ani'!$C$6)</f>
        <v>0.44799999999999995</v>
      </c>
      <c r="I26" s="246" t="str">
        <f>IF(OR(TOTAL!I26="",TOTAL!I26=0),"",TOTAL!I26/TOTAL!$C$6*'Vîrsta 1-2 ani'!$C$6)</f>
        <v/>
      </c>
      <c r="J26" s="246" t="str">
        <f>IF(OR(TOTAL!J26="",TOTAL!J26=0),"",TOTAL!J26/TOTAL!$C$6*'Vîrsta 1-2 ani'!$C$6)</f>
        <v/>
      </c>
      <c r="K26" s="246" t="str">
        <f>IF(OR(TOTAL!K26="",TOTAL!K26=0),"",TOTAL!K26/TOTAL!$C$6*'Vîrsta 1-2 ani'!$C$6)</f>
        <v/>
      </c>
      <c r="L26" s="246" t="str">
        <f>IF(OR(TOTAL!L26="",TOTAL!L26=0),"",TOTAL!L26/TOTAL!$C$6*'Vîrsta 1-2 ani'!$C$6)</f>
        <v/>
      </c>
      <c r="M26" s="246" t="str">
        <f>IF(OR(TOTAL!M26="",TOTAL!M26=0),"",TOTAL!M26/TOTAL!$C$6*'Vîrsta 1-2 ani'!$C$6)</f>
        <v/>
      </c>
      <c r="N26" s="246" t="str">
        <f>IF(OR(TOTAL!N26="",TOTAL!N26=0),"",TOTAL!N26/TOTAL!$C$6*'Vîrsta 1-2 ani'!$C$6)</f>
        <v/>
      </c>
      <c r="O26" s="246">
        <f>IF(OR(TOTAL!O26="",TOTAL!O26=0),"",TOTAL!O26/TOTAL!$C$6*'Vîrsta 1-2 ani'!$C$6)</f>
        <v>0.24</v>
      </c>
      <c r="P26" s="246" t="str">
        <f>IF(OR(TOTAL!P26="",TOTAL!P26=0),"",TOTAL!P26/TOTAL!$C$6*'Vîrsta 1-2 ani'!$C$6)</f>
        <v/>
      </c>
      <c r="Q26" s="246" t="str">
        <f>IF(OR(TOTAL!Q26="",TOTAL!Q26=0),"",TOTAL!Q26/TOTAL!$C$6*'Vîrsta 1-2 ani'!$C$6)</f>
        <v/>
      </c>
      <c r="R26" s="246" t="str">
        <f>IF(OR(TOTAL!R26="",TOTAL!R26=0),"",TOTAL!R26/TOTAL!$C$6*'Vîrsta 1-2 ani'!$C$6)</f>
        <v/>
      </c>
      <c r="S26" s="246">
        <f>IF(OR(TOTAL!S26="",TOTAL!S26=0),"",TOTAL!S26/TOTAL!$C$6*'Vîrsta 1-2 ani'!$C$6)</f>
        <v>4.8</v>
      </c>
      <c r="T26" s="246" t="str">
        <f>IF(OR(TOTAL!T26="",TOTAL!T26=0),"",TOTAL!T26/TOTAL!$C$6*'Vîrsta 1-2 ani'!$C$6)</f>
        <v/>
      </c>
      <c r="U26" s="246" t="str">
        <f>IF(OR(TOTAL!U26="",TOTAL!U26=0),"",TOTAL!U26/TOTAL!$C$6*'Vîrsta 1-2 ani'!$C$6)</f>
        <v/>
      </c>
      <c r="V26" s="246" t="str">
        <f>IF(OR(TOTAL!V26="",TOTAL!V26=0),"",TOTAL!V26/TOTAL!$C$6*'Vîrsta 1-2 ani'!$C$6)</f>
        <v/>
      </c>
      <c r="W26" s="246" t="str">
        <f>IF(OR(TOTAL!W26="",TOTAL!W26=0),"",TOTAL!W26/TOTAL!$C$6*'Vîrsta 1-2 ani'!$C$6)</f>
        <v/>
      </c>
      <c r="X26" s="246" t="str">
        <f>IF(OR(TOTAL!X26="",TOTAL!X26=0),"",TOTAL!X26/TOTAL!$C$6*'Vîrsta 1-2 ani'!$C$6)</f>
        <v/>
      </c>
      <c r="Y26" s="246" t="str">
        <f>IF(OR(TOTAL!Y26="",TOTAL!Y26=0),"",TOTAL!Y26/TOTAL!$C$6*'Vîrsta 1-2 ani'!$C$6)</f>
        <v/>
      </c>
      <c r="Z26" s="11">
        <f t="shared" si="0"/>
        <v>5.9039999999999999</v>
      </c>
      <c r="AA26" s="11">
        <f t="shared" si="2"/>
        <v>63.483870967741943</v>
      </c>
      <c r="AB26" s="11">
        <f t="shared" si="9"/>
        <v>45.708387096774203</v>
      </c>
      <c r="AC26" s="7">
        <v>28</v>
      </c>
      <c r="AD26" s="97">
        <f t="shared" si="10"/>
        <v>0.91416774193548411</v>
      </c>
      <c r="AE26" s="100">
        <v>0.02</v>
      </c>
      <c r="AF26" s="101">
        <f t="shared" si="11"/>
        <v>0</v>
      </c>
      <c r="AG26" s="100"/>
      <c r="AH26" s="101">
        <f t="shared" si="12"/>
        <v>2.7425032258064519</v>
      </c>
      <c r="AI26" s="100">
        <v>0.06</v>
      </c>
      <c r="AJ26" s="97">
        <f t="shared" si="13"/>
        <v>15.54085161290323</v>
      </c>
      <c r="AK26" s="98">
        <v>0.34</v>
      </c>
      <c r="AL26" s="195"/>
      <c r="AM26" s="136"/>
      <c r="AN26" s="137"/>
      <c r="AO26" s="66"/>
    </row>
    <row r="27" spans="1:41" s="31" customFormat="1" ht="15.75" x14ac:dyDescent="0.25">
      <c r="A27" s="327"/>
      <c r="B27" s="57" t="s">
        <v>23</v>
      </c>
      <c r="C27" s="246" t="str">
        <f>IF(OR(TOTAL!C27="",TOTAL!C27=0),"",TOTAL!C27/TOTAL!$C$6*'Vîrsta 1-2 ani'!$C$6)</f>
        <v/>
      </c>
      <c r="D27" s="246">
        <f>IF(OR(TOTAL!D27="",TOTAL!D27=0),"",TOTAL!D27/TOTAL!$C$6*'Vîrsta 1-2 ani'!$C$6)</f>
        <v>0.51200000000000001</v>
      </c>
      <c r="E27" s="246" t="str">
        <f>IF(OR(TOTAL!E27="",TOTAL!E27=0),"",TOTAL!E27/TOTAL!$C$6*'Vîrsta 1-2 ani'!$C$6)</f>
        <v/>
      </c>
      <c r="F27" s="246">
        <f>IF(OR(TOTAL!F27="",TOTAL!F27=0),"",TOTAL!F27/TOTAL!$C$6*'Vîrsta 1-2 ani'!$C$6)</f>
        <v>0.35200000000000004</v>
      </c>
      <c r="G27" s="246">
        <f>IF(OR(TOTAL!G27="",TOTAL!G27=0),"",TOTAL!G27/TOTAL!$C$6*'Vîrsta 1-2 ani'!$C$6)</f>
        <v>0.38400000000000001</v>
      </c>
      <c r="H27" s="246" t="str">
        <f>IF(OR(TOTAL!H27="",TOTAL!H27=0),"",TOTAL!H27/TOTAL!$C$6*'Vîrsta 1-2 ani'!$C$6)</f>
        <v/>
      </c>
      <c r="I27" s="246">
        <f>IF(OR(TOTAL!I27="",TOTAL!I27=0),"",TOTAL!I27/TOTAL!$C$6*'Vîrsta 1-2 ani'!$C$6)</f>
        <v>0.64</v>
      </c>
      <c r="J27" s="246" t="str">
        <f>IF(OR(TOTAL!J27="",TOTAL!J27=0),"",TOTAL!J27/TOTAL!$C$6*'Vîrsta 1-2 ani'!$C$6)</f>
        <v/>
      </c>
      <c r="K27" s="246" t="str">
        <f>IF(OR(TOTAL!K27="",TOTAL!K27=0),"",TOTAL!K27/TOTAL!$C$6*'Vîrsta 1-2 ani'!$C$6)</f>
        <v/>
      </c>
      <c r="L27" s="246" t="str">
        <f>IF(OR(TOTAL!L27="",TOTAL!L27=0),"",TOTAL!L27/TOTAL!$C$6*'Vîrsta 1-2 ani'!$C$6)</f>
        <v/>
      </c>
      <c r="M27" s="246" t="str">
        <f>IF(OR(TOTAL!M27="",TOTAL!M27=0),"",TOTAL!M27/TOTAL!$C$6*'Vîrsta 1-2 ani'!$C$6)</f>
        <v/>
      </c>
      <c r="N27" s="246">
        <f>IF(OR(TOTAL!N27="",TOTAL!N27=0),"",TOTAL!N27/TOTAL!$C$6*'Vîrsta 1-2 ani'!$C$6)</f>
        <v>0.64</v>
      </c>
      <c r="O27" s="246" t="str">
        <f>IF(OR(TOTAL!O27="",TOTAL!O27=0),"",TOTAL!O27/TOTAL!$C$6*'Vîrsta 1-2 ani'!$C$6)</f>
        <v/>
      </c>
      <c r="P27" s="246" t="str">
        <f>IF(OR(TOTAL!P27="",TOTAL!P27=0),"",TOTAL!P27/TOTAL!$C$6*'Vîrsta 1-2 ani'!$C$6)</f>
        <v/>
      </c>
      <c r="Q27" s="246" t="str">
        <f>IF(OR(TOTAL!Q27="",TOTAL!Q27=0),"",TOTAL!Q27/TOTAL!$C$6*'Vîrsta 1-2 ani'!$C$6)</f>
        <v/>
      </c>
      <c r="R27" s="246" t="str">
        <f>IF(OR(TOTAL!R27="",TOTAL!R27=0),"",TOTAL!R27/TOTAL!$C$6*'Vîrsta 1-2 ani'!$C$6)</f>
        <v/>
      </c>
      <c r="S27" s="246" t="str">
        <f>IF(OR(TOTAL!S27="",TOTAL!S27=0),"",TOTAL!S27/TOTAL!$C$6*'Vîrsta 1-2 ani'!$C$6)</f>
        <v/>
      </c>
      <c r="T27" s="246">
        <f>IF(OR(TOTAL!T27="",TOTAL!T27=0),"",TOTAL!T27/TOTAL!$C$6*'Vîrsta 1-2 ani'!$C$6)</f>
        <v>5.5679999999999996</v>
      </c>
      <c r="U27" s="246" t="str">
        <f>IF(OR(TOTAL!U27="",TOTAL!U27=0),"",TOTAL!U27/TOTAL!$C$6*'Vîrsta 1-2 ani'!$C$6)</f>
        <v/>
      </c>
      <c r="V27" s="246" t="str">
        <f>IF(OR(TOTAL!V27="",TOTAL!V27=0),"",TOTAL!V27/TOTAL!$C$6*'Vîrsta 1-2 ani'!$C$6)</f>
        <v/>
      </c>
      <c r="W27" s="246" t="str">
        <f>IF(OR(TOTAL!W27="",TOTAL!W27=0),"",TOTAL!W27/TOTAL!$C$6*'Vîrsta 1-2 ani'!$C$6)</f>
        <v/>
      </c>
      <c r="X27" s="246" t="str">
        <f>IF(OR(TOTAL!X27="",TOTAL!X27=0),"",TOTAL!X27/TOTAL!$C$6*'Vîrsta 1-2 ani'!$C$6)</f>
        <v/>
      </c>
      <c r="Y27" s="246" t="str">
        <f>IF(OR(TOTAL!Y27="",TOTAL!Y27=0),"",TOTAL!Y27/TOTAL!$C$6*'Vîrsta 1-2 ani'!$C$6)</f>
        <v/>
      </c>
      <c r="Z27" s="11">
        <f t="shared" si="0"/>
        <v>8.0960000000000001</v>
      </c>
      <c r="AA27" s="11">
        <f t="shared" si="2"/>
        <v>87.053763440860209</v>
      </c>
      <c r="AB27" s="11">
        <f t="shared" si="9"/>
        <v>69.64301075268817</v>
      </c>
      <c r="AC27" s="7">
        <v>20</v>
      </c>
      <c r="AD27" s="97">
        <f t="shared" si="10"/>
        <v>1.3928602150537635</v>
      </c>
      <c r="AE27" s="100">
        <v>0.02</v>
      </c>
      <c r="AF27" s="101">
        <f t="shared" si="11"/>
        <v>6.9643010752688167E-2</v>
      </c>
      <c r="AG27" s="100">
        <v>1E-3</v>
      </c>
      <c r="AH27" s="101">
        <f t="shared" si="12"/>
        <v>34.821505376344085</v>
      </c>
      <c r="AI27" s="100">
        <v>0.5</v>
      </c>
      <c r="AJ27" s="97">
        <f t="shared" si="13"/>
        <v>17.410752688172042</v>
      </c>
      <c r="AK27" s="98">
        <v>0.25</v>
      </c>
      <c r="AL27" s="195"/>
      <c r="AM27" s="136"/>
      <c r="AN27" s="137"/>
      <c r="AO27" s="66"/>
    </row>
    <row r="28" spans="1:41" s="31" customFormat="1" ht="15.75" x14ac:dyDescent="0.25">
      <c r="A28" s="327"/>
      <c r="B28" s="57" t="s">
        <v>24</v>
      </c>
      <c r="C28" s="246" t="str">
        <f>IF(OR(TOTAL!C28="",TOTAL!C28=0),"",TOTAL!C28/TOTAL!$C$6*'Vîrsta 1-2 ani'!$C$6)</f>
        <v/>
      </c>
      <c r="D28" s="246" t="str">
        <f>IF(OR(TOTAL!D28="",TOTAL!D28=0),"",TOTAL!D28/TOTAL!$C$6*'Vîrsta 1-2 ani'!$C$6)</f>
        <v/>
      </c>
      <c r="E28" s="246" t="str">
        <f>IF(OR(TOTAL!E28="",TOTAL!E28=0),"",TOTAL!E28/TOTAL!$C$6*'Vîrsta 1-2 ani'!$C$6)</f>
        <v/>
      </c>
      <c r="F28" s="246" t="str">
        <f>IF(OR(TOTAL!F28="",TOTAL!F28=0),"",TOTAL!F28/TOTAL!$C$6*'Vîrsta 1-2 ani'!$C$6)</f>
        <v/>
      </c>
      <c r="G28" s="246" t="str">
        <f>IF(OR(TOTAL!G28="",TOTAL!G28=0),"",TOTAL!G28/TOTAL!$C$6*'Vîrsta 1-2 ani'!$C$6)</f>
        <v/>
      </c>
      <c r="H28" s="246">
        <f>IF(OR(TOTAL!H28="",TOTAL!H28=0),"",TOTAL!H28/TOTAL!$C$6*'Vîrsta 1-2 ani'!$C$6)</f>
        <v>0.25600000000000001</v>
      </c>
      <c r="I28" s="246">
        <f>IF(OR(TOTAL!I28="",TOTAL!I28=0),"",TOTAL!I28/TOTAL!$C$6*'Vîrsta 1-2 ani'!$C$6)</f>
        <v>0.22399999999999998</v>
      </c>
      <c r="J28" s="246">
        <f>IF(OR(TOTAL!J28="",TOTAL!J28=0),"",TOTAL!J28/TOTAL!$C$6*'Vîrsta 1-2 ani'!$C$6)</f>
        <v>0.28800000000000003</v>
      </c>
      <c r="K28" s="246">
        <f>IF(OR(TOTAL!K28="",TOTAL!K28=0),"",TOTAL!K28/TOTAL!$C$6*'Vîrsta 1-2 ani'!$C$6)</f>
        <v>0.192</v>
      </c>
      <c r="L28" s="246">
        <f>IF(OR(TOTAL!L28="",TOTAL!L28=0),"",TOTAL!L28/TOTAL!$C$6*'Vîrsta 1-2 ani'!$C$6)</f>
        <v>0.24960000000000002</v>
      </c>
      <c r="M28" s="246" t="str">
        <f>IF(OR(TOTAL!M28="",TOTAL!M28=0),"",TOTAL!M28/TOTAL!$C$6*'Vîrsta 1-2 ani'!$C$6)</f>
        <v/>
      </c>
      <c r="N28" s="246">
        <f>IF(OR(TOTAL!N28="",TOTAL!N28=0),"",TOTAL!N28/TOTAL!$C$6*'Vîrsta 1-2 ani'!$C$6)</f>
        <v>0.128</v>
      </c>
      <c r="O28" s="246">
        <f>IF(OR(TOTAL!O28="",TOTAL!O28=0),"",TOTAL!O28/TOTAL!$C$6*'Vîrsta 1-2 ani'!$C$6)</f>
        <v>9.6000000000000002E-2</v>
      </c>
      <c r="P28" s="246">
        <f>IF(OR(TOTAL!P28="",TOTAL!P28=0),"",TOTAL!P28/TOTAL!$C$6*'Vîrsta 1-2 ani'!$C$6)</f>
        <v>0.96</v>
      </c>
      <c r="Q28" s="246">
        <f>IF(OR(TOTAL!Q28="",TOTAL!Q28=0),"",TOTAL!Q28/TOTAL!$C$6*'Vîrsta 1-2 ani'!$C$6)</f>
        <v>1.28</v>
      </c>
      <c r="R28" s="246">
        <f>IF(OR(TOTAL!R28="",TOTAL!R28=0),"",TOTAL!R28/TOTAL!$C$6*'Vîrsta 1-2 ani'!$C$6)</f>
        <v>0.34560000000000002</v>
      </c>
      <c r="S28" s="246">
        <f>IF(OR(TOTAL!S28="",TOTAL!S28=0),"",TOTAL!S28/TOTAL!$C$6*'Vîrsta 1-2 ani'!$C$6)</f>
        <v>0.96</v>
      </c>
      <c r="T28" s="246">
        <f>IF(OR(TOTAL!T28="",TOTAL!T28=0),"",TOTAL!T28/TOTAL!$C$6*'Vîrsta 1-2 ani'!$C$6)</f>
        <v>1.4080000000000001</v>
      </c>
      <c r="U28" s="246">
        <f>IF(OR(TOTAL!U28="",TOTAL!U28=0),"",TOTAL!U28/TOTAL!$C$6*'Vîrsta 1-2 ani'!$C$6)</f>
        <v>11.968</v>
      </c>
      <c r="V28" s="246">
        <f>IF(OR(TOTAL!V28="",TOTAL!V28=0),"",TOTAL!V28/TOTAL!$C$6*'Vîrsta 1-2 ani'!$C$6)</f>
        <v>0.99199999999999999</v>
      </c>
      <c r="W28" s="246" t="str">
        <f>IF(OR(TOTAL!W28="",TOTAL!W28=0),"",TOTAL!W28/TOTAL!$C$6*'Vîrsta 1-2 ani'!$C$6)</f>
        <v/>
      </c>
      <c r="X28" s="246" t="str">
        <f>IF(OR(TOTAL!X28="",TOTAL!X28=0),"",TOTAL!X28/TOTAL!$C$6*'Vîrsta 1-2 ani'!$C$6)</f>
        <v/>
      </c>
      <c r="Y28" s="246" t="str">
        <f>IF(OR(TOTAL!Y28="",TOTAL!Y28=0),"",TOTAL!Y28/TOTAL!$C$6*'Vîrsta 1-2 ani'!$C$6)</f>
        <v/>
      </c>
      <c r="Z28" s="11">
        <f t="shared" si="0"/>
        <v>19.347200000000001</v>
      </c>
      <c r="AA28" s="11">
        <f t="shared" si="2"/>
        <v>208.03440860215056</v>
      </c>
      <c r="AB28" s="11">
        <f t="shared" si="9"/>
        <v>156.02580645161291</v>
      </c>
      <c r="AC28" s="7">
        <v>25</v>
      </c>
      <c r="AD28" s="97">
        <f t="shared" si="10"/>
        <v>1.560258064516129</v>
      </c>
      <c r="AE28" s="100">
        <v>0.01</v>
      </c>
      <c r="AF28" s="101">
        <f t="shared" si="11"/>
        <v>0</v>
      </c>
      <c r="AG28" s="100"/>
      <c r="AH28" s="101">
        <f t="shared" si="12"/>
        <v>9.3615483870967733</v>
      </c>
      <c r="AI28" s="100">
        <v>0.06</v>
      </c>
      <c r="AJ28" s="97">
        <f t="shared" si="13"/>
        <v>46.807741935483868</v>
      </c>
      <c r="AK28" s="98">
        <v>0.3</v>
      </c>
      <c r="AL28" s="195"/>
      <c r="AM28" s="136"/>
      <c r="AN28" s="137"/>
      <c r="AO28" s="66"/>
    </row>
    <row r="29" spans="1:41" s="31" customFormat="1" ht="15.75" x14ac:dyDescent="0.25">
      <c r="A29" s="327"/>
      <c r="B29" s="57" t="s">
        <v>85</v>
      </c>
      <c r="C29" s="246" t="str">
        <f>IF(OR(TOTAL!C29="",TOTAL!C29=0),"",TOTAL!C29/TOTAL!$C$6*'Vîrsta 1-2 ani'!$C$6)</f>
        <v/>
      </c>
      <c r="D29" s="246" t="str">
        <f>IF(OR(TOTAL!D29="",TOTAL!D29=0),"",TOTAL!D29/TOTAL!$C$6*'Vîrsta 1-2 ani'!$C$6)</f>
        <v/>
      </c>
      <c r="E29" s="246" t="str">
        <f>IF(OR(TOTAL!E29="",TOTAL!E29=0),"",TOTAL!E29/TOTAL!$C$6*'Vîrsta 1-2 ani'!$C$6)</f>
        <v/>
      </c>
      <c r="F29" s="246" t="str">
        <f>IF(OR(TOTAL!F29="",TOTAL!F29=0),"",TOTAL!F29/TOTAL!$C$6*'Vîrsta 1-2 ani'!$C$6)</f>
        <v/>
      </c>
      <c r="G29" s="246" t="str">
        <f>IF(OR(TOTAL!G29="",TOTAL!G29=0),"",TOTAL!G29/TOTAL!$C$6*'Vîrsta 1-2 ani'!$C$6)</f>
        <v/>
      </c>
      <c r="H29" s="246" t="str">
        <f>IF(OR(TOTAL!H29="",TOTAL!H29=0),"",TOTAL!H29/TOTAL!$C$6*'Vîrsta 1-2 ani'!$C$6)</f>
        <v/>
      </c>
      <c r="I29" s="246" t="str">
        <f>IF(OR(TOTAL!I29="",TOTAL!I29=0),"",TOTAL!I29/TOTAL!$C$6*'Vîrsta 1-2 ani'!$C$6)</f>
        <v/>
      </c>
      <c r="J29" s="246" t="str">
        <f>IF(OR(TOTAL!J29="",TOTAL!J29=0),"",TOTAL!J29/TOTAL!$C$6*'Vîrsta 1-2 ani'!$C$6)</f>
        <v/>
      </c>
      <c r="K29" s="246" t="str">
        <f>IF(OR(TOTAL!K29="",TOTAL!K29=0),"",TOTAL!K29/TOTAL!$C$6*'Vîrsta 1-2 ani'!$C$6)</f>
        <v/>
      </c>
      <c r="L29" s="246" t="str">
        <f>IF(OR(TOTAL!L29="",TOTAL!L29=0),"",TOTAL!L29/TOTAL!$C$6*'Vîrsta 1-2 ani'!$C$6)</f>
        <v/>
      </c>
      <c r="M29" s="246" t="str">
        <f>IF(OR(TOTAL!M29="",TOTAL!M29=0),"",TOTAL!M29/TOTAL!$C$6*'Vîrsta 1-2 ani'!$C$6)</f>
        <v/>
      </c>
      <c r="N29" s="246" t="str">
        <f>IF(OR(TOTAL!N29="",TOTAL!N29=0),"",TOTAL!N29/TOTAL!$C$6*'Vîrsta 1-2 ani'!$C$6)</f>
        <v/>
      </c>
      <c r="O29" s="246" t="str">
        <f>IF(OR(TOTAL!O29="",TOTAL!O29=0),"",TOTAL!O29/TOTAL!$C$6*'Vîrsta 1-2 ani'!$C$6)</f>
        <v/>
      </c>
      <c r="P29" s="246" t="str">
        <f>IF(OR(TOTAL!P29="",TOTAL!P29=0),"",TOTAL!P29/TOTAL!$C$6*'Vîrsta 1-2 ani'!$C$6)</f>
        <v/>
      </c>
      <c r="Q29" s="246" t="str">
        <f>IF(OR(TOTAL!Q29="",TOTAL!Q29=0),"",TOTAL!Q29/TOTAL!$C$6*'Vîrsta 1-2 ani'!$C$6)</f>
        <v/>
      </c>
      <c r="R29" s="246" t="str">
        <f>IF(OR(TOTAL!R29="",TOTAL!R29=0),"",TOTAL!R29/TOTAL!$C$6*'Vîrsta 1-2 ani'!$C$6)</f>
        <v/>
      </c>
      <c r="S29" s="246" t="str">
        <f>IF(OR(TOTAL!S29="",TOTAL!S29=0),"",TOTAL!S29/TOTAL!$C$6*'Vîrsta 1-2 ani'!$C$6)</f>
        <v/>
      </c>
      <c r="T29" s="246" t="str">
        <f>IF(OR(TOTAL!T29="",TOTAL!T29=0),"",TOTAL!T29/TOTAL!$C$6*'Vîrsta 1-2 ani'!$C$6)</f>
        <v/>
      </c>
      <c r="U29" s="246" t="str">
        <f>IF(OR(TOTAL!U29="",TOTAL!U29=0),"",TOTAL!U29/TOTAL!$C$6*'Vîrsta 1-2 ani'!$C$6)</f>
        <v/>
      </c>
      <c r="V29" s="246" t="str">
        <f>IF(OR(TOTAL!V29="",TOTAL!V29=0),"",TOTAL!V29/TOTAL!$C$6*'Vîrsta 1-2 ani'!$C$6)</f>
        <v/>
      </c>
      <c r="W29" s="246" t="str">
        <f>IF(OR(TOTAL!W29="",TOTAL!W29=0),"",TOTAL!W29/TOTAL!$C$6*'Vîrsta 1-2 ani'!$C$6)</f>
        <v/>
      </c>
      <c r="X29" s="246" t="str">
        <f>IF(OR(TOTAL!X29="",TOTAL!X29=0),"",TOTAL!X29/TOTAL!$C$6*'Vîrsta 1-2 ani'!$C$6)</f>
        <v/>
      </c>
      <c r="Y29" s="246" t="str">
        <f>IF(OR(TOTAL!Y29="",TOTAL!Y29=0),"",TOTAL!Y29/TOTAL!$C$6*'Vîrsta 1-2 ani'!$C$6)</f>
        <v/>
      </c>
      <c r="Z29" s="11">
        <f t="shared" si="0"/>
        <v>0</v>
      </c>
      <c r="AA29" s="11">
        <f t="shared" si="2"/>
        <v>0</v>
      </c>
      <c r="AB29" s="11" t="str">
        <f t="shared" si="9"/>
        <v/>
      </c>
      <c r="AC29" s="7">
        <v>10</v>
      </c>
      <c r="AD29" s="97" t="str">
        <f t="shared" si="10"/>
        <v/>
      </c>
      <c r="AE29" s="100">
        <v>6.0000000000000001E-3</v>
      </c>
      <c r="AF29" s="101" t="str">
        <f t="shared" si="11"/>
        <v/>
      </c>
      <c r="AG29" s="100">
        <v>1E-3</v>
      </c>
      <c r="AH29" s="101" t="str">
        <f t="shared" si="12"/>
        <v/>
      </c>
      <c r="AI29" s="100">
        <v>0.05</v>
      </c>
      <c r="AJ29" s="97" t="str">
        <f t="shared" si="13"/>
        <v/>
      </c>
      <c r="AK29" s="98">
        <v>0.24</v>
      </c>
      <c r="AL29" s="195"/>
      <c r="AM29" s="136"/>
      <c r="AN29" s="137"/>
      <c r="AO29" s="66"/>
    </row>
    <row r="30" spans="1:41" s="31" customFormat="1" ht="15.75" x14ac:dyDescent="0.25">
      <c r="A30" s="327"/>
      <c r="B30" s="60" t="s">
        <v>83</v>
      </c>
      <c r="C30" s="246" t="str">
        <f>IF(OR(TOTAL!C30="",TOTAL!C30=0),"",TOTAL!C30/TOTAL!$C$6*'Vîrsta 1-2 ani'!$C$6)</f>
        <v/>
      </c>
      <c r="D30" s="246" t="str">
        <f>IF(OR(TOTAL!D30="",TOTAL!D30=0),"",TOTAL!D30/TOTAL!$C$6*'Vîrsta 1-2 ani'!$C$6)</f>
        <v/>
      </c>
      <c r="E30" s="246" t="str">
        <f>IF(OR(TOTAL!E30="",TOTAL!E30=0),"",TOTAL!E30/TOTAL!$C$6*'Vîrsta 1-2 ani'!$C$6)</f>
        <v/>
      </c>
      <c r="F30" s="246" t="str">
        <f>IF(OR(TOTAL!F30="",TOTAL!F30=0),"",TOTAL!F30/TOTAL!$C$6*'Vîrsta 1-2 ani'!$C$6)</f>
        <v/>
      </c>
      <c r="G30" s="246" t="str">
        <f>IF(OR(TOTAL!G30="",TOTAL!G30=0),"",TOTAL!G30/TOTAL!$C$6*'Vîrsta 1-2 ani'!$C$6)</f>
        <v/>
      </c>
      <c r="H30" s="246" t="str">
        <f>IF(OR(TOTAL!H30="",TOTAL!H30=0),"",TOTAL!H30/TOTAL!$C$6*'Vîrsta 1-2 ani'!$C$6)</f>
        <v/>
      </c>
      <c r="I30" s="246" t="str">
        <f>IF(OR(TOTAL!I30="",TOTAL!I30=0),"",TOTAL!I30/TOTAL!$C$6*'Vîrsta 1-2 ani'!$C$6)</f>
        <v/>
      </c>
      <c r="J30" s="246" t="str">
        <f>IF(OR(TOTAL!J30="",TOTAL!J30=0),"",TOTAL!J30/TOTAL!$C$6*'Vîrsta 1-2 ani'!$C$6)</f>
        <v/>
      </c>
      <c r="K30" s="246" t="str">
        <f>IF(OR(TOTAL!K30="",TOTAL!K30=0),"",TOTAL!K30/TOTAL!$C$6*'Vîrsta 1-2 ani'!$C$6)</f>
        <v/>
      </c>
      <c r="L30" s="246" t="str">
        <f>IF(OR(TOTAL!L30="",TOTAL!L30=0),"",TOTAL!L30/TOTAL!$C$6*'Vîrsta 1-2 ani'!$C$6)</f>
        <v/>
      </c>
      <c r="M30" s="246" t="str">
        <f>IF(OR(TOTAL!M30="",TOTAL!M30=0),"",TOTAL!M30/TOTAL!$C$6*'Vîrsta 1-2 ani'!$C$6)</f>
        <v/>
      </c>
      <c r="N30" s="246" t="str">
        <f>IF(OR(TOTAL!N30="",TOTAL!N30=0),"",TOTAL!N30/TOTAL!$C$6*'Vîrsta 1-2 ani'!$C$6)</f>
        <v/>
      </c>
      <c r="O30" s="246" t="str">
        <f>IF(OR(TOTAL!O30="",TOTAL!O30=0),"",TOTAL!O30/TOTAL!$C$6*'Vîrsta 1-2 ani'!$C$6)</f>
        <v/>
      </c>
      <c r="P30" s="246" t="str">
        <f>IF(OR(TOTAL!P30="",TOTAL!P30=0),"",TOTAL!P30/TOTAL!$C$6*'Vîrsta 1-2 ani'!$C$6)</f>
        <v/>
      </c>
      <c r="Q30" s="246" t="str">
        <f>IF(OR(TOTAL!Q30="",TOTAL!Q30=0),"",TOTAL!Q30/TOTAL!$C$6*'Vîrsta 1-2 ani'!$C$6)</f>
        <v/>
      </c>
      <c r="R30" s="246" t="str">
        <f>IF(OR(TOTAL!R30="",TOTAL!R30=0),"",TOTAL!R30/TOTAL!$C$6*'Vîrsta 1-2 ani'!$C$6)</f>
        <v/>
      </c>
      <c r="S30" s="246" t="str">
        <f>IF(OR(TOTAL!S30="",TOTAL!S30=0),"",TOTAL!S30/TOTAL!$C$6*'Vîrsta 1-2 ani'!$C$6)</f>
        <v/>
      </c>
      <c r="T30" s="246" t="str">
        <f>IF(OR(TOTAL!T30="",TOTAL!T30=0),"",TOTAL!T30/TOTAL!$C$6*'Vîrsta 1-2 ani'!$C$6)</f>
        <v/>
      </c>
      <c r="U30" s="246" t="str">
        <f>IF(OR(TOTAL!U30="",TOTAL!U30=0),"",TOTAL!U30/TOTAL!$C$6*'Vîrsta 1-2 ani'!$C$6)</f>
        <v/>
      </c>
      <c r="V30" s="246" t="str">
        <f>IF(OR(TOTAL!V30="",TOTAL!V30=0),"",TOTAL!V30/TOTAL!$C$6*'Vîrsta 1-2 ani'!$C$6)</f>
        <v/>
      </c>
      <c r="W30" s="246" t="str">
        <f>IF(OR(TOTAL!W30="",TOTAL!W30=0),"",TOTAL!W30/TOTAL!$C$6*'Vîrsta 1-2 ani'!$C$6)</f>
        <v/>
      </c>
      <c r="X30" s="246" t="str">
        <f>IF(OR(TOTAL!X30="",TOTAL!X30=0),"",TOTAL!X30/TOTAL!$C$6*'Vîrsta 1-2 ani'!$C$6)</f>
        <v/>
      </c>
      <c r="Y30" s="246" t="str">
        <f>IF(OR(TOTAL!Y30="",TOTAL!Y30=0),"",TOTAL!Y30/TOTAL!$C$6*'Vîrsta 1-2 ani'!$C$6)</f>
        <v/>
      </c>
      <c r="Z30" s="11">
        <f t="shared" si="0"/>
        <v>0</v>
      </c>
      <c r="AA30" s="11">
        <f t="shared" si="2"/>
        <v>0</v>
      </c>
      <c r="AB30" s="11" t="str">
        <f t="shared" si="9"/>
        <v/>
      </c>
      <c r="AC30" s="7">
        <v>20</v>
      </c>
      <c r="AD30" s="97" t="str">
        <f t="shared" si="10"/>
        <v/>
      </c>
      <c r="AE30" s="98">
        <v>1.2E-2</v>
      </c>
      <c r="AF30" s="97" t="str">
        <f t="shared" si="11"/>
        <v/>
      </c>
      <c r="AG30" s="98">
        <v>3.0000000000000001E-3</v>
      </c>
      <c r="AH30" s="97" t="str">
        <f t="shared" si="12"/>
        <v/>
      </c>
      <c r="AI30" s="98">
        <v>3.3000000000000002E-2</v>
      </c>
      <c r="AJ30" s="97" t="str">
        <f t="shared" si="13"/>
        <v/>
      </c>
      <c r="AK30" s="98">
        <v>0.17</v>
      </c>
      <c r="AL30" s="195"/>
      <c r="AM30" s="136"/>
      <c r="AN30" s="137"/>
      <c r="AO30" s="66"/>
    </row>
    <row r="31" spans="1:41" s="31" customFormat="1" ht="15.75" x14ac:dyDescent="0.25">
      <c r="A31" s="327"/>
      <c r="B31" s="60" t="s">
        <v>87</v>
      </c>
      <c r="C31" s="246" t="str">
        <f>IF(OR(TOTAL!C31="",TOTAL!C31=0),"",TOTAL!C31/TOTAL!$C$6*'Vîrsta 1-2 ani'!$C$6)</f>
        <v/>
      </c>
      <c r="D31" s="246" t="str">
        <f>IF(OR(TOTAL!D31="",TOTAL!D31=0),"",TOTAL!D31/TOTAL!$C$6*'Vîrsta 1-2 ani'!$C$6)</f>
        <v/>
      </c>
      <c r="E31" s="246" t="str">
        <f>IF(OR(TOTAL!E31="",TOTAL!E31=0),"",TOTAL!E31/TOTAL!$C$6*'Vîrsta 1-2 ani'!$C$6)</f>
        <v/>
      </c>
      <c r="F31" s="246" t="str">
        <f>IF(OR(TOTAL!F31="",TOTAL!F31=0),"",TOTAL!F31/TOTAL!$C$6*'Vîrsta 1-2 ani'!$C$6)</f>
        <v/>
      </c>
      <c r="G31" s="246" t="str">
        <f>IF(OR(TOTAL!G31="",TOTAL!G31=0),"",TOTAL!G31/TOTAL!$C$6*'Vîrsta 1-2 ani'!$C$6)</f>
        <v/>
      </c>
      <c r="H31" s="246" t="str">
        <f>IF(OR(TOTAL!H31="",TOTAL!H31=0),"",TOTAL!H31/TOTAL!$C$6*'Vîrsta 1-2 ani'!$C$6)</f>
        <v/>
      </c>
      <c r="I31" s="246" t="str">
        <f>IF(OR(TOTAL!I31="",TOTAL!I31=0),"",TOTAL!I31/TOTAL!$C$6*'Vîrsta 1-2 ani'!$C$6)</f>
        <v/>
      </c>
      <c r="J31" s="246" t="str">
        <f>IF(OR(TOTAL!J31="",TOTAL!J31=0),"",TOTAL!J31/TOTAL!$C$6*'Vîrsta 1-2 ani'!$C$6)</f>
        <v/>
      </c>
      <c r="K31" s="246" t="str">
        <f>IF(OR(TOTAL!K31="",TOTAL!K31=0),"",TOTAL!K31/TOTAL!$C$6*'Vîrsta 1-2 ani'!$C$6)</f>
        <v/>
      </c>
      <c r="L31" s="246" t="str">
        <f>IF(OR(TOTAL!L31="",TOTAL!L31=0),"",TOTAL!L31/TOTAL!$C$6*'Vîrsta 1-2 ani'!$C$6)</f>
        <v/>
      </c>
      <c r="M31" s="246" t="str">
        <f>IF(OR(TOTAL!M31="",TOTAL!M31=0),"",TOTAL!M31/TOTAL!$C$6*'Vîrsta 1-2 ani'!$C$6)</f>
        <v/>
      </c>
      <c r="N31" s="246" t="str">
        <f>IF(OR(TOTAL!N31="",TOTAL!N31=0),"",TOTAL!N31/TOTAL!$C$6*'Vîrsta 1-2 ani'!$C$6)</f>
        <v/>
      </c>
      <c r="O31" s="246" t="str">
        <f>IF(OR(TOTAL!O31="",TOTAL!O31=0),"",TOTAL!O31/TOTAL!$C$6*'Vîrsta 1-2 ani'!$C$6)</f>
        <v/>
      </c>
      <c r="P31" s="246" t="str">
        <f>IF(OR(TOTAL!P31="",TOTAL!P31=0),"",TOTAL!P31/TOTAL!$C$6*'Vîrsta 1-2 ani'!$C$6)</f>
        <v/>
      </c>
      <c r="Q31" s="246" t="str">
        <f>IF(OR(TOTAL!Q31="",TOTAL!Q31=0),"",TOTAL!Q31/TOTAL!$C$6*'Vîrsta 1-2 ani'!$C$6)</f>
        <v/>
      </c>
      <c r="R31" s="246" t="str">
        <f>IF(OR(TOTAL!R31="",TOTAL!R31=0),"",TOTAL!R31/TOTAL!$C$6*'Vîrsta 1-2 ani'!$C$6)</f>
        <v/>
      </c>
      <c r="S31" s="246" t="str">
        <f>IF(OR(TOTAL!S31="",TOTAL!S31=0),"",TOTAL!S31/TOTAL!$C$6*'Vîrsta 1-2 ani'!$C$6)</f>
        <v/>
      </c>
      <c r="T31" s="246" t="str">
        <f>IF(OR(TOTAL!T31="",TOTAL!T31=0),"",TOTAL!T31/TOTAL!$C$6*'Vîrsta 1-2 ani'!$C$6)</f>
        <v/>
      </c>
      <c r="U31" s="246" t="str">
        <f>IF(OR(TOTAL!U31="",TOTAL!U31=0),"",TOTAL!U31/TOTAL!$C$6*'Vîrsta 1-2 ani'!$C$6)</f>
        <v/>
      </c>
      <c r="V31" s="246" t="str">
        <f>IF(OR(TOTAL!V31="",TOTAL!V31=0),"",TOTAL!V31/TOTAL!$C$6*'Vîrsta 1-2 ani'!$C$6)</f>
        <v/>
      </c>
      <c r="W31" s="246" t="str">
        <f>IF(OR(TOTAL!W31="",TOTAL!W31=0),"",TOTAL!W31/TOTAL!$C$6*'Vîrsta 1-2 ani'!$C$6)</f>
        <v/>
      </c>
      <c r="X31" s="246" t="str">
        <f>IF(OR(TOTAL!X31="",TOTAL!X31=0),"",TOTAL!X31/TOTAL!$C$6*'Vîrsta 1-2 ani'!$C$6)</f>
        <v/>
      </c>
      <c r="Y31" s="246" t="str">
        <f>IF(OR(TOTAL!Y31="",TOTAL!Y31=0),"",TOTAL!Y31/TOTAL!$C$6*'Vîrsta 1-2 ani'!$C$6)</f>
        <v/>
      </c>
      <c r="Z31" s="11">
        <f t="shared" si="0"/>
        <v>0</v>
      </c>
      <c r="AA31" s="11">
        <f t="shared" si="2"/>
        <v>0</v>
      </c>
      <c r="AB31" s="11" t="str">
        <f t="shared" si="9"/>
        <v/>
      </c>
      <c r="AC31" s="7">
        <v>26</v>
      </c>
      <c r="AD31" s="97" t="str">
        <f t="shared" si="10"/>
        <v/>
      </c>
      <c r="AE31" s="98">
        <v>2.9000000000000001E-2</v>
      </c>
      <c r="AF31" s="97" t="str">
        <f t="shared" si="11"/>
        <v/>
      </c>
      <c r="AG31" s="98">
        <v>4.0000000000000001E-3</v>
      </c>
      <c r="AH31" s="97" t="str">
        <f t="shared" si="12"/>
        <v/>
      </c>
      <c r="AI31" s="98">
        <v>3.5999999999999997E-2</v>
      </c>
      <c r="AJ31" s="97" t="str">
        <f t="shared" si="13"/>
        <v/>
      </c>
      <c r="AK31" s="98">
        <v>0.23</v>
      </c>
      <c r="AL31" s="195"/>
      <c r="AM31" s="136"/>
      <c r="AN31" s="137"/>
      <c r="AO31" s="66"/>
    </row>
    <row r="32" spans="1:41" s="31" customFormat="1" ht="15.75" x14ac:dyDescent="0.25">
      <c r="A32" s="327"/>
      <c r="B32" s="61" t="s">
        <v>62</v>
      </c>
      <c r="C32" s="248" t="str">
        <f>IF(OR(TOTAL!C32="",TOTAL!C32=0),"",TOTAL!C32/TOTAL!$C$6*'Vîrsta 1-2 ani'!$C$6)</f>
        <v/>
      </c>
      <c r="D32" s="248" t="str">
        <f>IF(OR(TOTAL!D32="",TOTAL!D32=0),"",TOTAL!D32/TOTAL!$C$6*'Vîrsta 1-2 ani'!$C$6)</f>
        <v/>
      </c>
      <c r="E32" s="248" t="str">
        <f>IF(OR(TOTAL!E32="",TOTAL!E32=0),"",TOTAL!E32/TOTAL!$C$6*'Vîrsta 1-2 ani'!$C$6)</f>
        <v/>
      </c>
      <c r="F32" s="248" t="str">
        <f>IF(OR(TOTAL!F32="",TOTAL!F32=0),"",TOTAL!F32/TOTAL!$C$6*'Vîrsta 1-2 ani'!$C$6)</f>
        <v/>
      </c>
      <c r="G32" s="248" t="str">
        <f>IF(OR(TOTAL!G32="",TOTAL!G32=0),"",TOTAL!G32/TOTAL!$C$6*'Vîrsta 1-2 ani'!$C$6)</f>
        <v/>
      </c>
      <c r="H32" s="248" t="str">
        <f>IF(OR(TOTAL!H32="",TOTAL!H32=0),"",TOTAL!H32/TOTAL!$C$6*'Vîrsta 1-2 ani'!$C$6)</f>
        <v/>
      </c>
      <c r="I32" s="248" t="str">
        <f>IF(OR(TOTAL!I32="",TOTAL!I32=0),"",TOTAL!I32/TOTAL!$C$6*'Vîrsta 1-2 ani'!$C$6)</f>
        <v/>
      </c>
      <c r="J32" s="248" t="str">
        <f>IF(OR(TOTAL!J32="",TOTAL!J32=0),"",TOTAL!J32/TOTAL!$C$6*'Vîrsta 1-2 ani'!$C$6)</f>
        <v/>
      </c>
      <c r="K32" s="248" t="str">
        <f>IF(OR(TOTAL!K32="",TOTAL!K32=0),"",TOTAL!K32/TOTAL!$C$6*'Vîrsta 1-2 ani'!$C$6)</f>
        <v/>
      </c>
      <c r="L32" s="248" t="str">
        <f>IF(OR(TOTAL!L32="",TOTAL!L32=0),"",TOTAL!L32/TOTAL!$C$6*'Vîrsta 1-2 ani'!$C$6)</f>
        <v/>
      </c>
      <c r="M32" s="248" t="str">
        <f>IF(OR(TOTAL!M32="",TOTAL!M32=0),"",TOTAL!M32/TOTAL!$C$6*'Vîrsta 1-2 ani'!$C$6)</f>
        <v/>
      </c>
      <c r="N32" s="248" t="str">
        <f>IF(OR(TOTAL!N32="",TOTAL!N32=0),"",TOTAL!N32/TOTAL!$C$6*'Vîrsta 1-2 ani'!$C$6)</f>
        <v/>
      </c>
      <c r="O32" s="248" t="str">
        <f>IF(OR(TOTAL!O32="",TOTAL!O32=0),"",TOTAL!O32/TOTAL!$C$6*'Vîrsta 1-2 ani'!$C$6)</f>
        <v/>
      </c>
      <c r="P32" s="248" t="str">
        <f>IF(OR(TOTAL!P32="",TOTAL!P32=0),"",TOTAL!P32/TOTAL!$C$6*'Vîrsta 1-2 ani'!$C$6)</f>
        <v/>
      </c>
      <c r="Q32" s="248" t="str">
        <f>IF(OR(TOTAL!Q32="",TOTAL!Q32=0),"",TOTAL!Q32/TOTAL!$C$6*'Vîrsta 1-2 ani'!$C$6)</f>
        <v/>
      </c>
      <c r="R32" s="248" t="str">
        <f>IF(OR(TOTAL!R32="",TOTAL!R32=0),"",TOTAL!R32/TOTAL!$C$6*'Vîrsta 1-2 ani'!$C$6)</f>
        <v/>
      </c>
      <c r="S32" s="248" t="str">
        <f>IF(OR(TOTAL!S32="",TOTAL!S32=0),"",TOTAL!S32/TOTAL!$C$6*'Vîrsta 1-2 ani'!$C$6)</f>
        <v/>
      </c>
      <c r="T32" s="248" t="str">
        <f>IF(OR(TOTAL!T32="",TOTAL!T32=0),"",TOTAL!T32/TOTAL!$C$6*'Vîrsta 1-2 ani'!$C$6)</f>
        <v/>
      </c>
      <c r="U32" s="248" t="str">
        <f>IF(OR(TOTAL!U32="",TOTAL!U32=0),"",TOTAL!U32/TOTAL!$C$6*'Vîrsta 1-2 ani'!$C$6)</f>
        <v/>
      </c>
      <c r="V32" s="248" t="str">
        <f>IF(OR(TOTAL!V32="",TOTAL!V32=0),"",TOTAL!V32/TOTAL!$C$6*'Vîrsta 1-2 ani'!$C$6)</f>
        <v/>
      </c>
      <c r="W32" s="248" t="str">
        <f>IF(OR(TOTAL!W32="",TOTAL!W32=0),"",TOTAL!W32/TOTAL!$C$6*'Vîrsta 1-2 ani'!$C$6)</f>
        <v/>
      </c>
      <c r="X32" s="248" t="str">
        <f>IF(OR(TOTAL!X32="",TOTAL!X32=0),"",TOTAL!X32/TOTAL!$C$6*'Vîrsta 1-2 ani'!$C$6)</f>
        <v/>
      </c>
      <c r="Y32" s="248" t="str">
        <f>IF(OR(TOTAL!Y32="",TOTAL!Y32=0),"",TOTAL!Y32/TOTAL!$C$6*'Vîrsta 1-2 ani'!$C$6)</f>
        <v/>
      </c>
      <c r="Z32" s="11">
        <f t="shared" si="0"/>
        <v>0</v>
      </c>
      <c r="AA32" s="11">
        <f t="shared" si="2"/>
        <v>0</v>
      </c>
      <c r="AB32" s="11" t="str">
        <f t="shared" si="9"/>
        <v/>
      </c>
      <c r="AC32" s="7">
        <v>11</v>
      </c>
      <c r="AD32" s="97" t="str">
        <f t="shared" si="10"/>
        <v/>
      </c>
      <c r="AE32" s="98">
        <v>0.03</v>
      </c>
      <c r="AF32" s="97" t="str">
        <f t="shared" si="11"/>
        <v/>
      </c>
      <c r="AG32" s="98">
        <v>1.2E-2</v>
      </c>
      <c r="AH32" s="97" t="str">
        <f t="shared" si="12"/>
        <v/>
      </c>
      <c r="AI32" s="98">
        <v>0.182</v>
      </c>
      <c r="AJ32" s="97" t="str">
        <f t="shared" si="13"/>
        <v/>
      </c>
      <c r="AK32" s="98">
        <v>0.97</v>
      </c>
      <c r="AL32" s="195"/>
      <c r="AM32" s="136"/>
      <c r="AN32" s="137"/>
      <c r="AO32" s="66"/>
    </row>
    <row r="33" spans="1:41" s="31" customFormat="1" ht="15.75" x14ac:dyDescent="0.25">
      <c r="A33" s="327"/>
      <c r="B33" s="61" t="s">
        <v>56</v>
      </c>
      <c r="C33" s="248" t="str">
        <f>IF(OR(TOTAL!C33="",TOTAL!C33=0),"",TOTAL!C33/TOTAL!$C$6*'Vîrsta 1-2 ani'!$C$6)</f>
        <v/>
      </c>
      <c r="D33" s="248" t="str">
        <f>IF(OR(TOTAL!D33="",TOTAL!D33=0),"",TOTAL!D33/TOTAL!$C$6*'Vîrsta 1-2 ani'!$C$6)</f>
        <v/>
      </c>
      <c r="E33" s="248" t="str">
        <f>IF(OR(TOTAL!E33="",TOTAL!E33=0),"",TOTAL!E33/TOTAL!$C$6*'Vîrsta 1-2 ani'!$C$6)</f>
        <v/>
      </c>
      <c r="F33" s="248" t="str">
        <f>IF(OR(TOTAL!F33="",TOTAL!F33=0),"",TOTAL!F33/TOTAL!$C$6*'Vîrsta 1-2 ani'!$C$6)</f>
        <v/>
      </c>
      <c r="G33" s="248" t="str">
        <f>IF(OR(TOTAL!G33="",TOTAL!G33=0),"",TOTAL!G33/TOTAL!$C$6*'Vîrsta 1-2 ani'!$C$6)</f>
        <v/>
      </c>
      <c r="H33" s="248" t="str">
        <f>IF(OR(TOTAL!H33="",TOTAL!H33=0),"",TOTAL!H33/TOTAL!$C$6*'Vîrsta 1-2 ani'!$C$6)</f>
        <v/>
      </c>
      <c r="I33" s="248" t="str">
        <f>IF(OR(TOTAL!I33="",TOTAL!I33=0),"",TOTAL!I33/TOTAL!$C$6*'Vîrsta 1-2 ani'!$C$6)</f>
        <v/>
      </c>
      <c r="J33" s="248" t="str">
        <f>IF(OR(TOTAL!J33="",TOTAL!J33=0),"",TOTAL!J33/TOTAL!$C$6*'Vîrsta 1-2 ani'!$C$6)</f>
        <v/>
      </c>
      <c r="K33" s="248" t="str">
        <f>IF(OR(TOTAL!K33="",TOTAL!K33=0),"",TOTAL!K33/TOTAL!$C$6*'Vîrsta 1-2 ani'!$C$6)</f>
        <v/>
      </c>
      <c r="L33" s="248" t="str">
        <f>IF(OR(TOTAL!L33="",TOTAL!L33=0),"",TOTAL!L33/TOTAL!$C$6*'Vîrsta 1-2 ani'!$C$6)</f>
        <v/>
      </c>
      <c r="M33" s="248" t="str">
        <f>IF(OR(TOTAL!M33="",TOTAL!M33=0),"",TOTAL!M33/TOTAL!$C$6*'Vîrsta 1-2 ani'!$C$6)</f>
        <v/>
      </c>
      <c r="N33" s="248" t="str">
        <f>IF(OR(TOTAL!N33="",TOTAL!N33=0),"",TOTAL!N33/TOTAL!$C$6*'Vîrsta 1-2 ani'!$C$6)</f>
        <v/>
      </c>
      <c r="O33" s="248" t="str">
        <f>IF(OR(TOTAL!O33="",TOTAL!O33=0),"",TOTAL!O33/TOTAL!$C$6*'Vîrsta 1-2 ani'!$C$6)</f>
        <v/>
      </c>
      <c r="P33" s="248" t="str">
        <f>IF(OR(TOTAL!P33="",TOTAL!P33=0),"",TOTAL!P33/TOTAL!$C$6*'Vîrsta 1-2 ani'!$C$6)</f>
        <v/>
      </c>
      <c r="Q33" s="248" t="str">
        <f>IF(OR(TOTAL!Q33="",TOTAL!Q33=0),"",TOTAL!Q33/TOTAL!$C$6*'Vîrsta 1-2 ani'!$C$6)</f>
        <v/>
      </c>
      <c r="R33" s="248" t="str">
        <f>IF(OR(TOTAL!R33="",TOTAL!R33=0),"",TOTAL!R33/TOTAL!$C$6*'Vîrsta 1-2 ani'!$C$6)</f>
        <v/>
      </c>
      <c r="S33" s="248" t="str">
        <f>IF(OR(TOTAL!S33="",TOTAL!S33=0),"",TOTAL!S33/TOTAL!$C$6*'Vîrsta 1-2 ani'!$C$6)</f>
        <v/>
      </c>
      <c r="T33" s="248" t="str">
        <f>IF(OR(TOTAL!T33="",TOTAL!T33=0),"",TOTAL!T33/TOTAL!$C$6*'Vîrsta 1-2 ani'!$C$6)</f>
        <v/>
      </c>
      <c r="U33" s="248" t="str">
        <f>IF(OR(TOTAL!U33="",TOTAL!U33=0),"",TOTAL!U33/TOTAL!$C$6*'Vîrsta 1-2 ani'!$C$6)</f>
        <v/>
      </c>
      <c r="V33" s="248" t="str">
        <f>IF(OR(TOTAL!V33="",TOTAL!V33=0),"",TOTAL!V33/TOTAL!$C$6*'Vîrsta 1-2 ani'!$C$6)</f>
        <v/>
      </c>
      <c r="W33" s="248" t="str">
        <f>IF(OR(TOTAL!W33="",TOTAL!W33=0),"",TOTAL!W33/TOTAL!$C$6*'Vîrsta 1-2 ani'!$C$6)</f>
        <v/>
      </c>
      <c r="X33" s="248" t="str">
        <f>IF(OR(TOTAL!X33="",TOTAL!X33=0),"",TOTAL!X33/TOTAL!$C$6*'Vîrsta 1-2 ani'!$C$6)</f>
        <v/>
      </c>
      <c r="Y33" s="248" t="str">
        <f>IF(OR(TOTAL!Y33="",TOTAL!Y33=0),"",TOTAL!Y33/TOTAL!$C$6*'Vîrsta 1-2 ani'!$C$6)</f>
        <v/>
      </c>
      <c r="Z33" s="11">
        <f t="shared" si="0"/>
        <v>0</v>
      </c>
      <c r="AA33" s="11">
        <f t="shared" si="2"/>
        <v>0</v>
      </c>
      <c r="AB33" s="11" t="str">
        <f t="shared" si="9"/>
        <v/>
      </c>
      <c r="AC33" s="7">
        <v>20</v>
      </c>
      <c r="AD33" s="97" t="str">
        <f t="shared" si="10"/>
        <v/>
      </c>
      <c r="AE33" s="98">
        <v>1.0999999999999999E-2</v>
      </c>
      <c r="AF33" s="97" t="str">
        <f t="shared" si="11"/>
        <v/>
      </c>
      <c r="AG33" s="98">
        <v>2E-3</v>
      </c>
      <c r="AH33" s="97" t="str">
        <f t="shared" si="12"/>
        <v/>
      </c>
      <c r="AI33" s="98">
        <v>3.4000000000000002E-2</v>
      </c>
      <c r="AJ33" s="97" t="str">
        <f t="shared" si="13"/>
        <v/>
      </c>
      <c r="AK33" s="98">
        <v>0.2</v>
      </c>
      <c r="AL33" s="195"/>
      <c r="AM33" s="136"/>
      <c r="AN33" s="137"/>
      <c r="AO33" s="66"/>
    </row>
    <row r="34" spans="1:41" s="31" customFormat="1" ht="15.75" x14ac:dyDescent="0.25">
      <c r="A34" s="327"/>
      <c r="B34" s="61" t="s">
        <v>47</v>
      </c>
      <c r="C34" s="248" t="str">
        <f>IF(OR(TOTAL!C34="",TOTAL!C34=0),"",TOTAL!C34/TOTAL!$C$6*'Vîrsta 1-2 ani'!$C$6)</f>
        <v/>
      </c>
      <c r="D34" s="248" t="str">
        <f>IF(OR(TOTAL!D34="",TOTAL!D34=0),"",TOTAL!D34/TOTAL!$C$6*'Vîrsta 1-2 ani'!$C$6)</f>
        <v/>
      </c>
      <c r="E34" s="248" t="str">
        <f>IF(OR(TOTAL!E34="",TOTAL!E34=0),"",TOTAL!E34/TOTAL!$C$6*'Vîrsta 1-2 ani'!$C$6)</f>
        <v/>
      </c>
      <c r="F34" s="248" t="str">
        <f>IF(OR(TOTAL!F34="",TOTAL!F34=0),"",TOTAL!F34/TOTAL!$C$6*'Vîrsta 1-2 ani'!$C$6)</f>
        <v/>
      </c>
      <c r="G34" s="248" t="str">
        <f>IF(OR(TOTAL!G34="",TOTAL!G34=0),"",TOTAL!G34/TOTAL!$C$6*'Vîrsta 1-2 ani'!$C$6)</f>
        <v/>
      </c>
      <c r="H34" s="248" t="str">
        <f>IF(OR(TOTAL!H34="",TOTAL!H34=0),"",TOTAL!H34/TOTAL!$C$6*'Vîrsta 1-2 ani'!$C$6)</f>
        <v/>
      </c>
      <c r="I34" s="248" t="str">
        <f>IF(OR(TOTAL!I34="",TOTAL!I34=0),"",TOTAL!I34/TOTAL!$C$6*'Vîrsta 1-2 ani'!$C$6)</f>
        <v/>
      </c>
      <c r="J34" s="248" t="str">
        <f>IF(OR(TOTAL!J34="",TOTAL!J34=0),"",TOTAL!J34/TOTAL!$C$6*'Vîrsta 1-2 ani'!$C$6)</f>
        <v/>
      </c>
      <c r="K34" s="248" t="str">
        <f>IF(OR(TOTAL!K34="",TOTAL!K34=0),"",TOTAL!K34/TOTAL!$C$6*'Vîrsta 1-2 ani'!$C$6)</f>
        <v/>
      </c>
      <c r="L34" s="248" t="str">
        <f>IF(OR(TOTAL!L34="",TOTAL!L34=0),"",TOTAL!L34/TOTAL!$C$6*'Vîrsta 1-2 ani'!$C$6)</f>
        <v/>
      </c>
      <c r="M34" s="248" t="str">
        <f>IF(OR(TOTAL!M34="",TOTAL!M34=0),"",TOTAL!M34/TOTAL!$C$6*'Vîrsta 1-2 ani'!$C$6)</f>
        <v/>
      </c>
      <c r="N34" s="248" t="str">
        <f>IF(OR(TOTAL!N34="",TOTAL!N34=0),"",TOTAL!N34/TOTAL!$C$6*'Vîrsta 1-2 ani'!$C$6)</f>
        <v/>
      </c>
      <c r="O34" s="248" t="str">
        <f>IF(OR(TOTAL!O34="",TOTAL!O34=0),"",TOTAL!O34/TOTAL!$C$6*'Vîrsta 1-2 ani'!$C$6)</f>
        <v/>
      </c>
      <c r="P34" s="248" t="str">
        <f>IF(OR(TOTAL!P34="",TOTAL!P34=0),"",TOTAL!P34/TOTAL!$C$6*'Vîrsta 1-2 ani'!$C$6)</f>
        <v/>
      </c>
      <c r="Q34" s="248" t="str">
        <f>IF(OR(TOTAL!Q34="",TOTAL!Q34=0),"",TOTAL!Q34/TOTAL!$C$6*'Vîrsta 1-2 ani'!$C$6)</f>
        <v/>
      </c>
      <c r="R34" s="248" t="str">
        <f>IF(OR(TOTAL!R34="",TOTAL!R34=0),"",TOTAL!R34/TOTAL!$C$6*'Vîrsta 1-2 ani'!$C$6)</f>
        <v/>
      </c>
      <c r="S34" s="248" t="str">
        <f>IF(OR(TOTAL!S34="",TOTAL!S34=0),"",TOTAL!S34/TOTAL!$C$6*'Vîrsta 1-2 ani'!$C$6)</f>
        <v/>
      </c>
      <c r="T34" s="248" t="str">
        <f>IF(OR(TOTAL!T34="",TOTAL!T34=0),"",TOTAL!T34/TOTAL!$C$6*'Vîrsta 1-2 ani'!$C$6)</f>
        <v/>
      </c>
      <c r="U34" s="248" t="str">
        <f>IF(OR(TOTAL!U34="",TOTAL!U34=0),"",TOTAL!U34/TOTAL!$C$6*'Vîrsta 1-2 ani'!$C$6)</f>
        <v/>
      </c>
      <c r="V34" s="248" t="str">
        <f>IF(OR(TOTAL!V34="",TOTAL!V34=0),"",TOTAL!V34/TOTAL!$C$6*'Vîrsta 1-2 ani'!$C$6)</f>
        <v/>
      </c>
      <c r="W34" s="248" t="str">
        <f>IF(OR(TOTAL!W34="",TOTAL!W34=0),"",TOTAL!W34/TOTAL!$C$6*'Vîrsta 1-2 ani'!$C$6)</f>
        <v/>
      </c>
      <c r="X34" s="248" t="str">
        <f>IF(OR(TOTAL!X34="",TOTAL!X34=0),"",TOTAL!X34/TOTAL!$C$6*'Vîrsta 1-2 ani'!$C$6)</f>
        <v/>
      </c>
      <c r="Y34" s="248" t="str">
        <f>IF(OR(TOTAL!Y34="",TOTAL!Y34=0),"",TOTAL!Y34/TOTAL!$C$6*'Vîrsta 1-2 ani'!$C$6)</f>
        <v/>
      </c>
      <c r="Z34" s="11">
        <f t="shared" si="0"/>
        <v>0</v>
      </c>
      <c r="AA34" s="11">
        <f t="shared" si="2"/>
        <v>0</v>
      </c>
      <c r="AB34" s="11" t="str">
        <f t="shared" si="9"/>
        <v/>
      </c>
      <c r="AC34" s="7"/>
      <c r="AD34" s="97" t="str">
        <f t="shared" si="10"/>
        <v/>
      </c>
      <c r="AE34" s="98">
        <v>0.01</v>
      </c>
      <c r="AF34" s="97" t="str">
        <f t="shared" si="11"/>
        <v/>
      </c>
      <c r="AG34" s="98">
        <v>2E-3</v>
      </c>
      <c r="AH34" s="97" t="str">
        <f t="shared" si="12"/>
        <v/>
      </c>
      <c r="AI34" s="98">
        <v>0.03</v>
      </c>
      <c r="AJ34" s="97" t="str">
        <f t="shared" si="13"/>
        <v/>
      </c>
      <c r="AK34" s="98">
        <v>0.12</v>
      </c>
      <c r="AL34" s="195"/>
      <c r="AM34" s="136"/>
      <c r="AN34" s="137"/>
      <c r="AO34" s="66"/>
    </row>
    <row r="35" spans="1:41" s="31" customFormat="1" ht="15.75" x14ac:dyDescent="0.25">
      <c r="A35" s="327"/>
      <c r="B35" s="61" t="s">
        <v>84</v>
      </c>
      <c r="C35" s="248" t="str">
        <f>IF(OR(TOTAL!C35="",TOTAL!C35=0),"",TOTAL!C35/TOTAL!$C$6*'Vîrsta 1-2 ani'!$C$6)</f>
        <v/>
      </c>
      <c r="D35" s="248" t="str">
        <f>IF(OR(TOTAL!D35="",TOTAL!D35=0),"",TOTAL!D35/TOTAL!$C$6*'Vîrsta 1-2 ani'!$C$6)</f>
        <v/>
      </c>
      <c r="E35" s="248" t="str">
        <f>IF(OR(TOTAL!E35="",TOTAL!E35=0),"",TOTAL!E35/TOTAL!$C$6*'Vîrsta 1-2 ani'!$C$6)</f>
        <v/>
      </c>
      <c r="F35" s="248" t="str">
        <f>IF(OR(TOTAL!F35="",TOTAL!F35=0),"",TOTAL!F35/TOTAL!$C$6*'Vîrsta 1-2 ani'!$C$6)</f>
        <v/>
      </c>
      <c r="G35" s="248" t="str">
        <f>IF(OR(TOTAL!G35="",TOTAL!G35=0),"",TOTAL!G35/TOTAL!$C$6*'Vîrsta 1-2 ani'!$C$6)</f>
        <v/>
      </c>
      <c r="H35" s="248" t="str">
        <f>IF(OR(TOTAL!H35="",TOTAL!H35=0),"",TOTAL!H35/TOTAL!$C$6*'Vîrsta 1-2 ani'!$C$6)</f>
        <v/>
      </c>
      <c r="I35" s="248" t="str">
        <f>IF(OR(TOTAL!I35="",TOTAL!I35=0),"",TOTAL!I35/TOTAL!$C$6*'Vîrsta 1-2 ani'!$C$6)</f>
        <v/>
      </c>
      <c r="J35" s="248" t="str">
        <f>IF(OR(TOTAL!J35="",TOTAL!J35=0),"",TOTAL!J35/TOTAL!$C$6*'Vîrsta 1-2 ani'!$C$6)</f>
        <v/>
      </c>
      <c r="K35" s="248" t="str">
        <f>IF(OR(TOTAL!K35="",TOTAL!K35=0),"",TOTAL!K35/TOTAL!$C$6*'Vîrsta 1-2 ani'!$C$6)</f>
        <v/>
      </c>
      <c r="L35" s="248" t="str">
        <f>IF(OR(TOTAL!L35="",TOTAL!L35=0),"",TOTAL!L35/TOTAL!$C$6*'Vîrsta 1-2 ani'!$C$6)</f>
        <v/>
      </c>
      <c r="M35" s="248" t="str">
        <f>IF(OR(TOTAL!M35="",TOTAL!M35=0),"",TOTAL!M35/TOTAL!$C$6*'Vîrsta 1-2 ani'!$C$6)</f>
        <v/>
      </c>
      <c r="N35" s="248" t="str">
        <f>IF(OR(TOTAL!N35="",TOTAL!N35=0),"",TOTAL!N35/TOTAL!$C$6*'Vîrsta 1-2 ani'!$C$6)</f>
        <v/>
      </c>
      <c r="O35" s="248" t="str">
        <f>IF(OR(TOTAL!O35="",TOTAL!O35=0),"",TOTAL!O35/TOTAL!$C$6*'Vîrsta 1-2 ani'!$C$6)</f>
        <v/>
      </c>
      <c r="P35" s="248" t="str">
        <f>IF(OR(TOTAL!P35="",TOTAL!P35=0),"",TOTAL!P35/TOTAL!$C$6*'Vîrsta 1-2 ani'!$C$6)</f>
        <v/>
      </c>
      <c r="Q35" s="248" t="str">
        <f>IF(OR(TOTAL!Q35="",TOTAL!Q35=0),"",TOTAL!Q35/TOTAL!$C$6*'Vîrsta 1-2 ani'!$C$6)</f>
        <v/>
      </c>
      <c r="R35" s="248" t="str">
        <f>IF(OR(TOTAL!R35="",TOTAL!R35=0),"",TOTAL!R35/TOTAL!$C$6*'Vîrsta 1-2 ani'!$C$6)</f>
        <v/>
      </c>
      <c r="S35" s="248" t="str">
        <f>IF(OR(TOTAL!S35="",TOTAL!S35=0),"",TOTAL!S35/TOTAL!$C$6*'Vîrsta 1-2 ani'!$C$6)</f>
        <v/>
      </c>
      <c r="T35" s="248" t="str">
        <f>IF(OR(TOTAL!T35="",TOTAL!T35=0),"",TOTAL!T35/TOTAL!$C$6*'Vîrsta 1-2 ani'!$C$6)</f>
        <v/>
      </c>
      <c r="U35" s="248" t="str">
        <f>IF(OR(TOTAL!U35="",TOTAL!U35=0),"",TOTAL!U35/TOTAL!$C$6*'Vîrsta 1-2 ani'!$C$6)</f>
        <v/>
      </c>
      <c r="V35" s="248" t="str">
        <f>IF(OR(TOTAL!V35="",TOTAL!V35=0),"",TOTAL!V35/TOTAL!$C$6*'Vîrsta 1-2 ani'!$C$6)</f>
        <v/>
      </c>
      <c r="W35" s="248" t="str">
        <f>IF(OR(TOTAL!W35="",TOTAL!W35=0),"",TOTAL!W35/TOTAL!$C$6*'Vîrsta 1-2 ani'!$C$6)</f>
        <v/>
      </c>
      <c r="X35" s="248" t="str">
        <f>IF(OR(TOTAL!X35="",TOTAL!X35=0),"",TOTAL!X35/TOTAL!$C$6*'Vîrsta 1-2 ani'!$C$6)</f>
        <v/>
      </c>
      <c r="Y35" s="248" t="str">
        <f>IF(OR(TOTAL!Y35="",TOTAL!Y35=0),"",TOTAL!Y35/TOTAL!$C$6*'Vîrsta 1-2 ani'!$C$6)</f>
        <v/>
      </c>
      <c r="Z35" s="11">
        <f t="shared" si="0"/>
        <v>0</v>
      </c>
      <c r="AA35" s="11">
        <f t="shared" si="2"/>
        <v>0</v>
      </c>
      <c r="AB35" s="11" t="str">
        <f t="shared" si="9"/>
        <v/>
      </c>
      <c r="AC35" s="7">
        <v>9</v>
      </c>
      <c r="AD35" s="97" t="str">
        <f t="shared" si="10"/>
        <v/>
      </c>
      <c r="AE35" s="98">
        <v>0.02</v>
      </c>
      <c r="AF35" s="97" t="str">
        <f t="shared" si="11"/>
        <v/>
      </c>
      <c r="AG35" s="98">
        <v>2E-3</v>
      </c>
      <c r="AH35" s="97" t="str">
        <f t="shared" si="12"/>
        <v/>
      </c>
      <c r="AI35" s="98">
        <v>5.7000000000000002E-2</v>
      </c>
      <c r="AJ35" s="97" t="str">
        <f t="shared" si="13"/>
        <v/>
      </c>
      <c r="AK35" s="98">
        <v>0.33</v>
      </c>
      <c r="AL35" s="195"/>
      <c r="AM35" s="136"/>
      <c r="AN35" s="137"/>
      <c r="AO35" s="66"/>
    </row>
    <row r="36" spans="1:41" s="31" customFormat="1" ht="15.75" x14ac:dyDescent="0.25">
      <c r="A36" s="327"/>
      <c r="B36" s="61" t="s">
        <v>48</v>
      </c>
      <c r="C36" s="248">
        <f>IF(OR(TOTAL!C36="",TOTAL!C36=0),"",TOTAL!C36/TOTAL!$C$6*'Vîrsta 1-2 ani'!$C$6)</f>
        <v>0.21440000000000001</v>
      </c>
      <c r="D36" s="248">
        <f>IF(OR(TOTAL!D36="",TOTAL!D36=0),"",TOTAL!D36/TOTAL!$C$6*'Vîrsta 1-2 ani'!$C$6)</f>
        <v>0.21440000000000001</v>
      </c>
      <c r="E36" s="248">
        <f>IF(OR(TOTAL!E36="",TOTAL!E36=0),"",TOTAL!E36/TOTAL!$C$6*'Vîrsta 1-2 ani'!$C$6)</f>
        <v>0.32</v>
      </c>
      <c r="F36" s="248">
        <f>IF(OR(TOTAL!F36="",TOTAL!F36=0),"",TOTAL!F36/TOTAL!$C$6*'Vîrsta 1-2 ani'!$C$6)</f>
        <v>0.10880000000000001</v>
      </c>
      <c r="G36" s="248">
        <f>IF(OR(TOTAL!G36="",TOTAL!G36=0),"",TOTAL!G36/TOTAL!$C$6*'Vîrsta 1-2 ani'!$C$6)</f>
        <v>0.21440000000000001</v>
      </c>
      <c r="H36" s="248">
        <f>IF(OR(TOTAL!H36="",TOTAL!H36=0),"",TOTAL!H36/TOTAL!$C$6*'Vîrsta 1-2 ani'!$C$6)</f>
        <v>0.21760000000000002</v>
      </c>
      <c r="I36" s="248">
        <f>IF(OR(TOTAL!I36="",TOTAL!I36=0),"",TOTAL!I36/TOTAL!$C$6*'Vîrsta 1-2 ani'!$C$6)</f>
        <v>0.21760000000000002</v>
      </c>
      <c r="J36" s="248">
        <f>IF(OR(TOTAL!J36="",TOTAL!J36=0),"",TOTAL!J36/TOTAL!$C$6*'Vîrsta 1-2 ani'!$C$6)</f>
        <v>0.10880000000000001</v>
      </c>
      <c r="K36" s="248">
        <f>IF(OR(TOTAL!K36="",TOTAL!K36=0),"",TOTAL!K36/TOTAL!$C$6*'Vîrsta 1-2 ani'!$C$6)</f>
        <v>0.21760000000000002</v>
      </c>
      <c r="L36" s="248">
        <f>IF(OR(TOTAL!L36="",TOTAL!L36=0),"",TOTAL!L36/TOTAL!$C$6*'Vîrsta 1-2 ani'!$C$6)</f>
        <v>0.21760000000000002</v>
      </c>
      <c r="M36" s="248">
        <f>IF(OR(TOTAL!M36="",TOTAL!M36=0),"",TOTAL!M36/TOTAL!$C$6*'Vîrsta 1-2 ani'!$C$6)</f>
        <v>0.10880000000000001</v>
      </c>
      <c r="N36" s="248">
        <f>IF(OR(TOTAL!N36="",TOTAL!N36=0),"",TOTAL!N36/TOTAL!$C$6*'Vîrsta 1-2 ani'!$C$6)</f>
        <v>0.32640000000000002</v>
      </c>
      <c r="O36" s="248">
        <f>IF(OR(TOTAL!O36="",TOTAL!O36=0),"",TOTAL!O36/TOTAL!$C$6*'Vîrsta 1-2 ani'!$C$6)</f>
        <v>0.32640000000000002</v>
      </c>
      <c r="P36" s="248">
        <f>IF(OR(TOTAL!P36="",TOTAL!P36=0),"",TOTAL!P36/TOTAL!$C$6*'Vîrsta 1-2 ani'!$C$6)</f>
        <v>0.65280000000000005</v>
      </c>
      <c r="Q36" s="248">
        <f>IF(OR(TOTAL!Q36="",TOTAL!Q36=0),"",TOTAL!Q36/TOTAL!$C$6*'Vîrsta 1-2 ani'!$C$6)</f>
        <v>0.65280000000000005</v>
      </c>
      <c r="R36" s="248">
        <f>IF(OR(TOTAL!R36="",TOTAL!R36=0),"",TOTAL!R36/TOTAL!$C$6*'Vîrsta 1-2 ani'!$C$6)</f>
        <v>0.43520000000000003</v>
      </c>
      <c r="S36" s="248">
        <f>IF(OR(TOTAL!S36="",TOTAL!S36=0),"",TOTAL!S36/TOTAL!$C$6*'Vîrsta 1-2 ani'!$C$6)</f>
        <v>0.65280000000000005</v>
      </c>
      <c r="T36" s="248">
        <f>IF(OR(TOTAL!T36="",TOTAL!T36=0),"",TOTAL!T36/TOTAL!$C$6*'Vîrsta 1-2 ani'!$C$6)</f>
        <v>0.87040000000000006</v>
      </c>
      <c r="U36" s="248">
        <f>IF(OR(TOTAL!U36="",TOTAL!U36=0),"",TOTAL!U36/TOTAL!$C$6*'Vîrsta 1-2 ani'!$C$6)</f>
        <v>0.43520000000000003</v>
      </c>
      <c r="V36" s="248">
        <f>IF(OR(TOTAL!V36="",TOTAL!V36=0),"",TOTAL!V36/TOTAL!$C$6*'Vîrsta 1-2 ani'!$C$6)</f>
        <v>0.65280000000000005</v>
      </c>
      <c r="W36" s="248" t="str">
        <f>IF(OR(TOTAL!W36="",TOTAL!W36=0),"",TOTAL!W36/TOTAL!$C$6*'Vîrsta 1-2 ani'!$C$6)</f>
        <v/>
      </c>
      <c r="X36" s="248" t="str">
        <f>IF(OR(TOTAL!X36="",TOTAL!X36=0),"",TOTAL!X36/TOTAL!$C$6*'Vîrsta 1-2 ani'!$C$6)</f>
        <v/>
      </c>
      <c r="Y36" s="248" t="str">
        <f>IF(OR(TOTAL!Y36="",TOTAL!Y36=0),"",TOTAL!Y36/TOTAL!$C$6*'Vîrsta 1-2 ani'!$C$6)</f>
        <v/>
      </c>
      <c r="Z36" s="11">
        <f t="shared" si="0"/>
        <v>7.1648000000000005</v>
      </c>
      <c r="AA36" s="11">
        <f t="shared" si="2"/>
        <v>77.040860215053769</v>
      </c>
      <c r="AB36" s="11">
        <f t="shared" si="9"/>
        <v>77.040860215053769</v>
      </c>
      <c r="AC36" s="7"/>
      <c r="AD36" s="97">
        <f t="shared" si="10"/>
        <v>0.77040860215053775</v>
      </c>
      <c r="AE36" s="98">
        <v>0.01</v>
      </c>
      <c r="AF36" s="97">
        <f t="shared" si="11"/>
        <v>0.30816344086021508</v>
      </c>
      <c r="AG36" s="98">
        <v>4.0000000000000001E-3</v>
      </c>
      <c r="AH36" s="97">
        <f t="shared" si="12"/>
        <v>2.3112258064516129</v>
      </c>
      <c r="AI36" s="98">
        <v>0.03</v>
      </c>
      <c r="AJ36" s="97">
        <f t="shared" si="13"/>
        <v>14.637763440860216</v>
      </c>
      <c r="AK36" s="98">
        <v>0.19</v>
      </c>
      <c r="AL36" s="195"/>
      <c r="AM36" s="136"/>
      <c r="AN36" s="137"/>
      <c r="AO36" s="66"/>
    </row>
    <row r="37" spans="1:41" s="31" customFormat="1" ht="15.75" x14ac:dyDescent="0.25">
      <c r="A37" s="327"/>
      <c r="B37" s="62" t="s">
        <v>54</v>
      </c>
      <c r="C37" s="249" t="str">
        <f>IF(OR(TOTAL!C37="",TOTAL!C37=0),"",TOTAL!C37/TOTAL!$C$6*'Vîrsta 1-2 ani'!$C$6)</f>
        <v/>
      </c>
      <c r="D37" s="249" t="str">
        <f>IF(OR(TOTAL!D37="",TOTAL!D37=0),"",TOTAL!D37/TOTAL!$C$6*'Vîrsta 1-2 ani'!$C$6)</f>
        <v/>
      </c>
      <c r="E37" s="249" t="str">
        <f>IF(OR(TOTAL!E37="",TOTAL!E37=0),"",TOTAL!E37/TOTAL!$C$6*'Vîrsta 1-2 ani'!$C$6)</f>
        <v/>
      </c>
      <c r="F37" s="249" t="str">
        <f>IF(OR(TOTAL!F37="",TOTAL!F37=0),"",TOTAL!F37/TOTAL!$C$6*'Vîrsta 1-2 ani'!$C$6)</f>
        <v/>
      </c>
      <c r="G37" s="249" t="str">
        <f>IF(OR(TOTAL!G37="",TOTAL!G37=0),"",TOTAL!G37/TOTAL!$C$6*'Vîrsta 1-2 ani'!$C$6)</f>
        <v/>
      </c>
      <c r="H37" s="249" t="str">
        <f>IF(OR(TOTAL!H37="",TOTAL!H37=0),"",TOTAL!H37/TOTAL!$C$6*'Vîrsta 1-2 ani'!$C$6)</f>
        <v/>
      </c>
      <c r="I37" s="249" t="str">
        <f>IF(OR(TOTAL!I37="",TOTAL!I37=0),"",TOTAL!I37/TOTAL!$C$6*'Vîrsta 1-2 ani'!$C$6)</f>
        <v/>
      </c>
      <c r="J37" s="249" t="str">
        <f>IF(OR(TOTAL!J37="",TOTAL!J37=0),"",TOTAL!J37/TOTAL!$C$6*'Vîrsta 1-2 ani'!$C$6)</f>
        <v/>
      </c>
      <c r="K37" s="249" t="str">
        <f>IF(OR(TOTAL!K37="",TOTAL!K37=0),"",TOTAL!K37/TOTAL!$C$6*'Vîrsta 1-2 ani'!$C$6)</f>
        <v/>
      </c>
      <c r="L37" s="249" t="str">
        <f>IF(OR(TOTAL!L37="",TOTAL!L37=0),"",TOTAL!L37/TOTAL!$C$6*'Vîrsta 1-2 ani'!$C$6)</f>
        <v/>
      </c>
      <c r="M37" s="249" t="str">
        <f>IF(OR(TOTAL!M37="",TOTAL!M37=0),"",TOTAL!M37/TOTAL!$C$6*'Vîrsta 1-2 ani'!$C$6)</f>
        <v/>
      </c>
      <c r="N37" s="249" t="str">
        <f>IF(OR(TOTAL!N37="",TOTAL!N37=0),"",TOTAL!N37/TOTAL!$C$6*'Vîrsta 1-2 ani'!$C$6)</f>
        <v/>
      </c>
      <c r="O37" s="249" t="str">
        <f>IF(OR(TOTAL!O37="",TOTAL!O37=0),"",TOTAL!O37/TOTAL!$C$6*'Vîrsta 1-2 ani'!$C$6)</f>
        <v/>
      </c>
      <c r="P37" s="249" t="str">
        <f>IF(OR(TOTAL!P37="",TOTAL!P37=0),"",TOTAL!P37/TOTAL!$C$6*'Vîrsta 1-2 ani'!$C$6)</f>
        <v/>
      </c>
      <c r="Q37" s="249" t="str">
        <f>IF(OR(TOTAL!Q37="",TOTAL!Q37=0),"",TOTAL!Q37/TOTAL!$C$6*'Vîrsta 1-2 ani'!$C$6)</f>
        <v/>
      </c>
      <c r="R37" s="249" t="str">
        <f>IF(OR(TOTAL!R37="",TOTAL!R37=0),"",TOTAL!R37/TOTAL!$C$6*'Vîrsta 1-2 ani'!$C$6)</f>
        <v/>
      </c>
      <c r="S37" s="249" t="str">
        <f>IF(OR(TOTAL!S37="",TOTAL!S37=0),"",TOTAL!S37/TOTAL!$C$6*'Vîrsta 1-2 ani'!$C$6)</f>
        <v/>
      </c>
      <c r="T37" s="249" t="str">
        <f>IF(OR(TOTAL!T37="",TOTAL!T37=0),"",TOTAL!T37/TOTAL!$C$6*'Vîrsta 1-2 ani'!$C$6)</f>
        <v/>
      </c>
      <c r="U37" s="249" t="str">
        <f>IF(OR(TOTAL!U37="",TOTAL!U37=0),"",TOTAL!U37/TOTAL!$C$6*'Vîrsta 1-2 ani'!$C$6)</f>
        <v/>
      </c>
      <c r="V37" s="249" t="str">
        <f>IF(OR(TOTAL!V37="",TOTAL!V37=0),"",TOTAL!V37/TOTAL!$C$6*'Vîrsta 1-2 ani'!$C$6)</f>
        <v/>
      </c>
      <c r="W37" s="249" t="str">
        <f>IF(OR(TOTAL!W37="",TOTAL!W37=0),"",TOTAL!W37/TOTAL!$C$6*'Vîrsta 1-2 ani'!$C$6)</f>
        <v/>
      </c>
      <c r="X37" s="249" t="str">
        <f>IF(OR(TOTAL!X37="",TOTAL!X37=0),"",TOTAL!X37/TOTAL!$C$6*'Vîrsta 1-2 ani'!$C$6)</f>
        <v/>
      </c>
      <c r="Y37" s="249" t="str">
        <f>IF(OR(TOTAL!Y37="",TOTAL!Y37=0),"",TOTAL!Y37/TOTAL!$C$6*'Vîrsta 1-2 ani'!$C$6)</f>
        <v/>
      </c>
      <c r="Z37" s="11">
        <f t="shared" si="0"/>
        <v>0</v>
      </c>
      <c r="AA37" s="11">
        <f t="shared" si="2"/>
        <v>0</v>
      </c>
      <c r="AB37" s="11" t="str">
        <f t="shared" si="9"/>
        <v/>
      </c>
      <c r="AC37" s="7">
        <v>25</v>
      </c>
      <c r="AD37" s="97" t="str">
        <f t="shared" si="10"/>
        <v/>
      </c>
      <c r="AE37" s="98">
        <v>2.1999999999999999E-2</v>
      </c>
      <c r="AF37" s="97" t="str">
        <f t="shared" si="11"/>
        <v/>
      </c>
      <c r="AG37" s="98">
        <v>1E-3</v>
      </c>
      <c r="AH37" s="97" t="str">
        <f t="shared" si="12"/>
        <v/>
      </c>
      <c r="AI37" s="98">
        <v>6.5000000000000002E-2</v>
      </c>
      <c r="AJ37" s="97" t="str">
        <f t="shared" si="13"/>
        <v/>
      </c>
      <c r="AK37" s="98">
        <v>0.28999999999999998</v>
      </c>
      <c r="AL37" s="195"/>
      <c r="AM37" s="136"/>
      <c r="AN37" s="137"/>
      <c r="AO37" s="66"/>
    </row>
    <row r="38" spans="1:41" s="31" customFormat="1" ht="15.75" x14ac:dyDescent="0.25">
      <c r="A38" s="327"/>
      <c r="B38" s="62" t="s">
        <v>55</v>
      </c>
      <c r="C38" s="249">
        <f>IF(OR(TOTAL!C38="",TOTAL!C38=0),"",TOTAL!C38/TOTAL!$C$6*'Vîrsta 1-2 ani'!$C$6)</f>
        <v>0.24</v>
      </c>
      <c r="D38" s="249">
        <f>IF(OR(TOTAL!D38="",TOTAL!D38=0),"",TOTAL!D38/TOTAL!$C$6*'Vîrsta 1-2 ani'!$C$6)</f>
        <v>5.1200000000000002E-2</v>
      </c>
      <c r="E38" s="249">
        <f>IF(OR(TOTAL!E38="",TOTAL!E38=0),"",TOTAL!E38/TOTAL!$C$6*'Vîrsta 1-2 ani'!$C$6)</f>
        <v>8.3199999999999996E-2</v>
      </c>
      <c r="F38" s="249">
        <f>IF(OR(TOTAL!F38="",TOTAL!F38=0),"",TOTAL!F38/TOTAL!$C$6*'Vîrsta 1-2 ani'!$C$6)</f>
        <v>5.28E-2</v>
      </c>
      <c r="G38" s="249">
        <f>IF(OR(TOTAL!G38="",TOTAL!G38=0),"",TOTAL!G38/TOTAL!$C$6*'Vîrsta 1-2 ani'!$C$6)</f>
        <v>0.192</v>
      </c>
      <c r="H38" s="249">
        <f>IF(OR(TOTAL!H38="",TOTAL!H38=0),"",TOTAL!H38/TOTAL!$C$6*'Vîrsta 1-2 ani'!$C$6)</f>
        <v>0.128</v>
      </c>
      <c r="I38" s="249">
        <f>IF(OR(TOTAL!I38="",TOTAL!I38=0),"",TOTAL!I38/TOTAL!$C$6*'Vîrsta 1-2 ani'!$C$6)</f>
        <v>6.4000000000000001E-2</v>
      </c>
      <c r="J38" s="249">
        <f>IF(OR(TOTAL!J38="",TOTAL!J38=0),"",TOTAL!J38/TOTAL!$C$6*'Vîrsta 1-2 ani'!$C$6)</f>
        <v>9.6000000000000002E-2</v>
      </c>
      <c r="K38" s="249">
        <f>IF(OR(TOTAL!K38="",TOTAL!K38=0),"",TOTAL!K38/TOTAL!$C$6*'Vîrsta 1-2 ani'!$C$6)</f>
        <v>6.4000000000000001E-2</v>
      </c>
      <c r="L38" s="249">
        <f>IF(OR(TOTAL!L38="",TOTAL!L38=0),"",TOTAL!L38/TOTAL!$C$6*'Vîrsta 1-2 ani'!$C$6)</f>
        <v>4.1599999999999998E-2</v>
      </c>
      <c r="M38" s="249">
        <f>IF(OR(TOTAL!M38="",TOTAL!M38=0),"",TOTAL!M38/TOTAL!$C$6*'Vîrsta 1-2 ani'!$C$6)</f>
        <v>0.128</v>
      </c>
      <c r="N38" s="249">
        <f>IF(OR(TOTAL!N38="",TOTAL!N38=0),"",TOTAL!N38/TOTAL!$C$6*'Vîrsta 1-2 ani'!$C$6)</f>
        <v>6.4000000000000001E-2</v>
      </c>
      <c r="O38" s="249">
        <f>IF(OR(TOTAL!O38="",TOTAL!O38=0),"",TOTAL!O38/TOTAL!$C$6*'Vîrsta 1-2 ani'!$C$6)</f>
        <v>0.128</v>
      </c>
      <c r="P38" s="249">
        <f>IF(OR(TOTAL!P38="",TOTAL!P38=0),"",TOTAL!P38/TOTAL!$C$6*'Vîrsta 1-2 ani'!$C$6)</f>
        <v>0.64</v>
      </c>
      <c r="Q38" s="249">
        <f>IF(OR(TOTAL!Q38="",TOTAL!Q38=0),"",TOTAL!Q38/TOTAL!$C$6*'Vîrsta 1-2 ani'!$C$6)</f>
        <v>0.96</v>
      </c>
      <c r="R38" s="249">
        <f>IF(OR(TOTAL!R38="",TOTAL!R38=0),"",TOTAL!R38/TOTAL!$C$6*'Vîrsta 1-2 ani'!$C$6)</f>
        <v>0.23039999999999999</v>
      </c>
      <c r="S38" s="249" t="str">
        <f>IF(OR(TOTAL!S38="",TOTAL!S38=0),"",TOTAL!S38/TOTAL!$C$6*'Vîrsta 1-2 ani'!$C$6)</f>
        <v/>
      </c>
      <c r="T38" s="249">
        <f>IF(OR(TOTAL!T38="",TOTAL!T38=0),"",TOTAL!T38/TOTAL!$C$6*'Vîrsta 1-2 ani'!$C$6)</f>
        <v>1.4080000000000001</v>
      </c>
      <c r="U38" s="249">
        <f>IF(OR(TOTAL!U38="",TOTAL!U38=0),"",TOTAL!U38/TOTAL!$C$6*'Vîrsta 1-2 ani'!$C$6)</f>
        <v>3.7439999999999998</v>
      </c>
      <c r="V38" s="249">
        <f>IF(OR(TOTAL!V38="",TOTAL!V38=0),"",TOTAL!V38/TOTAL!$C$6*'Vîrsta 1-2 ani'!$C$6)</f>
        <v>0.64</v>
      </c>
      <c r="W38" s="249" t="str">
        <f>IF(OR(TOTAL!W38="",TOTAL!W38=0),"",TOTAL!W38/TOTAL!$C$6*'Vîrsta 1-2 ani'!$C$6)</f>
        <v/>
      </c>
      <c r="X38" s="249" t="str">
        <f>IF(OR(TOTAL!X38="",TOTAL!X38=0),"",TOTAL!X38/TOTAL!$C$6*'Vîrsta 1-2 ani'!$C$6)</f>
        <v/>
      </c>
      <c r="Y38" s="249" t="str">
        <f>IF(OR(TOTAL!Y38="",TOTAL!Y38=0),"",TOTAL!Y38/TOTAL!$C$6*'Vîrsta 1-2 ani'!$C$6)</f>
        <v/>
      </c>
      <c r="Z38" s="11">
        <f t="shared" ref="Z38:Z64" si="14">SUM(C38:Y38)</f>
        <v>8.9552000000000014</v>
      </c>
      <c r="AA38" s="11">
        <f t="shared" si="2"/>
        <v>96.292473118279588</v>
      </c>
      <c r="AB38" s="11">
        <f t="shared" si="9"/>
        <v>67.404731182795715</v>
      </c>
      <c r="AC38" s="7">
        <v>30</v>
      </c>
      <c r="AD38" s="97">
        <f t="shared" si="10"/>
        <v>0.47183311827957003</v>
      </c>
      <c r="AE38" s="98">
        <v>7.0000000000000001E-3</v>
      </c>
      <c r="AF38" s="97">
        <f t="shared" si="11"/>
        <v>0.13480946236559144</v>
      </c>
      <c r="AG38" s="98">
        <v>2E-3</v>
      </c>
      <c r="AH38" s="97">
        <f t="shared" si="12"/>
        <v>2.0221419354838712</v>
      </c>
      <c r="AI38" s="98">
        <v>0.03</v>
      </c>
      <c r="AJ38" s="97">
        <f t="shared" si="13"/>
        <v>10.784756989247315</v>
      </c>
      <c r="AK38" s="98">
        <v>0.16</v>
      </c>
      <c r="AL38" s="195"/>
      <c r="AM38" s="136"/>
      <c r="AN38" s="137"/>
      <c r="AO38" s="66"/>
    </row>
    <row r="39" spans="1:41" s="31" customFormat="1" ht="15.75" x14ac:dyDescent="0.25">
      <c r="A39" s="327"/>
      <c r="B39" s="61" t="s">
        <v>63</v>
      </c>
      <c r="C39" s="248">
        <f>IF(OR(TOTAL!C39="",TOTAL!C39=0),"",TOTAL!C39/TOTAL!$C$6*'Vîrsta 1-2 ani'!$C$6)</f>
        <v>0.04</v>
      </c>
      <c r="D39" s="248">
        <f>IF(OR(TOTAL!D39="",TOTAL!D39=0),"",TOTAL!D39/TOTAL!$C$6*'Vîrsta 1-2 ani'!$C$6)</f>
        <v>5.1200000000000002E-2</v>
      </c>
      <c r="E39" s="248">
        <f>IF(OR(TOTAL!E39="",TOTAL!E39=0),"",TOTAL!E39/TOTAL!$C$6*'Vîrsta 1-2 ani'!$C$6)</f>
        <v>8.3199999999999996E-2</v>
      </c>
      <c r="F39" s="248">
        <f>IF(OR(TOTAL!F39="",TOTAL!F39=0),"",TOTAL!F39/TOTAL!$C$6*'Vîrsta 1-2 ani'!$C$6)</f>
        <v>8.8000000000000009E-2</v>
      </c>
      <c r="G39" s="248">
        <f>IF(OR(TOTAL!G39="",TOTAL!G39=0),"",TOTAL!G39/TOTAL!$C$6*'Vîrsta 1-2 ani'!$C$6)</f>
        <v>0.192</v>
      </c>
      <c r="H39" s="248">
        <f>IF(OR(TOTAL!H39="",TOTAL!H39=0),"",TOTAL!H39/TOTAL!$C$6*'Vîrsta 1-2 ani'!$C$6)</f>
        <v>0.128</v>
      </c>
      <c r="I39" s="248">
        <f>IF(OR(TOTAL!I39="",TOTAL!I39=0),"",TOTAL!I39/TOTAL!$C$6*'Vîrsta 1-2 ani'!$C$6)</f>
        <v>6.4000000000000001E-2</v>
      </c>
      <c r="J39" s="248">
        <f>IF(OR(TOTAL!J39="",TOTAL!J39=0),"",TOTAL!J39/TOTAL!$C$6*'Vîrsta 1-2 ani'!$C$6)</f>
        <v>0.192</v>
      </c>
      <c r="K39" s="248">
        <f>IF(OR(TOTAL!K39="",TOTAL!K39=0),"",TOTAL!K39/TOTAL!$C$6*'Vîrsta 1-2 ani'!$C$6)</f>
        <v>0.192</v>
      </c>
      <c r="L39" s="248">
        <f>IF(OR(TOTAL!L39="",TOTAL!L39=0),"",TOTAL!L39/TOTAL!$C$6*'Vîrsta 1-2 ani'!$C$6)</f>
        <v>8.3199999999999996E-2</v>
      </c>
      <c r="M39" s="248">
        <f>IF(OR(TOTAL!M39="",TOTAL!M39=0),"",TOTAL!M39/TOTAL!$C$6*'Vîrsta 1-2 ani'!$C$6)</f>
        <v>0.128</v>
      </c>
      <c r="N39" s="248">
        <f>IF(OR(TOTAL!N39="",TOTAL!N39=0),"",TOTAL!N39/TOTAL!$C$6*'Vîrsta 1-2 ani'!$C$6)</f>
        <v>0.128</v>
      </c>
      <c r="O39" s="248">
        <f>IF(OR(TOTAL!O39="",TOTAL!O39=0),"",TOTAL!O39/TOTAL!$C$6*'Vîrsta 1-2 ani'!$C$6)</f>
        <v>0.128</v>
      </c>
      <c r="P39" s="248">
        <f>IF(OR(TOTAL!P39="",TOTAL!P39=0),"",TOTAL!P39/TOTAL!$C$6*'Vîrsta 1-2 ani'!$C$6)</f>
        <v>0.40639999999999998</v>
      </c>
      <c r="Q39" s="248" t="str">
        <f>IF(OR(TOTAL!Q39="",TOTAL!Q39=0),"",TOTAL!Q39/TOTAL!$C$6*'Vîrsta 1-2 ani'!$C$6)</f>
        <v/>
      </c>
      <c r="R39" s="248" t="str">
        <f>IF(OR(TOTAL!R39="",TOTAL!R39=0),"",TOTAL!R39/TOTAL!$C$6*'Vîrsta 1-2 ani'!$C$6)</f>
        <v/>
      </c>
      <c r="S39" s="248" t="str">
        <f>IF(OR(TOTAL!S39="",TOTAL!S39=0),"",TOTAL!S39/TOTAL!$C$6*'Vîrsta 1-2 ani'!$C$6)</f>
        <v/>
      </c>
      <c r="T39" s="248" t="str">
        <f>IF(OR(TOTAL!T39="",TOTAL!T39=0),"",TOTAL!T39/TOTAL!$C$6*'Vîrsta 1-2 ani'!$C$6)</f>
        <v/>
      </c>
      <c r="U39" s="248" t="str">
        <f>IF(OR(TOTAL!U39="",TOTAL!U39=0),"",TOTAL!U39/TOTAL!$C$6*'Vîrsta 1-2 ani'!$C$6)</f>
        <v/>
      </c>
      <c r="V39" s="248" t="str">
        <f>IF(OR(TOTAL!V39="",TOTAL!V39=0),"",TOTAL!V39/TOTAL!$C$6*'Vîrsta 1-2 ani'!$C$6)</f>
        <v/>
      </c>
      <c r="W39" s="248" t="str">
        <f>IF(OR(TOTAL!W39="",TOTAL!W39=0),"",TOTAL!W39/TOTAL!$C$6*'Vîrsta 1-2 ani'!$C$6)</f>
        <v/>
      </c>
      <c r="X39" s="248" t="str">
        <f>IF(OR(TOTAL!X39="",TOTAL!X39=0),"",TOTAL!X39/TOTAL!$C$6*'Vîrsta 1-2 ani'!$C$6)</f>
        <v/>
      </c>
      <c r="Y39" s="248" t="str">
        <f>IF(OR(TOTAL!Y39="",TOTAL!Y39=0),"",TOTAL!Y39/TOTAL!$C$6*'Vîrsta 1-2 ani'!$C$6)</f>
        <v/>
      </c>
      <c r="Z39" s="11">
        <f t="shared" si="14"/>
        <v>1.9040000000000004</v>
      </c>
      <c r="AA39" s="11">
        <f t="shared" ref="AA39:AA70" si="15">IFERROR((Z39/$Z$6*1000),"")</f>
        <v>20.473118279569896</v>
      </c>
      <c r="AB39" s="11">
        <f t="shared" si="9"/>
        <v>16.378494623655918</v>
      </c>
      <c r="AC39" s="7">
        <v>20</v>
      </c>
      <c r="AD39" s="97">
        <f t="shared" si="10"/>
        <v>0.11464946236559143</v>
      </c>
      <c r="AE39" s="98">
        <v>7.0000000000000001E-3</v>
      </c>
      <c r="AF39" s="97">
        <f t="shared" si="11"/>
        <v>3.2756989247311838E-2</v>
      </c>
      <c r="AG39" s="98">
        <v>2E-3</v>
      </c>
      <c r="AH39" s="97">
        <f t="shared" si="12"/>
        <v>0.55686881720430126</v>
      </c>
      <c r="AI39" s="98">
        <v>3.4000000000000002E-2</v>
      </c>
      <c r="AJ39" s="97">
        <f t="shared" si="13"/>
        <v>2.2929892473118287</v>
      </c>
      <c r="AK39" s="98">
        <v>0.14000000000000001</v>
      </c>
      <c r="AL39" s="195"/>
      <c r="AM39" s="136"/>
      <c r="AN39" s="137"/>
      <c r="AO39" s="66"/>
    </row>
    <row r="40" spans="1:41" s="31" customFormat="1" ht="15.75" x14ac:dyDescent="0.25">
      <c r="A40" s="327"/>
      <c r="B40" s="61" t="s">
        <v>82</v>
      </c>
      <c r="C40" s="248">
        <f>IF(OR(TOTAL!C40="",TOTAL!C40=0),"",TOTAL!C40/TOTAL!$C$6*'Vîrsta 1-2 ani'!$C$6)</f>
        <v>2.4E-2</v>
      </c>
      <c r="D40" s="248">
        <f>IF(OR(TOTAL!D40="",TOTAL!D40=0),"",TOTAL!D40/TOTAL!$C$6*'Vîrsta 1-2 ani'!$C$6)</f>
        <v>8.0000000000000002E-3</v>
      </c>
      <c r="E40" s="248">
        <f>IF(OR(TOTAL!E40="",TOTAL!E40=0),"",TOTAL!E40/TOTAL!$C$6*'Vîrsta 1-2 ani'!$C$6)</f>
        <v>1.248E-2</v>
      </c>
      <c r="F40" s="248">
        <f>IF(OR(TOTAL!F40="",TOTAL!F40=0),"",TOTAL!F40/TOTAL!$C$6*'Vîrsta 1-2 ani'!$C$6)</f>
        <v>5.1200000000000004E-3</v>
      </c>
      <c r="G40" s="248">
        <f>IF(OR(TOTAL!G40="",TOTAL!G40=0),"",TOTAL!G40/TOTAL!$C$6*'Vîrsta 1-2 ani'!$C$6)</f>
        <v>5.7599999999999995E-3</v>
      </c>
      <c r="H40" s="248">
        <f>IF(OR(TOTAL!H40="",TOTAL!H40=0),"",TOTAL!H40/TOTAL!$C$6*'Vîrsta 1-2 ani'!$C$6)</f>
        <v>9.5999999999999992E-3</v>
      </c>
      <c r="I40" s="248">
        <f>IF(OR(TOTAL!I40="",TOTAL!I40=0),"",TOTAL!I40/TOTAL!$C$6*'Vîrsta 1-2 ani'!$C$6)</f>
        <v>9.5999999999999992E-3</v>
      </c>
      <c r="J40" s="248">
        <f>IF(OR(TOTAL!J40="",TOTAL!J40=0),"",TOTAL!J40/TOTAL!$C$6*'Vîrsta 1-2 ani'!$C$6)</f>
        <v>9.5999999999999992E-3</v>
      </c>
      <c r="K40" s="248">
        <f>IF(OR(TOTAL!K40="",TOTAL!K40=0),"",TOTAL!K40/TOTAL!$C$6*'Vîrsta 1-2 ani'!$C$6)</f>
        <v>9.5999999999999992E-3</v>
      </c>
      <c r="L40" s="248">
        <f>IF(OR(TOTAL!L40="",TOTAL!L40=0),"",TOTAL!L40/TOTAL!$C$6*'Vîrsta 1-2 ani'!$C$6)</f>
        <v>6.0799999999999995E-3</v>
      </c>
      <c r="M40" s="248">
        <f>IF(OR(TOTAL!M40="",TOTAL!M40=0),"",TOTAL!M40/TOTAL!$C$6*'Vîrsta 1-2 ani'!$C$6)</f>
        <v>9.5999999999999992E-3</v>
      </c>
      <c r="N40" s="248">
        <f>IF(OR(TOTAL!N40="",TOTAL!N40=0),"",TOTAL!N40/TOTAL!$C$6*'Vîrsta 1-2 ani'!$C$6)</f>
        <v>9.5999999999999992E-3</v>
      </c>
      <c r="O40" s="248">
        <f>IF(OR(TOTAL!O40="",TOTAL!O40=0),"",TOTAL!O40/TOTAL!$C$6*'Vîrsta 1-2 ani'!$C$6)</f>
        <v>7.0399999999999994E-3</v>
      </c>
      <c r="P40" s="248">
        <f>IF(OR(TOTAL!P40="",TOTAL!P40=0),"",TOTAL!P40/TOTAL!$C$6*'Vîrsta 1-2 ani'!$C$6)</f>
        <v>9.6000000000000002E-2</v>
      </c>
      <c r="Q40" s="248">
        <f>IF(OR(TOTAL!Q40="",TOTAL!Q40=0),"",TOTAL!Q40/TOTAL!$C$6*'Vîrsta 1-2 ani'!$C$6)</f>
        <v>7.0400000000000004E-2</v>
      </c>
      <c r="R40" s="248">
        <f>IF(OR(TOTAL!R40="",TOTAL!R40=0),"",TOTAL!R40/TOTAL!$C$6*'Vîrsta 1-2 ani'!$C$6)</f>
        <v>1.6E-2</v>
      </c>
      <c r="S40" s="248">
        <f>IF(OR(TOTAL!S40="",TOTAL!S40=0),"",TOTAL!S40/TOTAL!$C$6*'Vîrsta 1-2 ani'!$C$6)</f>
        <v>7.0400000000000004E-2</v>
      </c>
      <c r="T40" s="248">
        <f>IF(OR(TOTAL!T40="",TOTAL!T40=0),"",TOTAL!T40/TOTAL!$C$6*'Vîrsta 1-2 ani'!$C$6)</f>
        <v>9.6000000000000002E-2</v>
      </c>
      <c r="U40" s="248">
        <f>IF(OR(TOTAL!U40="",TOTAL!U40=0),"",TOTAL!U40/TOTAL!$C$6*'Vîrsta 1-2 ani'!$C$6)</f>
        <v>9.6000000000000002E-2</v>
      </c>
      <c r="V40" s="248">
        <f>IF(OR(TOTAL!V40="",TOTAL!V40=0),"",TOTAL!V40/TOTAL!$C$6*'Vîrsta 1-2 ani'!$C$6)</f>
        <v>0.16</v>
      </c>
      <c r="W40" s="248" t="str">
        <f>IF(OR(TOTAL!W40="",TOTAL!W40=0),"",TOTAL!W40/TOTAL!$C$6*'Vîrsta 1-2 ani'!$C$6)</f>
        <v/>
      </c>
      <c r="X40" s="248" t="str">
        <f>IF(OR(TOTAL!X40="",TOTAL!X40=0),"",TOTAL!X40/TOTAL!$C$6*'Vîrsta 1-2 ani'!$C$6)</f>
        <v/>
      </c>
      <c r="Y40" s="248" t="str">
        <f>IF(OR(TOTAL!Y40="",TOTAL!Y40=0),"",TOTAL!Y40/TOTAL!$C$6*'Vîrsta 1-2 ani'!$C$6)</f>
        <v/>
      </c>
      <c r="Z40" s="11">
        <f t="shared" si="14"/>
        <v>0.73088000000000009</v>
      </c>
      <c r="AA40" s="11">
        <f t="shared" si="15"/>
        <v>7.8589247311827961</v>
      </c>
      <c r="AB40" s="11">
        <f t="shared" si="9"/>
        <v>5.8156043010752692</v>
      </c>
      <c r="AC40" s="7">
        <v>26</v>
      </c>
      <c r="AD40" s="97">
        <f t="shared" si="10"/>
        <v>7.5602855913978501E-2</v>
      </c>
      <c r="AE40" s="98">
        <v>1.2999999999999999E-2</v>
      </c>
      <c r="AF40" s="97">
        <f t="shared" si="11"/>
        <v>1.7446812903225809E-2</v>
      </c>
      <c r="AG40" s="98">
        <v>3.0000000000000001E-3</v>
      </c>
      <c r="AH40" s="97">
        <f t="shared" si="12"/>
        <v>0.4478015311827957</v>
      </c>
      <c r="AI40" s="98">
        <v>7.6999999999999999E-2</v>
      </c>
      <c r="AJ40" s="97">
        <f t="shared" si="13"/>
        <v>1.6283692043010756</v>
      </c>
      <c r="AK40" s="98">
        <v>0.28000000000000003</v>
      </c>
      <c r="AL40" s="195"/>
      <c r="AM40" s="136"/>
      <c r="AN40" s="137"/>
      <c r="AO40" s="66"/>
    </row>
    <row r="41" spans="1:41" s="31" customFormat="1" ht="15.75" x14ac:dyDescent="0.25">
      <c r="A41" s="327"/>
      <c r="B41" s="61" t="s">
        <v>81</v>
      </c>
      <c r="C41" s="248">
        <f>IF(OR(TOTAL!C41="",TOTAL!C41=0),"",TOTAL!C41/TOTAL!$C$6*'Vîrsta 1-2 ani'!$C$6)</f>
        <v>2.4E-2</v>
      </c>
      <c r="D41" s="248">
        <f>IF(OR(TOTAL!D41="",TOTAL!D41=0),"",TOTAL!D41/TOTAL!$C$6*'Vîrsta 1-2 ani'!$C$6)</f>
        <v>8.0000000000000002E-3</v>
      </c>
      <c r="E41" s="248">
        <f>IF(OR(TOTAL!E41="",TOTAL!E41=0),"",TOTAL!E41/TOTAL!$C$6*'Vîrsta 1-2 ani'!$C$6)</f>
        <v>1.248E-2</v>
      </c>
      <c r="F41" s="248">
        <f>IF(OR(TOTAL!F41="",TOTAL!F41=0),"",TOTAL!F41/TOTAL!$C$6*'Vîrsta 1-2 ani'!$C$6)</f>
        <v>5.1200000000000004E-3</v>
      </c>
      <c r="G41" s="248">
        <f>IF(OR(TOTAL!G41="",TOTAL!G41=0),"",TOTAL!G41/TOTAL!$C$6*'Vîrsta 1-2 ani'!$C$6)</f>
        <v>5.7599999999999995E-3</v>
      </c>
      <c r="H41" s="248">
        <f>IF(OR(TOTAL!H41="",TOTAL!H41=0),"",TOTAL!H41/TOTAL!$C$6*'Vîrsta 1-2 ani'!$C$6)</f>
        <v>9.5999999999999992E-3</v>
      </c>
      <c r="I41" s="248">
        <f>IF(OR(TOTAL!I41="",TOTAL!I41=0),"",TOTAL!I41/TOTAL!$C$6*'Vîrsta 1-2 ani'!$C$6)</f>
        <v>9.5999999999999992E-3</v>
      </c>
      <c r="J41" s="248">
        <f>IF(OR(TOTAL!J41="",TOTAL!J41=0),"",TOTAL!J41/TOTAL!$C$6*'Vîrsta 1-2 ani'!$C$6)</f>
        <v>9.5999999999999992E-3</v>
      </c>
      <c r="K41" s="248">
        <f>IF(OR(TOTAL!K41="",TOTAL!K41=0),"",TOTAL!K41/TOTAL!$C$6*'Vîrsta 1-2 ani'!$C$6)</f>
        <v>9.5999999999999992E-3</v>
      </c>
      <c r="L41" s="248">
        <f>IF(OR(TOTAL!L41="",TOTAL!L41=0),"",TOTAL!L41/TOTAL!$C$6*'Vîrsta 1-2 ani'!$C$6)</f>
        <v>6.0799999999999995E-3</v>
      </c>
      <c r="M41" s="248">
        <f>IF(OR(TOTAL!M41="",TOTAL!M41=0),"",TOTAL!M41/TOTAL!$C$6*'Vîrsta 1-2 ani'!$C$6)</f>
        <v>9.5999999999999992E-3</v>
      </c>
      <c r="N41" s="248">
        <f>IF(OR(TOTAL!N41="",TOTAL!N41=0),"",TOTAL!N41/TOTAL!$C$6*'Vîrsta 1-2 ani'!$C$6)</f>
        <v>9.5999999999999992E-3</v>
      </c>
      <c r="O41" s="248">
        <f>IF(OR(TOTAL!O41="",TOTAL!O41=0),"",TOTAL!O41/TOTAL!$C$6*'Vîrsta 1-2 ani'!$C$6)</f>
        <v>7.0399999999999994E-3</v>
      </c>
      <c r="P41" s="248">
        <f>IF(OR(TOTAL!P41="",TOTAL!P41=0),"",TOTAL!P41/TOTAL!$C$6*'Vîrsta 1-2 ani'!$C$6)</f>
        <v>9.6000000000000002E-2</v>
      </c>
      <c r="Q41" s="248">
        <f>IF(OR(TOTAL!Q41="",TOTAL!Q41=0),"",TOTAL!Q41/TOTAL!$C$6*'Vîrsta 1-2 ani'!$C$6)</f>
        <v>7.0400000000000004E-2</v>
      </c>
      <c r="R41" s="248">
        <f>IF(OR(TOTAL!R41="",TOTAL!R41=0),"",TOTAL!R41/TOTAL!$C$6*'Vîrsta 1-2 ani'!$C$6)</f>
        <v>1.6E-2</v>
      </c>
      <c r="S41" s="248">
        <f>IF(OR(TOTAL!S41="",TOTAL!S41=0),"",TOTAL!S41/TOTAL!$C$6*'Vîrsta 1-2 ani'!$C$6)</f>
        <v>7.0400000000000004E-2</v>
      </c>
      <c r="T41" s="248">
        <f>IF(OR(TOTAL!T41="",TOTAL!T41=0),"",TOTAL!T41/TOTAL!$C$6*'Vîrsta 1-2 ani'!$C$6)</f>
        <v>9.6000000000000002E-2</v>
      </c>
      <c r="U41" s="248">
        <f>IF(OR(TOTAL!U41="",TOTAL!U41=0),"",TOTAL!U41/TOTAL!$C$6*'Vîrsta 1-2 ani'!$C$6)</f>
        <v>0.128</v>
      </c>
      <c r="V41" s="248">
        <f>IF(OR(TOTAL!V41="",TOTAL!V41=0),"",TOTAL!V41/TOTAL!$C$6*'Vîrsta 1-2 ani'!$C$6)</f>
        <v>0.16</v>
      </c>
      <c r="W41" s="248" t="str">
        <f>IF(OR(TOTAL!W41="",TOTAL!W41=0),"",TOTAL!W41/TOTAL!$C$6*'Vîrsta 1-2 ani'!$C$6)</f>
        <v/>
      </c>
      <c r="X41" s="248" t="str">
        <f>IF(OR(TOTAL!X41="",TOTAL!X41=0),"",TOTAL!X41/TOTAL!$C$6*'Vîrsta 1-2 ani'!$C$6)</f>
        <v/>
      </c>
      <c r="Y41" s="248" t="str">
        <f>IF(OR(TOTAL!Y41="",TOTAL!Y41=0),"",TOTAL!Y41/TOTAL!$C$6*'Vîrsta 1-2 ani'!$C$6)</f>
        <v/>
      </c>
      <c r="Z41" s="11">
        <f t="shared" si="14"/>
        <v>0.76288000000000011</v>
      </c>
      <c r="AA41" s="11">
        <f t="shared" si="15"/>
        <v>8.2030107526881739</v>
      </c>
      <c r="AB41" s="11">
        <f t="shared" si="9"/>
        <v>6.5624086021505388</v>
      </c>
      <c r="AC41" s="7">
        <v>20</v>
      </c>
      <c r="AD41" s="97">
        <f t="shared" si="10"/>
        <v>0.28874597849462369</v>
      </c>
      <c r="AE41" s="98">
        <v>4.3999999999999997E-2</v>
      </c>
      <c r="AF41" s="97">
        <f t="shared" si="11"/>
        <v>2.6249634408602156E-2</v>
      </c>
      <c r="AG41" s="98">
        <v>4.0000000000000001E-3</v>
      </c>
      <c r="AH41" s="97">
        <f t="shared" si="12"/>
        <v>0.59061677419354852</v>
      </c>
      <c r="AI41" s="98">
        <v>0.09</v>
      </c>
      <c r="AJ41" s="97">
        <f t="shared" si="13"/>
        <v>2.6905875268817208</v>
      </c>
      <c r="AK41" s="98">
        <v>0.41</v>
      </c>
      <c r="AL41" s="195"/>
      <c r="AM41" s="136"/>
      <c r="AN41" s="137"/>
      <c r="AO41" s="66"/>
    </row>
    <row r="42" spans="1:41" s="31" customFormat="1" ht="15.75" x14ac:dyDescent="0.25">
      <c r="A42" s="327"/>
      <c r="B42" s="61" t="s">
        <v>64</v>
      </c>
      <c r="C42" s="248" t="str">
        <f>IF(OR(TOTAL!C42="",TOTAL!C42=0),"",TOTAL!C42/TOTAL!$C$6*'Vîrsta 1-2 ani'!$C$6)</f>
        <v/>
      </c>
      <c r="D42" s="248" t="str">
        <f>IF(OR(TOTAL!D42="",TOTAL!D42=0),"",TOTAL!D42/TOTAL!$C$6*'Vîrsta 1-2 ani'!$C$6)</f>
        <v/>
      </c>
      <c r="E42" s="248" t="str">
        <f>IF(OR(TOTAL!E42="",TOTAL!E42=0),"",TOTAL!E42/TOTAL!$C$6*'Vîrsta 1-2 ani'!$C$6)</f>
        <v/>
      </c>
      <c r="F42" s="248" t="str">
        <f>IF(OR(TOTAL!F42="",TOTAL!F42=0),"",TOTAL!F42/TOTAL!$C$6*'Vîrsta 1-2 ani'!$C$6)</f>
        <v/>
      </c>
      <c r="G42" s="248" t="str">
        <f>IF(OR(TOTAL!G42="",TOTAL!G42=0),"",TOTAL!G42/TOTAL!$C$6*'Vîrsta 1-2 ani'!$C$6)</f>
        <v/>
      </c>
      <c r="H42" s="248" t="str">
        <f>IF(OR(TOTAL!H42="",TOTAL!H42=0),"",TOTAL!H42/TOTAL!$C$6*'Vîrsta 1-2 ani'!$C$6)</f>
        <v/>
      </c>
      <c r="I42" s="248" t="str">
        <f>IF(OR(TOTAL!I42="",TOTAL!I42=0),"",TOTAL!I42/TOTAL!$C$6*'Vîrsta 1-2 ani'!$C$6)</f>
        <v/>
      </c>
      <c r="J42" s="248" t="str">
        <f>IF(OR(TOTAL!J42="",TOTAL!J42=0),"",TOTAL!J42/TOTAL!$C$6*'Vîrsta 1-2 ani'!$C$6)</f>
        <v/>
      </c>
      <c r="K42" s="248" t="str">
        <f>IF(OR(TOTAL!K42="",TOTAL!K42=0),"",TOTAL!K42/TOTAL!$C$6*'Vîrsta 1-2 ani'!$C$6)</f>
        <v/>
      </c>
      <c r="L42" s="248" t="str">
        <f>IF(OR(TOTAL!L42="",TOTAL!L42=0),"",TOTAL!L42/TOTAL!$C$6*'Vîrsta 1-2 ani'!$C$6)</f>
        <v/>
      </c>
      <c r="M42" s="248" t="str">
        <f>IF(OR(TOTAL!M42="",TOTAL!M42=0),"",TOTAL!M42/TOTAL!$C$6*'Vîrsta 1-2 ani'!$C$6)</f>
        <v/>
      </c>
      <c r="N42" s="248" t="str">
        <f>IF(OR(TOTAL!N42="",TOTAL!N42=0),"",TOTAL!N42/TOTAL!$C$6*'Vîrsta 1-2 ani'!$C$6)</f>
        <v/>
      </c>
      <c r="O42" s="248" t="str">
        <f>IF(OR(TOTAL!O42="",TOTAL!O42=0),"",TOTAL!O42/TOTAL!$C$6*'Vîrsta 1-2 ani'!$C$6)</f>
        <v/>
      </c>
      <c r="P42" s="248" t="str">
        <f>IF(OR(TOTAL!P42="",TOTAL!P42=0),"",TOTAL!P42/TOTAL!$C$6*'Vîrsta 1-2 ani'!$C$6)</f>
        <v/>
      </c>
      <c r="Q42" s="248" t="str">
        <f>IF(OR(TOTAL!Q42="",TOTAL!Q42=0),"",TOTAL!Q42/TOTAL!$C$6*'Vîrsta 1-2 ani'!$C$6)</f>
        <v/>
      </c>
      <c r="R42" s="248" t="str">
        <f>IF(OR(TOTAL!R42="",TOTAL!R42=0),"",TOTAL!R42/TOTAL!$C$6*'Vîrsta 1-2 ani'!$C$6)</f>
        <v/>
      </c>
      <c r="S42" s="248" t="str">
        <f>IF(OR(TOTAL!S42="",TOTAL!S42=0),"",TOTAL!S42/TOTAL!$C$6*'Vîrsta 1-2 ani'!$C$6)</f>
        <v/>
      </c>
      <c r="T42" s="248" t="str">
        <f>IF(OR(TOTAL!T42="",TOTAL!T42=0),"",TOTAL!T42/TOTAL!$C$6*'Vîrsta 1-2 ani'!$C$6)</f>
        <v/>
      </c>
      <c r="U42" s="248" t="str">
        <f>IF(OR(TOTAL!U42="",TOTAL!U42=0),"",TOTAL!U42/TOTAL!$C$6*'Vîrsta 1-2 ani'!$C$6)</f>
        <v/>
      </c>
      <c r="V42" s="248" t="str">
        <f>IF(OR(TOTAL!V42="",TOTAL!V42=0),"",TOTAL!V42/TOTAL!$C$6*'Vîrsta 1-2 ani'!$C$6)</f>
        <v/>
      </c>
      <c r="W42" s="248" t="str">
        <f>IF(OR(TOTAL!W42="",TOTAL!W42=0),"",TOTAL!W42/TOTAL!$C$6*'Vîrsta 1-2 ani'!$C$6)</f>
        <v/>
      </c>
      <c r="X42" s="248" t="str">
        <f>IF(OR(TOTAL!X42="",TOTAL!X42=0),"",TOTAL!X42/TOTAL!$C$6*'Vîrsta 1-2 ani'!$C$6)</f>
        <v/>
      </c>
      <c r="Y42" s="248" t="str">
        <f>IF(OR(TOTAL!Y42="",TOTAL!Y42=0),"",TOTAL!Y42/TOTAL!$C$6*'Vîrsta 1-2 ani'!$C$6)</f>
        <v/>
      </c>
      <c r="Z42" s="11">
        <f t="shared" si="14"/>
        <v>0</v>
      </c>
      <c r="AA42" s="11">
        <f t="shared" si="15"/>
        <v>0</v>
      </c>
      <c r="AB42" s="11" t="str">
        <f t="shared" si="9"/>
        <v/>
      </c>
      <c r="AC42" s="7">
        <v>20</v>
      </c>
      <c r="AD42" s="97" t="str">
        <f t="shared" si="10"/>
        <v/>
      </c>
      <c r="AE42" s="98">
        <v>2.1999999999999999E-2</v>
      </c>
      <c r="AF42" s="97" t="str">
        <f t="shared" si="11"/>
        <v/>
      </c>
      <c r="AG42" s="98">
        <v>3.0000000000000001E-3</v>
      </c>
      <c r="AH42" s="97" t="str">
        <f t="shared" si="12"/>
        <v/>
      </c>
      <c r="AI42" s="98">
        <v>5.7000000000000002E-2</v>
      </c>
      <c r="AJ42" s="97" t="str">
        <f t="shared" si="13"/>
        <v/>
      </c>
      <c r="AK42" s="98">
        <v>0.24</v>
      </c>
      <c r="AL42" s="195"/>
      <c r="AM42" s="136"/>
      <c r="AN42" s="137"/>
      <c r="AO42" s="66"/>
    </row>
    <row r="43" spans="1:41" s="31" customFormat="1" ht="15.75" x14ac:dyDescent="0.25">
      <c r="A43" s="327"/>
      <c r="B43" s="61" t="s">
        <v>65</v>
      </c>
      <c r="C43" s="248" t="str">
        <f>IF(OR(TOTAL!C43="",TOTAL!C43=0),"",TOTAL!C43/TOTAL!$C$6*'Vîrsta 1-2 ani'!$C$6)</f>
        <v/>
      </c>
      <c r="D43" s="248" t="str">
        <f>IF(OR(TOTAL!D43="",TOTAL!D43=0),"",TOTAL!D43/TOTAL!$C$6*'Vîrsta 1-2 ani'!$C$6)</f>
        <v/>
      </c>
      <c r="E43" s="248" t="str">
        <f>IF(OR(TOTAL!E43="",TOTAL!E43=0),"",TOTAL!E43/TOTAL!$C$6*'Vîrsta 1-2 ani'!$C$6)</f>
        <v/>
      </c>
      <c r="F43" s="248" t="str">
        <f>IF(OR(TOTAL!F43="",TOTAL!F43=0),"",TOTAL!F43/TOTAL!$C$6*'Vîrsta 1-2 ani'!$C$6)</f>
        <v/>
      </c>
      <c r="G43" s="248" t="str">
        <f>IF(OR(TOTAL!G43="",TOTAL!G43=0),"",TOTAL!G43/TOTAL!$C$6*'Vîrsta 1-2 ani'!$C$6)</f>
        <v/>
      </c>
      <c r="H43" s="248" t="str">
        <f>IF(OR(TOTAL!H43="",TOTAL!H43=0),"",TOTAL!H43/TOTAL!$C$6*'Vîrsta 1-2 ani'!$C$6)</f>
        <v/>
      </c>
      <c r="I43" s="248" t="str">
        <f>IF(OR(TOTAL!I43="",TOTAL!I43=0),"",TOTAL!I43/TOTAL!$C$6*'Vîrsta 1-2 ani'!$C$6)</f>
        <v/>
      </c>
      <c r="J43" s="248" t="str">
        <f>IF(OR(TOTAL!J43="",TOTAL!J43=0),"",TOTAL!J43/TOTAL!$C$6*'Vîrsta 1-2 ani'!$C$6)</f>
        <v/>
      </c>
      <c r="K43" s="248" t="str">
        <f>IF(OR(TOTAL!K43="",TOTAL!K43=0),"",TOTAL!K43/TOTAL!$C$6*'Vîrsta 1-2 ani'!$C$6)</f>
        <v/>
      </c>
      <c r="L43" s="248" t="str">
        <f>IF(OR(TOTAL!L43="",TOTAL!L43=0),"",TOTAL!L43/TOTAL!$C$6*'Vîrsta 1-2 ani'!$C$6)</f>
        <v/>
      </c>
      <c r="M43" s="248" t="str">
        <f>IF(OR(TOTAL!M43="",TOTAL!M43=0),"",TOTAL!M43/TOTAL!$C$6*'Vîrsta 1-2 ani'!$C$6)</f>
        <v/>
      </c>
      <c r="N43" s="248" t="str">
        <f>IF(OR(TOTAL!N43="",TOTAL!N43=0),"",TOTAL!N43/TOTAL!$C$6*'Vîrsta 1-2 ani'!$C$6)</f>
        <v/>
      </c>
      <c r="O43" s="248" t="str">
        <f>IF(OR(TOTAL!O43="",TOTAL!O43=0),"",TOTAL!O43/TOTAL!$C$6*'Vîrsta 1-2 ani'!$C$6)</f>
        <v/>
      </c>
      <c r="P43" s="248" t="str">
        <f>IF(OR(TOTAL!P43="",TOTAL!P43=0),"",TOTAL!P43/TOTAL!$C$6*'Vîrsta 1-2 ani'!$C$6)</f>
        <v/>
      </c>
      <c r="Q43" s="248" t="str">
        <f>IF(OR(TOTAL!Q43="",TOTAL!Q43=0),"",TOTAL!Q43/TOTAL!$C$6*'Vîrsta 1-2 ani'!$C$6)</f>
        <v/>
      </c>
      <c r="R43" s="248" t="str">
        <f>IF(OR(TOTAL!R43="",TOTAL!R43=0),"",TOTAL!R43/TOTAL!$C$6*'Vîrsta 1-2 ani'!$C$6)</f>
        <v/>
      </c>
      <c r="S43" s="248" t="str">
        <f>IF(OR(TOTAL!S43="",TOTAL!S43=0),"",TOTAL!S43/TOTAL!$C$6*'Vîrsta 1-2 ani'!$C$6)</f>
        <v/>
      </c>
      <c r="T43" s="248" t="str">
        <f>IF(OR(TOTAL!T43="",TOTAL!T43=0),"",TOTAL!T43/TOTAL!$C$6*'Vîrsta 1-2 ani'!$C$6)</f>
        <v/>
      </c>
      <c r="U43" s="248" t="str">
        <f>IF(OR(TOTAL!U43="",TOTAL!U43=0),"",TOTAL!U43/TOTAL!$C$6*'Vîrsta 1-2 ani'!$C$6)</f>
        <v/>
      </c>
      <c r="V43" s="248" t="str">
        <f>IF(OR(TOTAL!V43="",TOTAL!V43=0),"",TOTAL!V43/TOTAL!$C$6*'Vîrsta 1-2 ani'!$C$6)</f>
        <v/>
      </c>
      <c r="W43" s="248" t="str">
        <f>IF(OR(TOTAL!W43="",TOTAL!W43=0),"",TOTAL!W43/TOTAL!$C$6*'Vîrsta 1-2 ani'!$C$6)</f>
        <v/>
      </c>
      <c r="X43" s="248" t="str">
        <f>IF(OR(TOTAL!X43="",TOTAL!X43=0),"",TOTAL!X43/TOTAL!$C$6*'Vîrsta 1-2 ani'!$C$6)</f>
        <v/>
      </c>
      <c r="Y43" s="248" t="str">
        <f>IF(OR(TOTAL!Y43="",TOTAL!Y43=0),"",TOTAL!Y43/TOTAL!$C$6*'Vîrsta 1-2 ani'!$C$6)</f>
        <v/>
      </c>
      <c r="Z43" s="11">
        <f t="shared" si="14"/>
        <v>0</v>
      </c>
      <c r="AA43" s="11">
        <f t="shared" si="15"/>
        <v>0</v>
      </c>
      <c r="AB43" s="11" t="str">
        <f t="shared" ref="AB43:AB62" si="16">IFERROR(IF($AA43=0,"",$AA43-AC43*AA43/100),"")</f>
        <v/>
      </c>
      <c r="AC43" s="7">
        <v>20</v>
      </c>
      <c r="AD43" s="97" t="str">
        <f t="shared" si="10"/>
        <v/>
      </c>
      <c r="AE43" s="98">
        <v>6.8000000000000005E-2</v>
      </c>
      <c r="AF43" s="97" t="str">
        <f t="shared" si="11"/>
        <v/>
      </c>
      <c r="AG43" s="98">
        <v>1E-3</v>
      </c>
      <c r="AH43" s="97" t="str">
        <f t="shared" si="12"/>
        <v/>
      </c>
      <c r="AI43" s="98">
        <v>0.26300000000000001</v>
      </c>
      <c r="AJ43" s="97" t="str">
        <f t="shared" si="13"/>
        <v/>
      </c>
      <c r="AK43" s="98">
        <v>1.37</v>
      </c>
      <c r="AL43" s="195"/>
      <c r="AM43" s="136"/>
      <c r="AN43" s="137"/>
      <c r="AO43" s="66"/>
    </row>
    <row r="44" spans="1:41" s="31" customFormat="1" ht="15.75" x14ac:dyDescent="0.25">
      <c r="A44" s="327"/>
      <c r="B44" s="58" t="s">
        <v>57</v>
      </c>
      <c r="C44" s="247" t="str">
        <f>IF(OR(TOTAL!C44="",TOTAL!C44=0),"",TOTAL!C44/TOTAL!$C$6*'Vîrsta 1-2 ani'!$C$6)</f>
        <v/>
      </c>
      <c r="D44" s="247" t="str">
        <f>IF(OR(TOTAL!D44="",TOTAL!D44=0),"",TOTAL!D44/TOTAL!$C$6*'Vîrsta 1-2 ani'!$C$6)</f>
        <v/>
      </c>
      <c r="E44" s="247" t="str">
        <f>IF(OR(TOTAL!E44="",TOTAL!E44=0),"",TOTAL!E44/TOTAL!$C$6*'Vîrsta 1-2 ani'!$C$6)</f>
        <v/>
      </c>
      <c r="F44" s="247" t="str">
        <f>IF(OR(TOTAL!F44="",TOTAL!F44=0),"",TOTAL!F44/TOTAL!$C$6*'Vîrsta 1-2 ani'!$C$6)</f>
        <v/>
      </c>
      <c r="G44" s="247" t="str">
        <f>IF(OR(TOTAL!G44="",TOTAL!G44=0),"",TOTAL!G44/TOTAL!$C$6*'Vîrsta 1-2 ani'!$C$6)</f>
        <v/>
      </c>
      <c r="H44" s="247" t="str">
        <f>IF(OR(TOTAL!H44="",TOTAL!H44=0),"",TOTAL!H44/TOTAL!$C$6*'Vîrsta 1-2 ani'!$C$6)</f>
        <v/>
      </c>
      <c r="I44" s="247" t="str">
        <f>IF(OR(TOTAL!I44="",TOTAL!I44=0),"",TOTAL!I44/TOTAL!$C$6*'Vîrsta 1-2 ani'!$C$6)</f>
        <v/>
      </c>
      <c r="J44" s="247" t="str">
        <f>IF(OR(TOTAL!J44="",TOTAL!J44=0),"",TOTAL!J44/TOTAL!$C$6*'Vîrsta 1-2 ani'!$C$6)</f>
        <v/>
      </c>
      <c r="K44" s="247" t="str">
        <f>IF(OR(TOTAL!K44="",TOTAL!K44=0),"",TOTAL!K44/TOTAL!$C$6*'Vîrsta 1-2 ani'!$C$6)</f>
        <v/>
      </c>
      <c r="L44" s="247" t="str">
        <f>IF(OR(TOTAL!L44="",TOTAL!L44=0),"",TOTAL!L44/TOTAL!$C$6*'Vîrsta 1-2 ani'!$C$6)</f>
        <v/>
      </c>
      <c r="M44" s="247" t="str">
        <f>IF(OR(TOTAL!M44="",TOTAL!M44=0),"",TOTAL!M44/TOTAL!$C$6*'Vîrsta 1-2 ani'!$C$6)</f>
        <v/>
      </c>
      <c r="N44" s="247" t="str">
        <f>IF(OR(TOTAL!N44="",TOTAL!N44=0),"",TOTAL!N44/TOTAL!$C$6*'Vîrsta 1-2 ani'!$C$6)</f>
        <v/>
      </c>
      <c r="O44" s="247" t="str">
        <f>IF(OR(TOTAL!O44="",TOTAL!O44=0),"",TOTAL!O44/TOTAL!$C$6*'Vîrsta 1-2 ani'!$C$6)</f>
        <v/>
      </c>
      <c r="P44" s="247" t="str">
        <f>IF(OR(TOTAL!P44="",TOTAL!P44=0),"",TOTAL!P44/TOTAL!$C$6*'Vîrsta 1-2 ani'!$C$6)</f>
        <v/>
      </c>
      <c r="Q44" s="247" t="str">
        <f>IF(OR(TOTAL!Q44="",TOTAL!Q44=0),"",TOTAL!Q44/TOTAL!$C$6*'Vîrsta 1-2 ani'!$C$6)</f>
        <v/>
      </c>
      <c r="R44" s="247" t="str">
        <f>IF(OR(TOTAL!R44="",TOTAL!R44=0),"",TOTAL!R44/TOTAL!$C$6*'Vîrsta 1-2 ani'!$C$6)</f>
        <v/>
      </c>
      <c r="S44" s="247" t="str">
        <f>IF(OR(TOTAL!S44="",TOTAL!S44=0),"",TOTAL!S44/TOTAL!$C$6*'Vîrsta 1-2 ani'!$C$6)</f>
        <v/>
      </c>
      <c r="T44" s="247" t="str">
        <f>IF(OR(TOTAL!T44="",TOTAL!T44=0),"",TOTAL!T44/TOTAL!$C$6*'Vîrsta 1-2 ani'!$C$6)</f>
        <v/>
      </c>
      <c r="U44" s="247" t="str">
        <f>IF(OR(TOTAL!U44="",TOTAL!U44=0),"",TOTAL!U44/TOTAL!$C$6*'Vîrsta 1-2 ani'!$C$6)</f>
        <v/>
      </c>
      <c r="V44" s="247" t="str">
        <f>IF(OR(TOTAL!V44="",TOTAL!V44=0),"",TOTAL!V44/TOTAL!$C$6*'Vîrsta 1-2 ani'!$C$6)</f>
        <v/>
      </c>
      <c r="W44" s="247" t="str">
        <f>IF(OR(TOTAL!W44="",TOTAL!W44=0),"",TOTAL!W44/TOTAL!$C$6*'Vîrsta 1-2 ani'!$C$6)</f>
        <v/>
      </c>
      <c r="X44" s="247" t="str">
        <f>IF(OR(TOTAL!X44="",TOTAL!X44=0),"",TOTAL!X44/TOTAL!$C$6*'Vîrsta 1-2 ani'!$C$6)</f>
        <v/>
      </c>
      <c r="Y44" s="247" t="str">
        <f>IF(OR(TOTAL!Y44="",TOTAL!Y44=0),"",TOTAL!Y44/TOTAL!$C$6*'Vîrsta 1-2 ani'!$C$6)</f>
        <v/>
      </c>
      <c r="Z44" s="11">
        <f t="shared" si="14"/>
        <v>0</v>
      </c>
      <c r="AA44" s="11">
        <f t="shared" si="15"/>
        <v>0</v>
      </c>
      <c r="AB44" s="11" t="str">
        <f t="shared" si="16"/>
        <v/>
      </c>
      <c r="AC44" s="7">
        <v>40</v>
      </c>
      <c r="AD44" s="97" t="str">
        <f t="shared" si="10"/>
        <v/>
      </c>
      <c r="AE44" s="98">
        <v>6.0000000000000001E-3</v>
      </c>
      <c r="AF44" s="97" t="str">
        <f t="shared" si="11"/>
        <v/>
      </c>
      <c r="AG44" s="98">
        <v>2E-3</v>
      </c>
      <c r="AH44" s="97" t="str">
        <f t="shared" si="12"/>
        <v/>
      </c>
      <c r="AI44" s="98">
        <v>7.5999999999999998E-2</v>
      </c>
      <c r="AJ44" s="97" t="str">
        <f t="shared" si="13"/>
        <v/>
      </c>
      <c r="AK44" s="98">
        <v>0.3</v>
      </c>
      <c r="AL44" s="196"/>
      <c r="AM44" s="138"/>
      <c r="AN44" s="139"/>
      <c r="AO44" s="66"/>
    </row>
    <row r="45" spans="1:41" s="21" customFormat="1" ht="15.75" x14ac:dyDescent="0.25">
      <c r="A45" s="316">
        <v>3</v>
      </c>
      <c r="B45" s="63" t="s">
        <v>2</v>
      </c>
      <c r="C45" s="161">
        <f>IF(OR(TOTAL!C45="",TOTAL!C45=0),"",((TOTAL!C45-('Vîrsta 3-4 ani'!$C$6*0.024)-('Vîrsta 5-7 ani'!$C$6*0.08))/TOTAL!$C$6)*$C$6)</f>
        <v>1.4419200000000001</v>
      </c>
      <c r="D45" s="161">
        <f>IF(OR(TOTAL!D45="",TOTAL!D45=0),"",((TOTAL!D45-('Vîrsta 3-4 ani'!$C$6*0.024)-('Vîrsta 5-7 ani'!$C$6*0.08))/TOTAL!$C$6)*$C$6)</f>
        <v>0.78591999999999995</v>
      </c>
      <c r="E45" s="161">
        <f>IF(OR(TOTAL!E45="",TOTAL!E45=0),"",((TOTAL!E45-('Vîrsta 3-4 ani'!$C$6*0.024)-('Vîrsta 5-7 ani'!$C$6*0.08))/TOTAL!$C$6)*$C$6)</f>
        <v>0.55231999999999981</v>
      </c>
      <c r="F45" s="161">
        <f>IF(OR(TOTAL!F45="",TOTAL!F45=0),"",((TOTAL!F45-('Vîrsta 3-4 ani'!$C$6*0.024)-('Vîrsta 5-7 ani'!$C$6*0.08))/TOTAL!$C$6)*$C$6)</f>
        <v>0.88031999999999999</v>
      </c>
      <c r="G45" s="161">
        <f>IF(OR(TOTAL!G45="",TOTAL!G45=0),"",((TOTAL!G45-('Vîrsta 3-4 ani'!$C$6*0.024)-('Vîrsta 5-7 ani'!$C$6*0.08))/TOTAL!$C$6)*$C$6)</f>
        <v>0.93311999999999995</v>
      </c>
      <c r="H45" s="161">
        <f>IF(OR(TOTAL!H45="",TOTAL!H45=0),"",((TOTAL!H45-('Vîrsta 3-4 ani'!$C$6*0.024)-('Vîrsta 5-7 ani'!$C$6*0.08))/TOTAL!$C$6)*$C$6)</f>
        <v>0.91392000000000007</v>
      </c>
      <c r="I45" s="161">
        <f>IF(OR(TOTAL!I45="",TOTAL!I45=0),"",((TOTAL!I45-('Vîrsta 3-4 ani'!$C$6*0.024)-('Vîrsta 5-7 ani'!$C$6*0.08))/TOTAL!$C$6)*$C$6)</f>
        <v>0.99392000000000014</v>
      </c>
      <c r="J45" s="161">
        <f>IF(OR(TOTAL!J45="",TOTAL!J45=0),"",((TOTAL!J45-('Vîrsta 3-4 ani'!$C$6*0.024)-('Vîrsta 5-7 ani'!$C$6*0.08))/TOTAL!$C$6)*$C$6)</f>
        <v>0.99392000000000014</v>
      </c>
      <c r="K45" s="161">
        <f>IF(OR(TOTAL!K45="",TOTAL!K45=0),"",((TOTAL!K45-('Vîrsta 3-4 ani'!$C$6*0.024)-('Vîrsta 5-7 ani'!$C$6*0.08))/TOTAL!$C$6)*$C$6)</f>
        <v>0.75392000000000015</v>
      </c>
      <c r="L45" s="161">
        <f>IF(OR(TOTAL!L45="",TOTAL!L45=0),"",((TOTAL!L45-('Vîrsta 3-4 ani'!$C$6*0.024)-('Vîrsta 5-7 ani'!$C$6*0.08))/TOTAL!$C$6)*$C$6)</f>
        <v>0.59392000000000011</v>
      </c>
      <c r="M45" s="161">
        <f>IF(OR(TOTAL!M45="",TOTAL!M45=0),"",((TOTAL!M45-('Vîrsta 3-4 ani'!$C$6*0.024)-('Vîrsta 5-7 ani'!$C$6*0.08))/TOTAL!$C$6)*$C$6)</f>
        <v>1.0739199999999998</v>
      </c>
      <c r="N45" s="161">
        <f>IF(OR(TOTAL!N45="",TOTAL!N45=0),"",((TOTAL!N45-('Vîrsta 3-4 ani'!$C$6*0.024)-('Vîrsta 5-7 ani'!$C$6*0.08))/TOTAL!$C$6)*$C$6)</f>
        <v>1.0739199999999998</v>
      </c>
      <c r="O45" s="161">
        <f>IF(OR(TOTAL!O45="",TOTAL!O45=0),"",((TOTAL!O45-('Vîrsta 3-4 ani'!$C$6*0.024)-('Vîrsta 5-7 ani'!$C$6*0.08))/TOTAL!$C$6)*$C$6)</f>
        <v>0.94591999999999998</v>
      </c>
      <c r="P45" s="161">
        <f>IF(OR(TOTAL!P45="",TOTAL!P45=0),"",((TOTAL!P45-('Vîrsta 3-4 ani'!$C$6*0.024)-('Vîrsta 5-7 ani'!$C$6*0.08))/TOTAL!$C$6)*$C$6)</f>
        <v>12.881920000000001</v>
      </c>
      <c r="Q45" s="161">
        <f>IF(OR(TOTAL!Q45="",TOTAL!Q45=0),"",((TOTAL!Q45-('Vîrsta 3-4 ani'!$C$6*0.024)-('Vîrsta 5-7 ani'!$C$6*0.08))/TOTAL!$C$6)*$C$6)</f>
        <v>9.4579199999999997</v>
      </c>
      <c r="R45" s="161">
        <f>IF(OR(TOTAL!R45="",TOTAL!R45=0),"",((TOTAL!R45-('Vîrsta 3-4 ani'!$C$6*0.024)-('Vîrsta 5-7 ani'!$C$6*0.08))/TOTAL!$C$6)*$C$6)</f>
        <v>2.0659199999999998</v>
      </c>
      <c r="S45" s="161">
        <f>IF(OR(TOTAL!S45="",TOTAL!S45=0),"",((TOTAL!S45-('Vîrsta 3-4 ani'!$C$6*0.024)-('Vîrsta 5-7 ani'!$C$6*0.08))/TOTAL!$C$6)*$C$6)</f>
        <v>9.3619199999999996</v>
      </c>
      <c r="T45" s="161">
        <f>IF(OR(TOTAL!T45="",TOTAL!T45=0),"",((TOTAL!T45-('Vîrsta 3-4 ani'!$C$6*0.024)-('Vîrsta 5-7 ani'!$C$6*0.08))/TOTAL!$C$6)*$C$6)</f>
        <v>11.95392</v>
      </c>
      <c r="U45" s="161">
        <f>IF(OR(TOTAL!U45="",TOTAL!U45=0),"",((TOTAL!U45-('Vîrsta 3-4 ani'!$C$6*0.024)-('Vîrsta 5-7 ani'!$C$6*0.08))/TOTAL!$C$6)*$C$6)</f>
        <v>14.737919999999999</v>
      </c>
      <c r="V45" s="161">
        <f>IF(OR(TOTAL!V45="",TOTAL!V45=0),"",((TOTAL!V45-('Vîrsta 3-4 ani'!$C$6*0.024)-('Vîrsta 5-7 ani'!$C$6*0.08))/TOTAL!$C$6)*$C$6)</f>
        <v>12.561920000000001</v>
      </c>
      <c r="W45" s="161" t="str">
        <f>IF(OR(TOTAL!W45="",TOTAL!W45=0),"",((TOTAL!W45-('Vîrsta 3-4 ani'!$C$6*0.024)-('Vîrsta 5-7 ani'!$C$6*0.08))/TOTAL!$C$6)*$C$6)</f>
        <v/>
      </c>
      <c r="X45" s="161" t="str">
        <f>IF(OR(TOTAL!X45="",TOTAL!X45=0),"",((TOTAL!X45-('Vîrsta 3-4 ani'!$C$6*0.024)-('Vîrsta 5-7 ani'!$C$6*0.08))/TOTAL!$C$6)*$C$6)</f>
        <v/>
      </c>
      <c r="Y45" s="161" t="str">
        <f>IF(OR(TOTAL!Y45="",TOTAL!Y45=0),"",((TOTAL!Y45-('Vîrsta 3-4 ani'!$C$6*0.024)-('Vîrsta 5-7 ani'!$C$6*0.08))/TOTAL!$C$6)*$C$6)</f>
        <v/>
      </c>
      <c r="Z45" s="22">
        <f t="shared" si="14"/>
        <v>84.958399999999997</v>
      </c>
      <c r="AA45" s="22">
        <f t="shared" si="15"/>
        <v>913.5311827956989</v>
      </c>
      <c r="AB45" s="22">
        <f t="shared" si="16"/>
        <v>732.01253677419356</v>
      </c>
      <c r="AC45" s="23">
        <v>19.87</v>
      </c>
      <c r="AD45" s="102">
        <f>IFERROR(IF($AB45=0,"",$AB45*AE45),"")</f>
        <v>6.5881128309677415</v>
      </c>
      <c r="AE45" s="102">
        <v>8.9999999999999993E-3</v>
      </c>
      <c r="AF45" s="102">
        <f>IFERROR(IF($AB45=0,"",$AB45*AG45),"")</f>
        <v>8.0521379045161279</v>
      </c>
      <c r="AG45" s="102">
        <v>1.0999999999999999E-2</v>
      </c>
      <c r="AH45" s="102">
        <f>IFERROR(IF($AB45=0,"",$AB45*AI45),"")</f>
        <v>128.83420647225805</v>
      </c>
      <c r="AI45" s="102">
        <v>0.17599999999999999</v>
      </c>
      <c r="AJ45" s="102">
        <f>IFERROR(IF($AB45=0,"",$AB45*AK45),"")</f>
        <v>447.99167250580643</v>
      </c>
      <c r="AK45" s="103">
        <v>0.61199999999999999</v>
      </c>
      <c r="AL45" s="197">
        <v>96</v>
      </c>
      <c r="AM45" s="127">
        <f>IFERROR((AB45-AL45),"")</f>
        <v>636.01253677419356</v>
      </c>
      <c r="AN45" s="127">
        <f>IFERROR((AB45*100/AL45),"")</f>
        <v>762.51305913978501</v>
      </c>
      <c r="AO45" s="64"/>
    </row>
    <row r="46" spans="1:41" s="168" customFormat="1" ht="15.75" x14ac:dyDescent="0.25">
      <c r="A46" s="317"/>
      <c r="B46" s="60" t="s">
        <v>27</v>
      </c>
      <c r="C46" s="250">
        <f>IF(OR(TOTAL!C46="",TOTAL!C46=0),"",TOTAL!C46/TOTAL!$C$6*'Vîrsta 1-2 ani'!$C$6)</f>
        <v>0.4</v>
      </c>
      <c r="D46" s="250">
        <f>IF(OR(TOTAL!D46="",TOTAL!D46=0),"",TOTAL!D46/TOTAL!$C$6*'Vîrsta 1-2 ani'!$C$6)</f>
        <v>1.024</v>
      </c>
      <c r="E46" s="250">
        <f>IF(OR(TOTAL!E46="",TOTAL!E46=0),"",TOTAL!E46/TOTAL!$C$6*'Vîrsta 1-2 ani'!$C$6)</f>
        <v>0.12480000000000001</v>
      </c>
      <c r="F46" s="250">
        <f>IF(OR(TOTAL!F46="",TOTAL!F46=0),"",TOTAL!F46/TOTAL!$C$6*'Vîrsta 1-2 ani'!$C$6)</f>
        <v>0.14080000000000001</v>
      </c>
      <c r="G46" s="250">
        <f>IF(OR(TOTAL!G46="",TOTAL!G46=0),"",TOTAL!G46/TOTAL!$C$6*'Vîrsta 1-2 ani'!$C$6)</f>
        <v>0.192</v>
      </c>
      <c r="H46" s="250">
        <f>IF(OR(TOTAL!H46="",TOTAL!H46=0),"",TOTAL!H46/TOTAL!$C$6*'Vîrsta 1-2 ani'!$C$6)</f>
        <v>0.32</v>
      </c>
      <c r="I46" s="250">
        <f>IF(OR(TOTAL!I46="",TOTAL!I46=0),"",TOTAL!I46/TOTAL!$C$6*'Vîrsta 1-2 ani'!$C$6)</f>
        <v>0.32</v>
      </c>
      <c r="J46" s="250">
        <f>IF(OR(TOTAL!J46="",TOTAL!J46=0),"",TOTAL!J46/TOTAL!$C$6*'Vîrsta 1-2 ani'!$C$6)</f>
        <v>0.32</v>
      </c>
      <c r="K46" s="250">
        <f>IF(OR(TOTAL!K46="",TOTAL!K46=0),"",TOTAL!K46/TOTAL!$C$6*'Vîrsta 1-2 ani'!$C$6)</f>
        <v>0.96</v>
      </c>
      <c r="L46" s="250">
        <f>IF(OR(TOTAL!L46="",TOTAL!L46=0),"",TOTAL!L46/TOTAL!$C$6*'Vîrsta 1-2 ani'!$C$6)</f>
        <v>0.83200000000000007</v>
      </c>
      <c r="M46" s="250">
        <f>IF(OR(TOTAL!M46="",TOTAL!M46=0),"",TOTAL!M46/TOTAL!$C$6*'Vîrsta 1-2 ani'!$C$6)</f>
        <v>1.28</v>
      </c>
      <c r="N46" s="250">
        <f>IF(OR(TOTAL!N46="",TOTAL!N46=0),"",TOTAL!N46/TOTAL!$C$6*'Vîrsta 1-2 ani'!$C$6)</f>
        <v>0.32</v>
      </c>
      <c r="O46" s="250">
        <f>IF(OR(TOTAL!O46="",TOTAL!O46=0),"",TOTAL!O46/TOTAL!$C$6*'Vîrsta 1-2 ani'!$C$6)</f>
        <v>0.32</v>
      </c>
      <c r="P46" s="250">
        <f>IF(OR(TOTAL!P46="",TOTAL!P46=0),"",TOTAL!P46/TOTAL!$C$6*'Vîrsta 1-2 ani'!$C$6)</f>
        <v>12.8</v>
      </c>
      <c r="Q46" s="250">
        <f>IF(OR(TOTAL!Q46="",TOTAL!Q46=0),"",TOTAL!Q46/TOTAL!$C$6*'Vîrsta 1-2 ani'!$C$6)</f>
        <v>9.6959999999999997</v>
      </c>
      <c r="R46" s="250">
        <f>IF(OR(TOTAL!R46="",TOTAL!R46=0),"",TOTAL!R46/TOTAL!$C$6*'Vîrsta 1-2 ani'!$C$6)</f>
        <v>2.3040000000000003</v>
      </c>
      <c r="S46" s="250">
        <f>IF(OR(TOTAL!S46="",TOTAL!S46=0),"",TOTAL!S46/TOTAL!$C$6*'Vîrsta 1-2 ani'!$C$6)</f>
        <v>2.4</v>
      </c>
      <c r="T46" s="250">
        <f>IF(OR(TOTAL!T46="",TOTAL!T46=0),"",TOTAL!T46/TOTAL!$C$6*'Vîrsta 1-2 ani'!$C$6)</f>
        <v>3.52</v>
      </c>
      <c r="U46" s="250">
        <f>IF(OR(TOTAL!U46="",TOTAL!U46=0),"",TOTAL!U46/TOTAL!$C$6*'Vîrsta 1-2 ani'!$C$6)</f>
        <v>14.975999999999999</v>
      </c>
      <c r="V46" s="250">
        <f>IF(OR(TOTAL!V46="",TOTAL!V46=0),"",TOTAL!V46/TOTAL!$C$6*'Vîrsta 1-2 ani'!$C$6)</f>
        <v>12.8</v>
      </c>
      <c r="W46" s="250" t="str">
        <f>IF(OR(TOTAL!W46="",TOTAL!W46=0),"",TOTAL!W46/TOTAL!$C$6*'Vîrsta 1-2 ani'!$C$6)</f>
        <v/>
      </c>
      <c r="X46" s="250" t="str">
        <f>IF(OR(TOTAL!X46="",TOTAL!X46=0),"",TOTAL!X46/TOTAL!$C$6*'Vîrsta 1-2 ani'!$C$6)</f>
        <v/>
      </c>
      <c r="Y46" s="250" t="str">
        <f>IF(OR(TOTAL!Y46="",TOTAL!Y46=0),"",TOTAL!Y46/TOTAL!$C$6*'Vîrsta 1-2 ani'!$C$6)</f>
        <v/>
      </c>
      <c r="Z46" s="24">
        <f t="shared" si="14"/>
        <v>65.049599999999998</v>
      </c>
      <c r="AA46" s="24">
        <f t="shared" si="15"/>
        <v>699.45806451612907</v>
      </c>
      <c r="AB46" s="24">
        <f t="shared" si="16"/>
        <v>615.52309677419362</v>
      </c>
      <c r="AC46" s="8">
        <v>12</v>
      </c>
      <c r="AD46" s="101">
        <f>IFERROR(IF($AB46=0,"",$AB46*AE46),"")</f>
        <v>2.4620923870967744</v>
      </c>
      <c r="AE46" s="100">
        <v>4.0000000000000001E-3</v>
      </c>
      <c r="AF46" s="101">
        <f>IFERROR(IF($AB46=0,"",$AB46*AG46),"")</f>
        <v>0</v>
      </c>
      <c r="AG46" s="100">
        <v>0</v>
      </c>
      <c r="AH46" s="101">
        <f>IFERROR(IF($AB46=0,"",$AB46*AI46),"")</f>
        <v>69.554109935483879</v>
      </c>
      <c r="AI46" s="100">
        <v>0.113</v>
      </c>
      <c r="AJ46" s="101">
        <f>IFERROR(IF($AB46=0,"",$AB46*AK46),"")</f>
        <v>289.29585548387098</v>
      </c>
      <c r="AK46" s="125">
        <v>0.47</v>
      </c>
      <c r="AL46" s="198"/>
      <c r="AM46" s="27"/>
      <c r="AN46" s="130"/>
      <c r="AO46" s="167"/>
    </row>
    <row r="47" spans="1:41" s="168" customFormat="1" ht="15.75" x14ac:dyDescent="0.25">
      <c r="A47" s="317"/>
      <c r="B47" s="60" t="s">
        <v>28</v>
      </c>
      <c r="C47" s="250" t="str">
        <f>IF(OR(TOTAL!C47="",TOTAL!C47=0),"",TOTAL!C47/TOTAL!$C$6*'Vîrsta 1-2 ani'!$C$6)</f>
        <v/>
      </c>
      <c r="D47" s="250" t="str">
        <f>IF(OR(TOTAL!D47="",TOTAL!D47=0),"",TOTAL!D47/TOTAL!$C$6*'Vîrsta 1-2 ani'!$C$6)</f>
        <v/>
      </c>
      <c r="E47" s="250" t="str">
        <f>IF(OR(TOTAL!E47="",TOTAL!E47=0),"",TOTAL!E47/TOTAL!$C$6*'Vîrsta 1-2 ani'!$C$6)</f>
        <v/>
      </c>
      <c r="F47" s="250" t="str">
        <f>IF(OR(TOTAL!F47="",TOTAL!F47=0),"",TOTAL!F47/TOTAL!$C$6*'Vîrsta 1-2 ani'!$C$6)</f>
        <v/>
      </c>
      <c r="G47" s="250" t="str">
        <f>IF(OR(TOTAL!G47="",TOTAL!G47=0),"",TOTAL!G47/TOTAL!$C$6*'Vîrsta 1-2 ani'!$C$6)</f>
        <v/>
      </c>
      <c r="H47" s="250" t="str">
        <f>IF(OR(TOTAL!H47="",TOTAL!H47=0),"",TOTAL!H47/TOTAL!$C$6*'Vîrsta 1-2 ani'!$C$6)</f>
        <v/>
      </c>
      <c r="I47" s="250" t="str">
        <f>IF(OR(TOTAL!I47="",TOTAL!I47=0),"",TOTAL!I47/TOTAL!$C$6*'Vîrsta 1-2 ani'!$C$6)</f>
        <v/>
      </c>
      <c r="J47" s="250" t="str">
        <f>IF(OR(TOTAL!J47="",TOTAL!J47=0),"",TOTAL!J47/TOTAL!$C$6*'Vîrsta 1-2 ani'!$C$6)</f>
        <v/>
      </c>
      <c r="K47" s="250" t="str">
        <f>IF(OR(TOTAL!K47="",TOTAL!K47=0),"",TOTAL!K47/TOTAL!$C$6*'Vîrsta 1-2 ani'!$C$6)</f>
        <v/>
      </c>
      <c r="L47" s="250" t="str">
        <f>IF(OR(TOTAL!L47="",TOTAL!L47=0),"",TOTAL!L47/TOTAL!$C$6*'Vîrsta 1-2 ani'!$C$6)</f>
        <v/>
      </c>
      <c r="M47" s="250" t="str">
        <f>IF(OR(TOTAL!M47="",TOTAL!M47=0),"",TOTAL!M47/TOTAL!$C$6*'Vîrsta 1-2 ani'!$C$6)</f>
        <v/>
      </c>
      <c r="N47" s="250" t="str">
        <f>IF(OR(TOTAL!N47="",TOTAL!N47=0),"",TOTAL!N47/TOTAL!$C$6*'Vîrsta 1-2 ani'!$C$6)</f>
        <v/>
      </c>
      <c r="O47" s="250" t="str">
        <f>IF(OR(TOTAL!O47="",TOTAL!O47=0),"",TOTAL!O47/TOTAL!$C$6*'Vîrsta 1-2 ani'!$C$6)</f>
        <v/>
      </c>
      <c r="P47" s="250" t="str">
        <f>IF(OR(TOTAL!P47="",TOTAL!P47=0),"",TOTAL!P47/TOTAL!$C$6*'Vîrsta 1-2 ani'!$C$6)</f>
        <v/>
      </c>
      <c r="Q47" s="250" t="str">
        <f>IF(OR(TOTAL!Q47="",TOTAL!Q47=0),"",TOTAL!Q47/TOTAL!$C$6*'Vîrsta 1-2 ani'!$C$6)</f>
        <v/>
      </c>
      <c r="R47" s="250" t="str">
        <f>IF(OR(TOTAL!R47="",TOTAL!R47=0),"",TOTAL!R47/TOTAL!$C$6*'Vîrsta 1-2 ani'!$C$6)</f>
        <v/>
      </c>
      <c r="S47" s="250" t="str">
        <f>IF(OR(TOTAL!S47="",TOTAL!S47=0),"",TOTAL!S47/TOTAL!$C$6*'Vîrsta 1-2 ani'!$C$6)</f>
        <v/>
      </c>
      <c r="T47" s="250" t="str">
        <f>IF(OR(TOTAL!T47="",TOTAL!T47=0),"",TOTAL!T47/TOTAL!$C$6*'Vîrsta 1-2 ani'!$C$6)</f>
        <v/>
      </c>
      <c r="U47" s="250" t="str">
        <f>IF(OR(TOTAL!U47="",TOTAL!U47=0),"",TOTAL!U47/TOTAL!$C$6*'Vîrsta 1-2 ani'!$C$6)</f>
        <v/>
      </c>
      <c r="V47" s="250" t="str">
        <f>IF(OR(TOTAL!V47="",TOTAL!V47=0),"",TOTAL!V47/TOTAL!$C$6*'Vîrsta 1-2 ani'!$C$6)</f>
        <v/>
      </c>
      <c r="W47" s="250" t="str">
        <f>IF(OR(TOTAL!W47="",TOTAL!W47=0),"",TOTAL!W47/TOTAL!$C$6*'Vîrsta 1-2 ani'!$C$6)</f>
        <v/>
      </c>
      <c r="X47" s="250" t="str">
        <f>IF(OR(TOTAL!X47="",TOTAL!X47=0),"",TOTAL!X47/TOTAL!$C$6*'Vîrsta 1-2 ani'!$C$6)</f>
        <v/>
      </c>
      <c r="Y47" s="250" t="str">
        <f>IF(OR(TOTAL!Y47="",TOTAL!Y47=0),"",TOTAL!Y47/TOTAL!$C$6*'Vîrsta 1-2 ani'!$C$6)</f>
        <v/>
      </c>
      <c r="Z47" s="24">
        <f t="shared" si="14"/>
        <v>0</v>
      </c>
      <c r="AA47" s="24">
        <f t="shared" si="15"/>
        <v>0</v>
      </c>
      <c r="AB47" s="24" t="str">
        <f t="shared" si="16"/>
        <v/>
      </c>
      <c r="AC47" s="8">
        <v>10</v>
      </c>
      <c r="AD47" s="101" t="str">
        <f t="shared" ref="AD47:AD61" si="17">IFERROR(IF($AB47=0,"",$AB47*AE47),"")</f>
        <v/>
      </c>
      <c r="AE47" s="100">
        <v>7.0000000000000001E-3</v>
      </c>
      <c r="AF47" s="101" t="str">
        <f t="shared" ref="AF47:AF61" si="18">IFERROR(IF($AB47=0,"",$AB47*AG47),"")</f>
        <v/>
      </c>
      <c r="AG47" s="100">
        <v>0</v>
      </c>
      <c r="AH47" s="101" t="str">
        <f t="shared" ref="AH47:AH61" si="19">IFERROR(IF($AB47=0,"",$AB47*AI47),"")</f>
        <v/>
      </c>
      <c r="AI47" s="100">
        <v>0.13</v>
      </c>
      <c r="AJ47" s="101" t="str">
        <f t="shared" ref="AJ47:AJ61" si="20">IFERROR(IF($AB47=0,"",$AB47*AK47),"")</f>
        <v/>
      </c>
      <c r="AK47" s="125">
        <v>0.59</v>
      </c>
      <c r="AL47" s="171"/>
      <c r="AM47" s="28"/>
      <c r="AN47" s="131"/>
      <c r="AO47" s="167"/>
    </row>
    <row r="48" spans="1:41" s="168" customFormat="1" ht="15.75" x14ac:dyDescent="0.25">
      <c r="A48" s="317"/>
      <c r="B48" s="60" t="s">
        <v>29</v>
      </c>
      <c r="C48" s="250" t="str">
        <f>IF(OR(TOTAL!C48="",TOTAL!C48=0),"",TOTAL!C48/TOTAL!$C$6*'Vîrsta 1-2 ani'!$C$6)</f>
        <v/>
      </c>
      <c r="D48" s="250" t="str">
        <f>IF(OR(TOTAL!D48="",TOTAL!D48=0),"",TOTAL!D48/TOTAL!$C$6*'Vîrsta 1-2 ani'!$C$6)</f>
        <v/>
      </c>
      <c r="E48" s="250" t="str">
        <f>IF(OR(TOTAL!E48="",TOTAL!E48=0),"",TOTAL!E48/TOTAL!$C$6*'Vîrsta 1-2 ani'!$C$6)</f>
        <v/>
      </c>
      <c r="F48" s="250" t="str">
        <f>IF(OR(TOTAL!F48="",TOTAL!F48=0),"",TOTAL!F48/TOTAL!$C$6*'Vîrsta 1-2 ani'!$C$6)</f>
        <v/>
      </c>
      <c r="G48" s="250" t="str">
        <f>IF(OR(TOTAL!G48="",TOTAL!G48=0),"",TOTAL!G48/TOTAL!$C$6*'Vîrsta 1-2 ani'!$C$6)</f>
        <v/>
      </c>
      <c r="H48" s="250" t="str">
        <f>IF(OR(TOTAL!H48="",TOTAL!H48=0),"",TOTAL!H48/TOTAL!$C$6*'Vîrsta 1-2 ani'!$C$6)</f>
        <v/>
      </c>
      <c r="I48" s="250" t="str">
        <f>IF(OR(TOTAL!I48="",TOTAL!I48=0),"",TOTAL!I48/TOTAL!$C$6*'Vîrsta 1-2 ani'!$C$6)</f>
        <v/>
      </c>
      <c r="J48" s="250" t="str">
        <f>IF(OR(TOTAL!J48="",TOTAL!J48=0),"",TOTAL!J48/TOTAL!$C$6*'Vîrsta 1-2 ani'!$C$6)</f>
        <v/>
      </c>
      <c r="K48" s="250" t="str">
        <f>IF(OR(TOTAL!K48="",TOTAL!K48=0),"",TOTAL!K48/TOTAL!$C$6*'Vîrsta 1-2 ani'!$C$6)</f>
        <v/>
      </c>
      <c r="L48" s="250" t="str">
        <f>IF(OR(TOTAL!L48="",TOTAL!L48=0),"",TOTAL!L48/TOTAL!$C$6*'Vîrsta 1-2 ani'!$C$6)</f>
        <v/>
      </c>
      <c r="M48" s="250" t="str">
        <f>IF(OR(TOTAL!M48="",TOTAL!M48=0),"",TOTAL!M48/TOTAL!$C$6*'Vîrsta 1-2 ani'!$C$6)</f>
        <v/>
      </c>
      <c r="N48" s="250" t="str">
        <f>IF(OR(TOTAL!N48="",TOTAL!N48=0),"",TOTAL!N48/TOTAL!$C$6*'Vîrsta 1-2 ani'!$C$6)</f>
        <v/>
      </c>
      <c r="O48" s="250" t="str">
        <f>IF(OR(TOTAL!O48="",TOTAL!O48=0),"",TOTAL!O48/TOTAL!$C$6*'Vîrsta 1-2 ani'!$C$6)</f>
        <v/>
      </c>
      <c r="P48" s="250" t="str">
        <f>IF(OR(TOTAL!P48="",TOTAL!P48=0),"",TOTAL!P48/TOTAL!$C$6*'Vîrsta 1-2 ani'!$C$6)</f>
        <v/>
      </c>
      <c r="Q48" s="250" t="str">
        <f>IF(OR(TOTAL!Q48="",TOTAL!Q48=0),"",TOTAL!Q48/TOTAL!$C$6*'Vîrsta 1-2 ani'!$C$6)</f>
        <v/>
      </c>
      <c r="R48" s="250" t="str">
        <f>IF(OR(TOTAL!R48="",TOTAL!R48=0),"",TOTAL!R48/TOTAL!$C$6*'Vîrsta 1-2 ani'!$C$6)</f>
        <v/>
      </c>
      <c r="S48" s="250" t="str">
        <f>IF(OR(TOTAL!S48="",TOTAL!S48=0),"",TOTAL!S48/TOTAL!$C$6*'Vîrsta 1-2 ani'!$C$6)</f>
        <v/>
      </c>
      <c r="T48" s="250" t="str">
        <f>IF(OR(TOTAL!T48="",TOTAL!T48=0),"",TOTAL!T48/TOTAL!$C$6*'Vîrsta 1-2 ani'!$C$6)</f>
        <v/>
      </c>
      <c r="U48" s="250" t="str">
        <f>IF(OR(TOTAL!U48="",TOTAL!U48=0),"",TOTAL!U48/TOTAL!$C$6*'Vîrsta 1-2 ani'!$C$6)</f>
        <v/>
      </c>
      <c r="V48" s="250" t="str">
        <f>IF(OR(TOTAL!V48="",TOTAL!V48=0),"",TOTAL!V48/TOTAL!$C$6*'Vîrsta 1-2 ani'!$C$6)</f>
        <v/>
      </c>
      <c r="W48" s="250" t="str">
        <f>IF(OR(TOTAL!W48="",TOTAL!W48=0),"",TOTAL!W48/TOTAL!$C$6*'Vîrsta 1-2 ani'!$C$6)</f>
        <v/>
      </c>
      <c r="X48" s="250" t="str">
        <f>IF(OR(TOTAL!X48="",TOTAL!X48=0),"",TOTAL!X48/TOTAL!$C$6*'Vîrsta 1-2 ani'!$C$6)</f>
        <v/>
      </c>
      <c r="Y48" s="250" t="str">
        <f>IF(OR(TOTAL!Y48="",TOTAL!Y48=0),"",TOTAL!Y48/TOTAL!$C$6*'Vîrsta 1-2 ani'!$C$6)</f>
        <v/>
      </c>
      <c r="Z48" s="24">
        <f t="shared" si="14"/>
        <v>0</v>
      </c>
      <c r="AA48" s="24">
        <f t="shared" si="15"/>
        <v>0</v>
      </c>
      <c r="AB48" s="24" t="str">
        <f t="shared" si="16"/>
        <v/>
      </c>
      <c r="AC48" s="8">
        <v>10</v>
      </c>
      <c r="AD48" s="101" t="str">
        <f t="shared" si="17"/>
        <v/>
      </c>
      <c r="AE48" s="100">
        <v>4.0000000000000001E-3</v>
      </c>
      <c r="AF48" s="101" t="str">
        <f t="shared" si="18"/>
        <v/>
      </c>
      <c r="AG48" s="100">
        <v>1E-3</v>
      </c>
      <c r="AH48" s="101" t="str">
        <f t="shared" si="19"/>
        <v/>
      </c>
      <c r="AI48" s="100">
        <v>0.15</v>
      </c>
      <c r="AJ48" s="101" t="str">
        <f t="shared" si="20"/>
        <v/>
      </c>
      <c r="AK48" s="125">
        <v>0.57999999999999996</v>
      </c>
      <c r="AL48" s="171"/>
      <c r="AM48" s="28"/>
      <c r="AN48" s="131"/>
      <c r="AO48" s="167"/>
    </row>
    <row r="49" spans="1:41" s="168" customFormat="1" ht="15.75" x14ac:dyDescent="0.25">
      <c r="A49" s="317"/>
      <c r="B49" s="60" t="s">
        <v>30</v>
      </c>
      <c r="C49" s="250" t="str">
        <f>IF(OR(TOTAL!C49="",TOTAL!C49=0),"",TOTAL!C49/TOTAL!$C$6*'Vîrsta 1-2 ani'!$C$6)</f>
        <v/>
      </c>
      <c r="D49" s="250" t="str">
        <f>IF(OR(TOTAL!D49="",TOTAL!D49=0),"",TOTAL!D49/TOTAL!$C$6*'Vîrsta 1-2 ani'!$C$6)</f>
        <v/>
      </c>
      <c r="E49" s="250" t="str">
        <f>IF(OR(TOTAL!E49="",TOTAL!E49=0),"",TOTAL!E49/TOTAL!$C$6*'Vîrsta 1-2 ani'!$C$6)</f>
        <v/>
      </c>
      <c r="F49" s="250" t="str">
        <f>IF(OR(TOTAL!F49="",TOTAL!F49=0),"",TOTAL!F49/TOTAL!$C$6*'Vîrsta 1-2 ani'!$C$6)</f>
        <v/>
      </c>
      <c r="G49" s="250" t="str">
        <f>IF(OR(TOTAL!G49="",TOTAL!G49=0),"",TOTAL!G49/TOTAL!$C$6*'Vîrsta 1-2 ani'!$C$6)</f>
        <v/>
      </c>
      <c r="H49" s="250" t="str">
        <f>IF(OR(TOTAL!H49="",TOTAL!H49=0),"",TOTAL!H49/TOTAL!$C$6*'Vîrsta 1-2 ani'!$C$6)</f>
        <v/>
      </c>
      <c r="I49" s="250" t="str">
        <f>IF(OR(TOTAL!I49="",TOTAL!I49=0),"",TOTAL!I49/TOTAL!$C$6*'Vîrsta 1-2 ani'!$C$6)</f>
        <v/>
      </c>
      <c r="J49" s="250" t="str">
        <f>IF(OR(TOTAL!J49="",TOTAL!J49=0),"",TOTAL!J49/TOTAL!$C$6*'Vîrsta 1-2 ani'!$C$6)</f>
        <v/>
      </c>
      <c r="K49" s="250" t="str">
        <f>IF(OR(TOTAL!K49="",TOTAL!K49=0),"",TOTAL!K49/TOTAL!$C$6*'Vîrsta 1-2 ani'!$C$6)</f>
        <v/>
      </c>
      <c r="L49" s="250" t="str">
        <f>IF(OR(TOTAL!L49="",TOTAL!L49=0),"",TOTAL!L49/TOTAL!$C$6*'Vîrsta 1-2 ani'!$C$6)</f>
        <v/>
      </c>
      <c r="M49" s="250" t="str">
        <f>IF(OR(TOTAL!M49="",TOTAL!M49=0),"",TOTAL!M49/TOTAL!$C$6*'Vîrsta 1-2 ani'!$C$6)</f>
        <v/>
      </c>
      <c r="N49" s="250" t="str">
        <f>IF(OR(TOTAL!N49="",TOTAL!N49=0),"",TOTAL!N49/TOTAL!$C$6*'Vîrsta 1-2 ani'!$C$6)</f>
        <v/>
      </c>
      <c r="O49" s="250" t="str">
        <f>IF(OR(TOTAL!O49="",TOTAL!O49=0),"",TOTAL!O49/TOTAL!$C$6*'Vîrsta 1-2 ani'!$C$6)</f>
        <v/>
      </c>
      <c r="P49" s="250" t="str">
        <f>IF(OR(TOTAL!P49="",TOTAL!P49=0),"",TOTAL!P49/TOTAL!$C$6*'Vîrsta 1-2 ani'!$C$6)</f>
        <v/>
      </c>
      <c r="Q49" s="250" t="str">
        <f>IF(OR(TOTAL!Q49="",TOTAL!Q49=0),"",TOTAL!Q49/TOTAL!$C$6*'Vîrsta 1-2 ani'!$C$6)</f>
        <v/>
      </c>
      <c r="R49" s="250" t="str">
        <f>IF(OR(TOTAL!R49="",TOTAL!R49=0),"",TOTAL!R49/TOTAL!$C$6*'Vîrsta 1-2 ani'!$C$6)</f>
        <v/>
      </c>
      <c r="S49" s="250" t="str">
        <f>IF(OR(TOTAL!S49="",TOTAL!S49=0),"",TOTAL!S49/TOTAL!$C$6*'Vîrsta 1-2 ani'!$C$6)</f>
        <v/>
      </c>
      <c r="T49" s="250" t="str">
        <f>IF(OR(TOTAL!T49="",TOTAL!T49=0),"",TOTAL!T49/TOTAL!$C$6*'Vîrsta 1-2 ani'!$C$6)</f>
        <v/>
      </c>
      <c r="U49" s="250" t="str">
        <f>IF(OR(TOTAL!U49="",TOTAL!U49=0),"",TOTAL!U49/TOTAL!$C$6*'Vîrsta 1-2 ani'!$C$6)</f>
        <v/>
      </c>
      <c r="V49" s="250" t="str">
        <f>IF(OR(TOTAL!V49="",TOTAL!V49=0),"",TOTAL!V49/TOTAL!$C$6*'Vîrsta 1-2 ani'!$C$6)</f>
        <v/>
      </c>
      <c r="W49" s="250" t="str">
        <f>IF(OR(TOTAL!W49="",TOTAL!W49=0),"",TOTAL!W49/TOTAL!$C$6*'Vîrsta 1-2 ani'!$C$6)</f>
        <v/>
      </c>
      <c r="X49" s="250" t="str">
        <f>IF(OR(TOTAL!X49="",TOTAL!X49=0),"",TOTAL!X49/TOTAL!$C$6*'Vîrsta 1-2 ani'!$C$6)</f>
        <v/>
      </c>
      <c r="Y49" s="250" t="str">
        <f>IF(OR(TOTAL!Y49="",TOTAL!Y49=0),"",TOTAL!Y49/TOTAL!$C$6*'Vîrsta 1-2 ani'!$C$6)</f>
        <v/>
      </c>
      <c r="Z49" s="24">
        <f t="shared" si="14"/>
        <v>0</v>
      </c>
      <c r="AA49" s="24">
        <f t="shared" si="15"/>
        <v>0</v>
      </c>
      <c r="AB49" s="24" t="str">
        <f t="shared" si="16"/>
        <v/>
      </c>
      <c r="AC49" s="8">
        <v>28</v>
      </c>
      <c r="AD49" s="101" t="str">
        <f t="shared" si="17"/>
        <v/>
      </c>
      <c r="AE49" s="100">
        <v>4.0000000000000001E-3</v>
      </c>
      <c r="AF49" s="101" t="str">
        <f t="shared" si="18"/>
        <v/>
      </c>
      <c r="AG49" s="100">
        <v>1E-3</v>
      </c>
      <c r="AH49" s="101" t="str">
        <f t="shared" si="19"/>
        <v/>
      </c>
      <c r="AI49" s="100">
        <v>0.15</v>
      </c>
      <c r="AJ49" s="101" t="str">
        <f t="shared" si="20"/>
        <v/>
      </c>
      <c r="AK49" s="125">
        <v>0.56999999999999995</v>
      </c>
      <c r="AL49" s="171"/>
      <c r="AM49" s="28"/>
      <c r="AN49" s="131"/>
      <c r="AO49" s="167"/>
    </row>
    <row r="50" spans="1:41" s="168" customFormat="1" ht="15.75" x14ac:dyDescent="0.25">
      <c r="A50" s="317"/>
      <c r="B50" s="60" t="s">
        <v>88</v>
      </c>
      <c r="C50" s="250" t="str">
        <f>IF(OR(TOTAL!C50="",TOTAL!C50=0),"",TOTAL!C50/TOTAL!$C$6*'Vîrsta 1-2 ani'!$C$6)</f>
        <v/>
      </c>
      <c r="D50" s="250" t="str">
        <f>IF(OR(TOTAL!D50="",TOTAL!D50=0),"",TOTAL!D50/TOTAL!$C$6*'Vîrsta 1-2 ani'!$C$6)</f>
        <v/>
      </c>
      <c r="E50" s="250" t="str">
        <f>IF(OR(TOTAL!E50="",TOTAL!E50=0),"",TOTAL!E50/TOTAL!$C$6*'Vîrsta 1-2 ani'!$C$6)</f>
        <v/>
      </c>
      <c r="F50" s="250" t="str">
        <f>IF(OR(TOTAL!F50="",TOTAL!F50=0),"",TOTAL!F50/TOTAL!$C$6*'Vîrsta 1-2 ani'!$C$6)</f>
        <v/>
      </c>
      <c r="G50" s="250" t="str">
        <f>IF(OR(TOTAL!G50="",TOTAL!G50=0),"",TOTAL!G50/TOTAL!$C$6*'Vîrsta 1-2 ani'!$C$6)</f>
        <v/>
      </c>
      <c r="H50" s="250">
        <f>IF(OR(TOTAL!H50="",TOTAL!H50=0),"",TOTAL!H50/TOTAL!$C$6*'Vîrsta 1-2 ani'!$C$6)</f>
        <v>0.8</v>
      </c>
      <c r="I50" s="250">
        <f>IF(OR(TOTAL!I50="",TOTAL!I50=0),"",TOTAL!I50/TOTAL!$C$6*'Vîrsta 1-2 ani'!$C$6)</f>
        <v>0.88</v>
      </c>
      <c r="J50" s="250">
        <f>IF(OR(TOTAL!J50="",TOTAL!J50=0),"",TOTAL!J50/TOTAL!$C$6*'Vîrsta 1-2 ani'!$C$6)</f>
        <v>0.88</v>
      </c>
      <c r="K50" s="250" t="str">
        <f>IF(OR(TOTAL!K50="",TOTAL!K50=0),"",TOTAL!K50/TOTAL!$C$6*'Vîrsta 1-2 ani'!$C$6)</f>
        <v/>
      </c>
      <c r="L50" s="250" t="str">
        <f>IF(OR(TOTAL!L50="",TOTAL!L50=0),"",TOTAL!L50/TOTAL!$C$6*'Vîrsta 1-2 ani'!$C$6)</f>
        <v/>
      </c>
      <c r="M50" s="250" t="str">
        <f>IF(OR(TOTAL!M50="",TOTAL!M50=0),"",TOTAL!M50/TOTAL!$C$6*'Vîrsta 1-2 ani'!$C$6)</f>
        <v/>
      </c>
      <c r="N50" s="250" t="str">
        <f>IF(OR(TOTAL!N50="",TOTAL!N50=0),"",TOTAL!N50/TOTAL!$C$6*'Vîrsta 1-2 ani'!$C$6)</f>
        <v/>
      </c>
      <c r="O50" s="250" t="str">
        <f>IF(OR(TOTAL!O50="",TOTAL!O50=0),"",TOTAL!O50/TOTAL!$C$6*'Vîrsta 1-2 ani'!$C$6)</f>
        <v/>
      </c>
      <c r="P50" s="250" t="str">
        <f>IF(OR(TOTAL!P50="",TOTAL!P50=0),"",TOTAL!P50/TOTAL!$C$6*'Vîrsta 1-2 ani'!$C$6)</f>
        <v/>
      </c>
      <c r="Q50" s="250" t="str">
        <f>IF(OR(TOTAL!Q50="",TOTAL!Q50=0),"",TOTAL!Q50/TOTAL!$C$6*'Vîrsta 1-2 ani'!$C$6)</f>
        <v/>
      </c>
      <c r="R50" s="250" t="str">
        <f>IF(OR(TOTAL!R50="",TOTAL!R50=0),"",TOTAL!R50/TOTAL!$C$6*'Vîrsta 1-2 ani'!$C$6)</f>
        <v/>
      </c>
      <c r="S50" s="250">
        <f>IF(OR(TOTAL!S50="",TOTAL!S50=0),"",TOTAL!S50/TOTAL!$C$6*'Vîrsta 1-2 ani'!$C$6)</f>
        <v>7.2</v>
      </c>
      <c r="T50" s="250">
        <f>IF(OR(TOTAL!T50="",TOTAL!T50=0),"",TOTAL!T50/TOTAL!$C$6*'Vîrsta 1-2 ani'!$C$6)</f>
        <v>8.32</v>
      </c>
      <c r="U50" s="250" t="str">
        <f>IF(OR(TOTAL!U50="",TOTAL!U50=0),"",TOTAL!U50/TOTAL!$C$6*'Vîrsta 1-2 ani'!$C$6)</f>
        <v/>
      </c>
      <c r="V50" s="250" t="str">
        <f>IF(OR(TOTAL!V50="",TOTAL!V50=0),"",TOTAL!V50/TOTAL!$C$6*'Vîrsta 1-2 ani'!$C$6)</f>
        <v/>
      </c>
      <c r="W50" s="250" t="str">
        <f>IF(OR(TOTAL!W50="",TOTAL!W50=0),"",TOTAL!W50/TOTAL!$C$6*'Vîrsta 1-2 ani'!$C$6)</f>
        <v/>
      </c>
      <c r="X50" s="250" t="str">
        <f>IF(OR(TOTAL!X50="",TOTAL!X50=0),"",TOTAL!X50/TOTAL!$C$6*'Vîrsta 1-2 ani'!$C$6)</f>
        <v/>
      </c>
      <c r="Y50" s="250" t="str">
        <f>IF(OR(TOTAL!Y50="",TOTAL!Y50=0),"",TOTAL!Y50/TOTAL!$C$6*'Vîrsta 1-2 ani'!$C$6)</f>
        <v/>
      </c>
      <c r="Z50" s="24">
        <f t="shared" si="14"/>
        <v>18.079999999999998</v>
      </c>
      <c r="AA50" s="24">
        <f t="shared" si="15"/>
        <v>194.40860215053763</v>
      </c>
      <c r="AB50" s="24">
        <f t="shared" si="16"/>
        <v>155.52688172043011</v>
      </c>
      <c r="AC50" s="8">
        <v>20</v>
      </c>
      <c r="AD50" s="101">
        <f t="shared" si="17"/>
        <v>1.3997419354838709</v>
      </c>
      <c r="AE50" s="100">
        <v>8.9999999999999993E-3</v>
      </c>
      <c r="AF50" s="101">
        <f t="shared" si="18"/>
        <v>0.46658064516129033</v>
      </c>
      <c r="AG50" s="100">
        <v>3.0000000000000001E-3</v>
      </c>
      <c r="AH50" s="101">
        <f t="shared" si="19"/>
        <v>13.99741935483871</v>
      </c>
      <c r="AI50" s="100">
        <v>0.09</v>
      </c>
      <c r="AJ50" s="101">
        <f>IFERROR(IF($AB50=0,"",$AB50*AK50),"")</f>
        <v>60.655483870967743</v>
      </c>
      <c r="AK50" s="125">
        <v>0.39</v>
      </c>
      <c r="AL50" s="171"/>
      <c r="AM50" s="28"/>
      <c r="AN50" s="131"/>
      <c r="AO50" s="167"/>
    </row>
    <row r="51" spans="1:41" s="168" customFormat="1" ht="15.75" x14ac:dyDescent="0.25">
      <c r="A51" s="317"/>
      <c r="B51" s="60" t="s">
        <v>31</v>
      </c>
      <c r="C51" s="250" t="str">
        <f>IF(OR(TOTAL!C51="",TOTAL!C51=0),"",TOTAL!C51/TOTAL!$C$6*'Vîrsta 1-2 ani'!$C$6)</f>
        <v/>
      </c>
      <c r="D51" s="250" t="str">
        <f>IF(OR(TOTAL!D51="",TOTAL!D51=0),"",TOTAL!D51/TOTAL!$C$6*'Vîrsta 1-2 ani'!$C$6)</f>
        <v/>
      </c>
      <c r="E51" s="250" t="str">
        <f>IF(OR(TOTAL!E51="",TOTAL!E51=0),"",TOTAL!E51/TOTAL!$C$6*'Vîrsta 1-2 ani'!$C$6)</f>
        <v/>
      </c>
      <c r="F51" s="250" t="str">
        <f>IF(OR(TOTAL!F51="",TOTAL!F51=0),"",TOTAL!F51/TOTAL!$C$6*'Vîrsta 1-2 ani'!$C$6)</f>
        <v/>
      </c>
      <c r="G51" s="250" t="str">
        <f>IF(OR(TOTAL!G51="",TOTAL!G51=0),"",TOTAL!G51/TOTAL!$C$6*'Vîrsta 1-2 ani'!$C$6)</f>
        <v/>
      </c>
      <c r="H51" s="250" t="str">
        <f>IF(OR(TOTAL!H51="",TOTAL!H51=0),"",TOTAL!H51/TOTAL!$C$6*'Vîrsta 1-2 ani'!$C$6)</f>
        <v/>
      </c>
      <c r="I51" s="250" t="str">
        <f>IF(OR(TOTAL!I51="",TOTAL!I51=0),"",TOTAL!I51/TOTAL!$C$6*'Vîrsta 1-2 ani'!$C$6)</f>
        <v/>
      </c>
      <c r="J51" s="250" t="str">
        <f>IF(OR(TOTAL!J51="",TOTAL!J51=0),"",TOTAL!J51/TOTAL!$C$6*'Vîrsta 1-2 ani'!$C$6)</f>
        <v/>
      </c>
      <c r="K51" s="250" t="str">
        <f>IF(OR(TOTAL!K51="",TOTAL!K51=0),"",TOTAL!K51/TOTAL!$C$6*'Vîrsta 1-2 ani'!$C$6)</f>
        <v/>
      </c>
      <c r="L51" s="250" t="str">
        <f>IF(OR(TOTAL!L51="",TOTAL!L51=0),"",TOTAL!L51/TOTAL!$C$6*'Vîrsta 1-2 ani'!$C$6)</f>
        <v/>
      </c>
      <c r="M51" s="250" t="str">
        <f>IF(OR(TOTAL!M51="",TOTAL!M51=0),"",TOTAL!M51/TOTAL!$C$6*'Vîrsta 1-2 ani'!$C$6)</f>
        <v/>
      </c>
      <c r="N51" s="250">
        <f>IF(OR(TOTAL!N51="",TOTAL!N51=0),"",TOTAL!N51/TOTAL!$C$6*'Vîrsta 1-2 ani'!$C$6)</f>
        <v>0.96</v>
      </c>
      <c r="O51" s="250">
        <f>IF(OR(TOTAL!O51="",TOTAL!O51=0),"",TOTAL!O51/TOTAL!$C$6*'Vîrsta 1-2 ani'!$C$6)</f>
        <v>0.8640000000000001</v>
      </c>
      <c r="P51" s="250" t="str">
        <f>IF(OR(TOTAL!P51="",TOTAL!P51=0),"",TOTAL!P51/TOTAL!$C$6*'Vîrsta 1-2 ani'!$C$6)</f>
        <v/>
      </c>
      <c r="Q51" s="250" t="str">
        <f>IF(OR(TOTAL!Q51="",TOTAL!Q51=0),"",TOTAL!Q51/TOTAL!$C$6*'Vîrsta 1-2 ani'!$C$6)</f>
        <v/>
      </c>
      <c r="R51" s="250" t="str">
        <f>IF(OR(TOTAL!R51="",TOTAL!R51=0),"",TOTAL!R51/TOTAL!$C$6*'Vîrsta 1-2 ani'!$C$6)</f>
        <v/>
      </c>
      <c r="S51" s="250" t="str">
        <f>IF(OR(TOTAL!S51="",TOTAL!S51=0),"",TOTAL!S51/TOTAL!$C$6*'Vîrsta 1-2 ani'!$C$6)</f>
        <v/>
      </c>
      <c r="T51" s="250" t="str">
        <f>IF(OR(TOTAL!T51="",TOTAL!T51=0),"",TOTAL!T51/TOTAL!$C$6*'Vîrsta 1-2 ani'!$C$6)</f>
        <v/>
      </c>
      <c r="U51" s="250" t="str">
        <f>IF(OR(TOTAL!U51="",TOTAL!U51=0),"",TOTAL!U51/TOTAL!$C$6*'Vîrsta 1-2 ani'!$C$6)</f>
        <v/>
      </c>
      <c r="V51" s="250" t="str">
        <f>IF(OR(TOTAL!V51="",TOTAL!V51=0),"",TOTAL!V51/TOTAL!$C$6*'Vîrsta 1-2 ani'!$C$6)</f>
        <v/>
      </c>
      <c r="W51" s="250" t="str">
        <f>IF(OR(TOTAL!W51="",TOTAL!W51=0),"",TOTAL!W51/TOTAL!$C$6*'Vîrsta 1-2 ani'!$C$6)</f>
        <v/>
      </c>
      <c r="X51" s="250" t="str">
        <f>IF(OR(TOTAL!X51="",TOTAL!X51=0),"",TOTAL!X51/TOTAL!$C$6*'Vîrsta 1-2 ani'!$C$6)</f>
        <v/>
      </c>
      <c r="Y51" s="250" t="str">
        <f>IF(OR(TOTAL!Y51="",TOTAL!Y51=0),"",TOTAL!Y51/TOTAL!$C$6*'Vîrsta 1-2 ani'!$C$6)</f>
        <v/>
      </c>
      <c r="Z51" s="24">
        <f t="shared" si="14"/>
        <v>1.8240000000000001</v>
      </c>
      <c r="AA51" s="24">
        <f t="shared" si="15"/>
        <v>19.612903225806452</v>
      </c>
      <c r="AB51" s="24">
        <f t="shared" si="16"/>
        <v>16.867096774193548</v>
      </c>
      <c r="AC51" s="8">
        <v>14</v>
      </c>
      <c r="AD51" s="101">
        <f t="shared" si="17"/>
        <v>0.16867096774193549</v>
      </c>
      <c r="AE51" s="100">
        <v>0.01</v>
      </c>
      <c r="AF51" s="101">
        <f t="shared" si="18"/>
        <v>6.7468387096774191E-2</v>
      </c>
      <c r="AG51" s="100">
        <v>4.0000000000000001E-3</v>
      </c>
      <c r="AH51" s="101">
        <f t="shared" si="19"/>
        <v>1.8553806451612904</v>
      </c>
      <c r="AI51" s="100">
        <v>0.11</v>
      </c>
      <c r="AJ51" s="101">
        <f t="shared" si="20"/>
        <v>8.0962064516129022</v>
      </c>
      <c r="AK51" s="125">
        <v>0.48</v>
      </c>
      <c r="AL51" s="171"/>
      <c r="AM51" s="28"/>
      <c r="AN51" s="131"/>
      <c r="AO51" s="167"/>
    </row>
    <row r="52" spans="1:41" s="168" customFormat="1" ht="15.75" x14ac:dyDescent="0.25">
      <c r="A52" s="317"/>
      <c r="B52" s="60" t="s">
        <v>32</v>
      </c>
      <c r="C52" s="250" t="str">
        <f>IF(OR(TOTAL!C52="",TOTAL!C52=0),"",TOTAL!C52/TOTAL!$C$6*'Vîrsta 1-2 ani'!$C$6)</f>
        <v/>
      </c>
      <c r="D52" s="250" t="str">
        <f>IF(OR(TOTAL!D52="",TOTAL!D52=0),"",TOTAL!D52/TOTAL!$C$6*'Vîrsta 1-2 ani'!$C$6)</f>
        <v/>
      </c>
      <c r="E52" s="250" t="str">
        <f>IF(OR(TOTAL!E52="",TOTAL!E52=0),"",TOTAL!E52/TOTAL!$C$6*'Vîrsta 1-2 ani'!$C$6)</f>
        <v/>
      </c>
      <c r="F52" s="250" t="str">
        <f>IF(OR(TOTAL!F52="",TOTAL!F52=0),"",TOTAL!F52/TOTAL!$C$6*'Vîrsta 1-2 ani'!$C$6)</f>
        <v/>
      </c>
      <c r="G52" s="250" t="str">
        <f>IF(OR(TOTAL!G52="",TOTAL!G52=0),"",TOTAL!G52/TOTAL!$C$6*'Vîrsta 1-2 ani'!$C$6)</f>
        <v/>
      </c>
      <c r="H52" s="250" t="str">
        <f>IF(OR(TOTAL!H52="",TOTAL!H52=0),"",TOTAL!H52/TOTAL!$C$6*'Vîrsta 1-2 ani'!$C$6)</f>
        <v/>
      </c>
      <c r="I52" s="250" t="str">
        <f>IF(OR(TOTAL!I52="",TOTAL!I52=0),"",TOTAL!I52/TOTAL!$C$6*'Vîrsta 1-2 ani'!$C$6)</f>
        <v/>
      </c>
      <c r="J52" s="250" t="str">
        <f>IF(OR(TOTAL!J52="",TOTAL!J52=0),"",TOTAL!J52/TOTAL!$C$6*'Vîrsta 1-2 ani'!$C$6)</f>
        <v/>
      </c>
      <c r="K52" s="250" t="str">
        <f>IF(OR(TOTAL!K52="",TOTAL!K52=0),"",TOTAL!K52/TOTAL!$C$6*'Vîrsta 1-2 ani'!$C$6)</f>
        <v/>
      </c>
      <c r="L52" s="250" t="str">
        <f>IF(OR(TOTAL!L52="",TOTAL!L52=0),"",TOTAL!L52/TOTAL!$C$6*'Vîrsta 1-2 ani'!$C$6)</f>
        <v/>
      </c>
      <c r="M52" s="250" t="str">
        <f>IF(OR(TOTAL!M52="",TOTAL!M52=0),"",TOTAL!M52/TOTAL!$C$6*'Vîrsta 1-2 ani'!$C$6)</f>
        <v/>
      </c>
      <c r="N52" s="250" t="str">
        <f>IF(OR(TOTAL!N52="",TOTAL!N52=0),"",TOTAL!N52/TOTAL!$C$6*'Vîrsta 1-2 ani'!$C$6)</f>
        <v/>
      </c>
      <c r="O52" s="250" t="str">
        <f>IF(OR(TOTAL!O52="",TOTAL!O52=0),"",TOTAL!O52/TOTAL!$C$6*'Vîrsta 1-2 ani'!$C$6)</f>
        <v/>
      </c>
      <c r="P52" s="250" t="str">
        <f>IF(OR(TOTAL!P52="",TOTAL!P52=0),"",TOTAL!P52/TOTAL!$C$6*'Vîrsta 1-2 ani'!$C$6)</f>
        <v/>
      </c>
      <c r="Q52" s="250" t="str">
        <f>IF(OR(TOTAL!Q52="",TOTAL!Q52=0),"",TOTAL!Q52/TOTAL!$C$6*'Vîrsta 1-2 ani'!$C$6)</f>
        <v/>
      </c>
      <c r="R52" s="250" t="str">
        <f>IF(OR(TOTAL!R52="",TOTAL!R52=0),"",TOTAL!R52/TOTAL!$C$6*'Vîrsta 1-2 ani'!$C$6)</f>
        <v/>
      </c>
      <c r="S52" s="250" t="str">
        <f>IF(OR(TOTAL!S52="",TOTAL!S52=0),"",TOTAL!S52/TOTAL!$C$6*'Vîrsta 1-2 ani'!$C$6)</f>
        <v/>
      </c>
      <c r="T52" s="250" t="str">
        <f>IF(OR(TOTAL!T52="",TOTAL!T52=0),"",TOTAL!T52/TOTAL!$C$6*'Vîrsta 1-2 ani'!$C$6)</f>
        <v/>
      </c>
      <c r="U52" s="250" t="str">
        <f>IF(OR(TOTAL!U52="",TOTAL!U52=0),"",TOTAL!U52/TOTAL!$C$6*'Vîrsta 1-2 ani'!$C$6)</f>
        <v/>
      </c>
      <c r="V52" s="250" t="str">
        <f>IF(OR(TOTAL!V52="",TOTAL!V52=0),"",TOTAL!V52/TOTAL!$C$6*'Vîrsta 1-2 ani'!$C$6)</f>
        <v/>
      </c>
      <c r="W52" s="250" t="str">
        <f>IF(OR(TOTAL!W52="",TOTAL!W52=0),"",TOTAL!W52/TOTAL!$C$6*'Vîrsta 1-2 ani'!$C$6)</f>
        <v/>
      </c>
      <c r="X52" s="250" t="str">
        <f>IF(OR(TOTAL!X52="",TOTAL!X52=0),"",TOTAL!X52/TOTAL!$C$6*'Vîrsta 1-2 ani'!$C$6)</f>
        <v/>
      </c>
      <c r="Y52" s="250" t="str">
        <f>IF(OR(TOTAL!Y52="",TOTAL!Y52=0),"",TOTAL!Y52/TOTAL!$C$6*'Vîrsta 1-2 ani'!$C$6)</f>
        <v/>
      </c>
      <c r="Z52" s="24">
        <f t="shared" si="14"/>
        <v>0</v>
      </c>
      <c r="AA52" s="24">
        <f t="shared" si="15"/>
        <v>0</v>
      </c>
      <c r="AB52" s="24" t="str">
        <f t="shared" si="16"/>
        <v/>
      </c>
      <c r="AC52" s="8">
        <v>13</v>
      </c>
      <c r="AD52" s="101" t="str">
        <f t="shared" si="17"/>
        <v/>
      </c>
      <c r="AE52" s="100">
        <v>7.0000000000000001E-3</v>
      </c>
      <c r="AF52" s="101" t="str">
        <f t="shared" si="18"/>
        <v/>
      </c>
      <c r="AG52" s="100">
        <v>2E-3</v>
      </c>
      <c r="AH52" s="101" t="str">
        <f t="shared" si="19"/>
        <v/>
      </c>
      <c r="AI52" s="100">
        <v>0.18</v>
      </c>
      <c r="AJ52" s="101" t="str">
        <f t="shared" si="20"/>
        <v/>
      </c>
      <c r="AK52" s="125">
        <v>0.69</v>
      </c>
      <c r="AL52" s="171"/>
      <c r="AM52" s="28"/>
      <c r="AN52" s="131"/>
      <c r="AO52" s="167"/>
    </row>
    <row r="53" spans="1:41" s="168" customFormat="1" ht="15.75" x14ac:dyDescent="0.25">
      <c r="A53" s="317"/>
      <c r="B53" s="60" t="s">
        <v>36</v>
      </c>
      <c r="C53" s="250" t="str">
        <f>IF(OR(TOTAL!C53="",TOTAL!C53=0),"",TOTAL!C53/TOTAL!$C$6*'Vîrsta 1-2 ani'!$C$6)</f>
        <v/>
      </c>
      <c r="D53" s="250" t="str">
        <f>IF(OR(TOTAL!D53="",TOTAL!D53=0),"",TOTAL!D53/TOTAL!$C$6*'Vîrsta 1-2 ani'!$C$6)</f>
        <v/>
      </c>
      <c r="E53" s="250" t="str">
        <f>IF(OR(TOTAL!E53="",TOTAL!E53=0),"",TOTAL!E53/TOTAL!$C$6*'Vîrsta 1-2 ani'!$C$6)</f>
        <v/>
      </c>
      <c r="F53" s="250" t="str">
        <f>IF(OR(TOTAL!F53="",TOTAL!F53=0),"",TOTAL!F53/TOTAL!$C$6*'Vîrsta 1-2 ani'!$C$6)</f>
        <v/>
      </c>
      <c r="G53" s="250" t="str">
        <f>IF(OR(TOTAL!G53="",TOTAL!G53=0),"",TOTAL!G53/TOTAL!$C$6*'Vîrsta 1-2 ani'!$C$6)</f>
        <v/>
      </c>
      <c r="H53" s="250" t="str">
        <f>IF(OR(TOTAL!H53="",TOTAL!H53=0),"",TOTAL!H53/TOTAL!$C$6*'Vîrsta 1-2 ani'!$C$6)</f>
        <v/>
      </c>
      <c r="I53" s="250" t="str">
        <f>IF(OR(TOTAL!I53="",TOTAL!I53=0),"",TOTAL!I53/TOTAL!$C$6*'Vîrsta 1-2 ani'!$C$6)</f>
        <v/>
      </c>
      <c r="J53" s="250" t="str">
        <f>IF(OR(TOTAL!J53="",TOTAL!J53=0),"",TOTAL!J53/TOTAL!$C$6*'Vîrsta 1-2 ani'!$C$6)</f>
        <v/>
      </c>
      <c r="K53" s="250" t="str">
        <f>IF(OR(TOTAL!K53="",TOTAL!K53=0),"",TOTAL!K53/TOTAL!$C$6*'Vîrsta 1-2 ani'!$C$6)</f>
        <v/>
      </c>
      <c r="L53" s="250" t="str">
        <f>IF(OR(TOTAL!L53="",TOTAL!L53=0),"",TOTAL!L53/TOTAL!$C$6*'Vîrsta 1-2 ani'!$C$6)</f>
        <v/>
      </c>
      <c r="M53" s="250" t="str">
        <f>IF(OR(TOTAL!M53="",TOTAL!M53=0),"",TOTAL!M53/TOTAL!$C$6*'Vîrsta 1-2 ani'!$C$6)</f>
        <v/>
      </c>
      <c r="N53" s="250" t="str">
        <f>IF(OR(TOTAL!N53="",TOTAL!N53=0),"",TOTAL!N53/TOTAL!$C$6*'Vîrsta 1-2 ani'!$C$6)</f>
        <v/>
      </c>
      <c r="O53" s="250" t="str">
        <f>IF(OR(TOTAL!O53="",TOTAL!O53=0),"",TOTAL!O53/TOTAL!$C$6*'Vîrsta 1-2 ani'!$C$6)</f>
        <v/>
      </c>
      <c r="P53" s="250" t="str">
        <f>IF(OR(TOTAL!P53="",TOTAL!P53=0),"",TOTAL!P53/TOTAL!$C$6*'Vîrsta 1-2 ani'!$C$6)</f>
        <v/>
      </c>
      <c r="Q53" s="250" t="str">
        <f>IF(OR(TOTAL!Q53="",TOTAL!Q53=0),"",TOTAL!Q53/TOTAL!$C$6*'Vîrsta 1-2 ani'!$C$6)</f>
        <v/>
      </c>
      <c r="R53" s="250" t="str">
        <f>IF(OR(TOTAL!R53="",TOTAL!R53=0),"",TOTAL!R53/TOTAL!$C$6*'Vîrsta 1-2 ani'!$C$6)</f>
        <v/>
      </c>
      <c r="S53" s="250" t="str">
        <f>IF(OR(TOTAL!S53="",TOTAL!S53=0),"",TOTAL!S53/TOTAL!$C$6*'Vîrsta 1-2 ani'!$C$6)</f>
        <v/>
      </c>
      <c r="T53" s="250" t="str">
        <f>IF(OR(TOTAL!T53="",TOTAL!T53=0),"",TOTAL!T53/TOTAL!$C$6*'Vîrsta 1-2 ani'!$C$6)</f>
        <v/>
      </c>
      <c r="U53" s="250" t="str">
        <f>IF(OR(TOTAL!U53="",TOTAL!U53=0),"",TOTAL!U53/TOTAL!$C$6*'Vîrsta 1-2 ani'!$C$6)</f>
        <v/>
      </c>
      <c r="V53" s="250" t="str">
        <f>IF(OR(TOTAL!V53="",TOTAL!V53=0),"",TOTAL!V53/TOTAL!$C$6*'Vîrsta 1-2 ani'!$C$6)</f>
        <v/>
      </c>
      <c r="W53" s="250" t="str">
        <f>IF(OR(TOTAL!W53="",TOTAL!W53=0),"",TOTAL!W53/TOTAL!$C$6*'Vîrsta 1-2 ani'!$C$6)</f>
        <v/>
      </c>
      <c r="X53" s="250" t="str">
        <f>IF(OR(TOTAL!X53="",TOTAL!X53=0),"",TOTAL!X53/TOTAL!$C$6*'Vîrsta 1-2 ani'!$C$6)</f>
        <v/>
      </c>
      <c r="Y53" s="250" t="str">
        <f>IF(OR(TOTAL!Y53="",TOTAL!Y53=0),"",TOTAL!Y53/TOTAL!$C$6*'Vîrsta 1-2 ani'!$C$6)</f>
        <v/>
      </c>
      <c r="Z53" s="24">
        <f t="shared" si="14"/>
        <v>0</v>
      </c>
      <c r="AA53" s="24">
        <f t="shared" si="15"/>
        <v>0</v>
      </c>
      <c r="AB53" s="24" t="str">
        <f t="shared" si="16"/>
        <v/>
      </c>
      <c r="AC53" s="8">
        <v>15</v>
      </c>
      <c r="AD53" s="101" t="str">
        <f t="shared" si="17"/>
        <v/>
      </c>
      <c r="AE53" s="100">
        <v>0.01</v>
      </c>
      <c r="AF53" s="101" t="str">
        <f t="shared" si="18"/>
        <v/>
      </c>
      <c r="AG53" s="100">
        <v>3.0000000000000001E-3</v>
      </c>
      <c r="AH53" s="101" t="str">
        <f t="shared" si="19"/>
        <v/>
      </c>
      <c r="AI53" s="100">
        <v>0.14599999999999999</v>
      </c>
      <c r="AJ53" s="101" t="str">
        <f t="shared" si="20"/>
        <v/>
      </c>
      <c r="AK53" s="125">
        <v>0.61</v>
      </c>
      <c r="AL53" s="171"/>
      <c r="AM53" s="28"/>
      <c r="AN53" s="131"/>
      <c r="AO53" s="167"/>
    </row>
    <row r="54" spans="1:41" s="168" customFormat="1" ht="15.75" x14ac:dyDescent="0.25">
      <c r="A54" s="317"/>
      <c r="B54" s="60" t="s">
        <v>37</v>
      </c>
      <c r="C54" s="250" t="str">
        <f>IF(OR(TOTAL!C54="",TOTAL!C54=0),"",TOTAL!C54/TOTAL!$C$6*'Vîrsta 1-2 ani'!$C$6)</f>
        <v/>
      </c>
      <c r="D54" s="250" t="str">
        <f>IF(OR(TOTAL!D54="",TOTAL!D54=0),"",TOTAL!D54/TOTAL!$C$6*'Vîrsta 1-2 ani'!$C$6)</f>
        <v/>
      </c>
      <c r="E54" s="250" t="str">
        <f>IF(OR(TOTAL!E54="",TOTAL!E54=0),"",TOTAL!E54/TOTAL!$C$6*'Vîrsta 1-2 ani'!$C$6)</f>
        <v/>
      </c>
      <c r="F54" s="250" t="str">
        <f>IF(OR(TOTAL!F54="",TOTAL!F54=0),"",TOTAL!F54/TOTAL!$C$6*'Vîrsta 1-2 ani'!$C$6)</f>
        <v/>
      </c>
      <c r="G54" s="250" t="str">
        <f>IF(OR(TOTAL!G54="",TOTAL!G54=0),"",TOTAL!G54/TOTAL!$C$6*'Vîrsta 1-2 ani'!$C$6)</f>
        <v/>
      </c>
      <c r="H54" s="250" t="str">
        <f>IF(OR(TOTAL!H54="",TOTAL!H54=0),"",TOTAL!H54/TOTAL!$C$6*'Vîrsta 1-2 ani'!$C$6)</f>
        <v/>
      </c>
      <c r="I54" s="250" t="str">
        <f>IF(OR(TOTAL!I54="",TOTAL!I54=0),"",TOTAL!I54/TOTAL!$C$6*'Vîrsta 1-2 ani'!$C$6)</f>
        <v/>
      </c>
      <c r="J54" s="250" t="str">
        <f>IF(OR(TOTAL!J54="",TOTAL!J54=0),"",TOTAL!J54/TOTAL!$C$6*'Vîrsta 1-2 ani'!$C$6)</f>
        <v/>
      </c>
      <c r="K54" s="250" t="str">
        <f>IF(OR(TOTAL!K54="",TOTAL!K54=0),"",TOTAL!K54/TOTAL!$C$6*'Vîrsta 1-2 ani'!$C$6)</f>
        <v/>
      </c>
      <c r="L54" s="250" t="str">
        <f>IF(OR(TOTAL!L54="",TOTAL!L54=0),"",TOTAL!L54/TOTAL!$C$6*'Vîrsta 1-2 ani'!$C$6)</f>
        <v/>
      </c>
      <c r="M54" s="250" t="str">
        <f>IF(OR(TOTAL!M54="",TOTAL!M54=0),"",TOTAL!M54/TOTAL!$C$6*'Vîrsta 1-2 ani'!$C$6)</f>
        <v/>
      </c>
      <c r="N54" s="250" t="str">
        <f>IF(OR(TOTAL!N54="",TOTAL!N54=0),"",TOTAL!N54/TOTAL!$C$6*'Vîrsta 1-2 ani'!$C$6)</f>
        <v/>
      </c>
      <c r="O54" s="250" t="str">
        <f>IF(OR(TOTAL!O54="",TOTAL!O54=0),"",TOTAL!O54/TOTAL!$C$6*'Vîrsta 1-2 ani'!$C$6)</f>
        <v/>
      </c>
      <c r="P54" s="250" t="str">
        <f>IF(OR(TOTAL!P54="",TOTAL!P54=0),"",TOTAL!P54/TOTAL!$C$6*'Vîrsta 1-2 ani'!$C$6)</f>
        <v/>
      </c>
      <c r="Q54" s="250" t="str">
        <f>IF(OR(TOTAL!Q54="",TOTAL!Q54=0),"",TOTAL!Q54/TOTAL!$C$6*'Vîrsta 1-2 ani'!$C$6)</f>
        <v/>
      </c>
      <c r="R54" s="250" t="str">
        <f>IF(OR(TOTAL!R54="",TOTAL!R54=0),"",TOTAL!R54/TOTAL!$C$6*'Vîrsta 1-2 ani'!$C$6)</f>
        <v/>
      </c>
      <c r="S54" s="250" t="str">
        <f>IF(OR(TOTAL!S54="",TOTAL!S54=0),"",TOTAL!S54/TOTAL!$C$6*'Vîrsta 1-2 ani'!$C$6)</f>
        <v/>
      </c>
      <c r="T54" s="250" t="str">
        <f>IF(OR(TOTAL!T54="",TOTAL!T54=0),"",TOTAL!T54/TOTAL!$C$6*'Vîrsta 1-2 ani'!$C$6)</f>
        <v/>
      </c>
      <c r="U54" s="250" t="str">
        <f>IF(OR(TOTAL!U54="",TOTAL!U54=0),"",TOTAL!U54/TOTAL!$C$6*'Vîrsta 1-2 ani'!$C$6)</f>
        <v/>
      </c>
      <c r="V54" s="250" t="str">
        <f>IF(OR(TOTAL!V54="",TOTAL!V54=0),"",TOTAL!V54/TOTAL!$C$6*'Vîrsta 1-2 ani'!$C$6)</f>
        <v/>
      </c>
      <c r="W54" s="250" t="str">
        <f>IF(OR(TOTAL!W54="",TOTAL!W54=0),"",TOTAL!W54/TOTAL!$C$6*'Vîrsta 1-2 ani'!$C$6)</f>
        <v/>
      </c>
      <c r="X54" s="250" t="str">
        <f>IF(OR(TOTAL!X54="",TOTAL!X54=0),"",TOTAL!X54/TOTAL!$C$6*'Vîrsta 1-2 ani'!$C$6)</f>
        <v/>
      </c>
      <c r="Y54" s="250" t="str">
        <f>IF(OR(TOTAL!Y54="",TOTAL!Y54=0),"",TOTAL!Y54/TOTAL!$C$6*'Vîrsta 1-2 ani'!$C$6)</f>
        <v/>
      </c>
      <c r="Z54" s="24">
        <f t="shared" si="14"/>
        <v>0</v>
      </c>
      <c r="AA54" s="24">
        <f t="shared" si="15"/>
        <v>0</v>
      </c>
      <c r="AB54" s="24" t="str">
        <f t="shared" si="16"/>
        <v/>
      </c>
      <c r="AC54" s="8">
        <v>15</v>
      </c>
      <c r="AD54" s="101" t="str">
        <f t="shared" si="17"/>
        <v/>
      </c>
      <c r="AE54" s="100">
        <v>8.9999999999999993E-3</v>
      </c>
      <c r="AF54" s="101" t="str">
        <f t="shared" si="18"/>
        <v/>
      </c>
      <c r="AG54" s="100">
        <v>4.0000000000000001E-3</v>
      </c>
      <c r="AH54" s="101" t="str">
        <f t="shared" si="19"/>
        <v/>
      </c>
      <c r="AI54" s="100">
        <v>0.109</v>
      </c>
      <c r="AJ54" s="101" t="str">
        <f t="shared" si="20"/>
        <v/>
      </c>
      <c r="AK54" s="125">
        <v>0.47</v>
      </c>
      <c r="AL54" s="171"/>
      <c r="AM54" s="28"/>
      <c r="AN54" s="131"/>
      <c r="AO54" s="167"/>
    </row>
    <row r="55" spans="1:41" s="168" customFormat="1" ht="15.75" x14ac:dyDescent="0.25">
      <c r="A55" s="317"/>
      <c r="B55" s="60" t="s">
        <v>33</v>
      </c>
      <c r="C55" s="250" t="str">
        <f>IF(OR(TOTAL!C55="",TOTAL!C55=0),"",TOTAL!C55/TOTAL!$C$6*'Vîrsta 1-2 ani'!$C$6)</f>
        <v/>
      </c>
      <c r="D55" s="250" t="str">
        <f>IF(OR(TOTAL!D55="",TOTAL!D55=0),"",TOTAL!D55/TOTAL!$C$6*'Vîrsta 1-2 ani'!$C$6)</f>
        <v/>
      </c>
      <c r="E55" s="250">
        <f>IF(OR(TOTAL!E55="",TOTAL!E55=0),"",TOTAL!E55/TOTAL!$C$6*'Vîrsta 1-2 ani'!$C$6)</f>
        <v>4.1599999999999998E-2</v>
      </c>
      <c r="F55" s="250">
        <f>IF(OR(TOTAL!F55="",TOTAL!F55=0),"",TOTAL!F55/TOTAL!$C$6*'Vîrsta 1-2 ani'!$C$6)</f>
        <v>1.7600000000000001E-2</v>
      </c>
      <c r="G55" s="250">
        <f>IF(OR(TOTAL!G55="",TOTAL!G55=0),"",TOTAL!G55/TOTAL!$C$6*'Vîrsta 1-2 ani'!$C$6)</f>
        <v>1.9199999999999998E-2</v>
      </c>
      <c r="H55" s="250">
        <f>IF(OR(TOTAL!H55="",TOTAL!H55=0),"",TOTAL!H55/TOTAL!$C$6*'Vîrsta 1-2 ani'!$C$6)</f>
        <v>3.2000000000000001E-2</v>
      </c>
      <c r="I55" s="250">
        <f>IF(OR(TOTAL!I55="",TOTAL!I55=0),"",TOTAL!I55/TOTAL!$C$6*'Vîrsta 1-2 ani'!$C$6)</f>
        <v>3.2000000000000001E-2</v>
      </c>
      <c r="J55" s="250">
        <f>IF(OR(TOTAL!J55="",TOTAL!J55=0),"",TOTAL!J55/TOTAL!$C$6*'Vîrsta 1-2 ani'!$C$6)</f>
        <v>3.2000000000000001E-2</v>
      </c>
      <c r="K55" s="250">
        <f>IF(OR(TOTAL!K55="",TOTAL!K55=0),"",TOTAL!K55/TOTAL!$C$6*'Vîrsta 1-2 ani'!$C$6)</f>
        <v>3.2000000000000001E-2</v>
      </c>
      <c r="L55" s="250" t="str">
        <f>IF(OR(TOTAL!L55="",TOTAL!L55=0),"",TOTAL!L55/TOTAL!$C$6*'Vîrsta 1-2 ani'!$C$6)</f>
        <v/>
      </c>
      <c r="M55" s="250">
        <f>IF(OR(TOTAL!M55="",TOTAL!M55=0),"",TOTAL!M55/TOTAL!$C$6*'Vîrsta 1-2 ani'!$C$6)</f>
        <v>3.2000000000000001E-2</v>
      </c>
      <c r="N55" s="250">
        <f>IF(OR(TOTAL!N55="",TOTAL!N55=0),"",TOTAL!N55/TOTAL!$C$6*'Vîrsta 1-2 ani'!$C$6)</f>
        <v>3.2000000000000001E-2</v>
      </c>
      <c r="O55" s="250" t="str">
        <f>IF(OR(TOTAL!O55="",TOTAL!O55=0),"",TOTAL!O55/TOTAL!$C$6*'Vîrsta 1-2 ani'!$C$6)</f>
        <v/>
      </c>
      <c r="P55" s="250">
        <f>IF(OR(TOTAL!P55="",TOTAL!P55=0),"",TOTAL!P55/TOTAL!$C$6*'Vîrsta 1-2 ani'!$C$6)</f>
        <v>0.32</v>
      </c>
      <c r="Q55" s="250" t="str">
        <f>IF(OR(TOTAL!Q55="",TOTAL!Q55=0),"",TOTAL!Q55/TOTAL!$C$6*'Vîrsta 1-2 ani'!$C$6)</f>
        <v/>
      </c>
      <c r="R55" s="250" t="str">
        <f>IF(OR(TOTAL!R55="",TOTAL!R55=0),"",TOTAL!R55/TOTAL!$C$6*'Vîrsta 1-2 ani'!$C$6)</f>
        <v/>
      </c>
      <c r="S55" s="250" t="str">
        <f>IF(OR(TOTAL!S55="",TOTAL!S55=0),"",TOTAL!S55/TOTAL!$C$6*'Vîrsta 1-2 ani'!$C$6)</f>
        <v/>
      </c>
      <c r="T55" s="250">
        <f>IF(OR(TOTAL!T55="",TOTAL!T55=0),"",TOTAL!T55/TOTAL!$C$6*'Vîrsta 1-2 ani'!$C$6)</f>
        <v>0.35200000000000004</v>
      </c>
      <c r="U55" s="250" t="str">
        <f>IF(OR(TOTAL!U55="",TOTAL!U55=0),"",TOTAL!U55/TOTAL!$C$6*'Vîrsta 1-2 ani'!$C$6)</f>
        <v/>
      </c>
      <c r="V55" s="250" t="str">
        <f>IF(OR(TOTAL!V55="",TOTAL!V55=0),"",TOTAL!V55/TOTAL!$C$6*'Vîrsta 1-2 ani'!$C$6)</f>
        <v/>
      </c>
      <c r="W55" s="250" t="str">
        <f>IF(OR(TOTAL!W55="",TOTAL!W55=0),"",TOTAL!W55/TOTAL!$C$6*'Vîrsta 1-2 ani'!$C$6)</f>
        <v/>
      </c>
      <c r="X55" s="250" t="str">
        <f>IF(OR(TOTAL!X55="",TOTAL!X55=0),"",TOTAL!X55/TOTAL!$C$6*'Vîrsta 1-2 ani'!$C$6)</f>
        <v/>
      </c>
      <c r="Y55" s="250" t="str">
        <f>IF(OR(TOTAL!Y55="",TOTAL!Y55=0),"",TOTAL!Y55/TOTAL!$C$6*'Vîrsta 1-2 ani'!$C$6)</f>
        <v/>
      </c>
      <c r="Z55" s="24">
        <f t="shared" si="14"/>
        <v>0.94240000000000013</v>
      </c>
      <c r="AA55" s="24">
        <f t="shared" si="15"/>
        <v>10.133333333333335</v>
      </c>
      <c r="AB55" s="24">
        <f t="shared" si="16"/>
        <v>6.080000000000001</v>
      </c>
      <c r="AC55" s="8">
        <v>40</v>
      </c>
      <c r="AD55" s="101">
        <f t="shared" si="17"/>
        <v>6.0800000000000014E-2</v>
      </c>
      <c r="AE55" s="100">
        <v>0.01</v>
      </c>
      <c r="AF55" s="101">
        <f t="shared" si="18"/>
        <v>1.8240000000000003E-2</v>
      </c>
      <c r="AG55" s="100">
        <v>3.0000000000000001E-3</v>
      </c>
      <c r="AH55" s="101">
        <f t="shared" si="19"/>
        <v>0.54720000000000002</v>
      </c>
      <c r="AI55" s="100">
        <v>0.09</v>
      </c>
      <c r="AJ55" s="101">
        <f t="shared" si="20"/>
        <v>1.7632000000000001</v>
      </c>
      <c r="AK55" s="125">
        <v>0.28999999999999998</v>
      </c>
      <c r="AL55" s="171"/>
      <c r="AM55" s="28"/>
      <c r="AN55" s="131"/>
      <c r="AO55" s="167"/>
    </row>
    <row r="56" spans="1:41" s="168" customFormat="1" ht="15.75" x14ac:dyDescent="0.25">
      <c r="A56" s="317"/>
      <c r="B56" s="60" t="s">
        <v>34</v>
      </c>
      <c r="C56" s="250" t="str">
        <f>IF(OR(TOTAL!C56="",TOTAL!C56=0),"",TOTAL!C56/TOTAL!$C$6*'Vîrsta 1-2 ani'!$C$6)</f>
        <v/>
      </c>
      <c r="D56" s="250" t="str">
        <f>IF(OR(TOTAL!D56="",TOTAL!D56=0),"",TOTAL!D56/TOTAL!$C$6*'Vîrsta 1-2 ani'!$C$6)</f>
        <v/>
      </c>
      <c r="E56" s="250" t="str">
        <f>IF(OR(TOTAL!E56="",TOTAL!E56=0),"",TOTAL!E56/TOTAL!$C$6*'Vîrsta 1-2 ani'!$C$6)</f>
        <v/>
      </c>
      <c r="F56" s="250" t="str">
        <f>IF(OR(TOTAL!F56="",TOTAL!F56=0),"",TOTAL!F56/TOTAL!$C$6*'Vîrsta 1-2 ani'!$C$6)</f>
        <v/>
      </c>
      <c r="G56" s="250" t="str">
        <f>IF(OR(TOTAL!G56="",TOTAL!G56=0),"",TOTAL!G56/TOTAL!$C$6*'Vîrsta 1-2 ani'!$C$6)</f>
        <v/>
      </c>
      <c r="H56" s="250" t="str">
        <f>IF(OR(TOTAL!H56="",TOTAL!H56=0),"",TOTAL!H56/TOTAL!$C$6*'Vîrsta 1-2 ani'!$C$6)</f>
        <v/>
      </c>
      <c r="I56" s="250" t="str">
        <f>IF(OR(TOTAL!I56="",TOTAL!I56=0),"",TOTAL!I56/TOTAL!$C$6*'Vîrsta 1-2 ani'!$C$6)</f>
        <v/>
      </c>
      <c r="J56" s="250" t="str">
        <f>IF(OR(TOTAL!J56="",TOTAL!J56=0),"",TOTAL!J56/TOTAL!$C$6*'Vîrsta 1-2 ani'!$C$6)</f>
        <v/>
      </c>
      <c r="K56" s="250" t="str">
        <f>IF(OR(TOTAL!K56="",TOTAL!K56=0),"",TOTAL!K56/TOTAL!$C$6*'Vîrsta 1-2 ani'!$C$6)</f>
        <v/>
      </c>
      <c r="L56" s="250" t="str">
        <f>IF(OR(TOTAL!L56="",TOTAL!L56=0),"",TOTAL!L56/TOTAL!$C$6*'Vîrsta 1-2 ani'!$C$6)</f>
        <v/>
      </c>
      <c r="M56" s="250" t="str">
        <f>IF(OR(TOTAL!M56="",TOTAL!M56=0),"",TOTAL!M56/TOTAL!$C$6*'Vîrsta 1-2 ani'!$C$6)</f>
        <v/>
      </c>
      <c r="N56" s="250" t="str">
        <f>IF(OR(TOTAL!N56="",TOTAL!N56=0),"",TOTAL!N56/TOTAL!$C$6*'Vîrsta 1-2 ani'!$C$6)</f>
        <v/>
      </c>
      <c r="O56" s="250" t="str">
        <f>IF(OR(TOTAL!O56="",TOTAL!O56=0),"",TOTAL!O56/TOTAL!$C$6*'Vîrsta 1-2 ani'!$C$6)</f>
        <v/>
      </c>
      <c r="P56" s="250" t="str">
        <f>IF(OR(TOTAL!P56="",TOTAL!P56=0),"",TOTAL!P56/TOTAL!$C$6*'Vîrsta 1-2 ani'!$C$6)</f>
        <v/>
      </c>
      <c r="Q56" s="250" t="str">
        <f>IF(OR(TOTAL!Q56="",TOTAL!Q56=0),"",TOTAL!Q56/TOTAL!$C$6*'Vîrsta 1-2 ani'!$C$6)</f>
        <v/>
      </c>
      <c r="R56" s="250" t="str">
        <f>IF(OR(TOTAL!R56="",TOTAL!R56=0),"",TOTAL!R56/TOTAL!$C$6*'Vîrsta 1-2 ani'!$C$6)</f>
        <v/>
      </c>
      <c r="S56" s="250" t="str">
        <f>IF(OR(TOTAL!S56="",TOTAL!S56=0),"",TOTAL!S56/TOTAL!$C$6*'Vîrsta 1-2 ani'!$C$6)</f>
        <v/>
      </c>
      <c r="T56" s="250" t="str">
        <f>IF(OR(TOTAL!T56="",TOTAL!T56=0),"",TOTAL!T56/TOTAL!$C$6*'Vîrsta 1-2 ani'!$C$6)</f>
        <v/>
      </c>
      <c r="U56" s="250" t="str">
        <f>IF(OR(TOTAL!U56="",TOTAL!U56=0),"",TOTAL!U56/TOTAL!$C$6*'Vîrsta 1-2 ani'!$C$6)</f>
        <v/>
      </c>
      <c r="V56" s="250" t="str">
        <f>IF(OR(TOTAL!V56="",TOTAL!V56=0),"",TOTAL!V56/TOTAL!$C$6*'Vîrsta 1-2 ani'!$C$6)</f>
        <v/>
      </c>
      <c r="W56" s="250" t="str">
        <f>IF(OR(TOTAL!W56="",TOTAL!W56=0),"",TOTAL!W56/TOTAL!$C$6*'Vîrsta 1-2 ani'!$C$6)</f>
        <v/>
      </c>
      <c r="X56" s="250" t="str">
        <f>IF(OR(TOTAL!X56="",TOTAL!X56=0),"",TOTAL!X56/TOTAL!$C$6*'Vîrsta 1-2 ani'!$C$6)</f>
        <v/>
      </c>
      <c r="Y56" s="250" t="str">
        <f>IF(OR(TOTAL!Y56="",TOTAL!Y56=0),"",TOTAL!Y56/TOTAL!$C$6*'Vîrsta 1-2 ani'!$C$6)</f>
        <v/>
      </c>
      <c r="Z56" s="24">
        <f t="shared" si="14"/>
        <v>0</v>
      </c>
      <c r="AA56" s="24">
        <f t="shared" si="15"/>
        <v>0</v>
      </c>
      <c r="AB56" s="24" t="str">
        <f t="shared" si="16"/>
        <v/>
      </c>
      <c r="AC56" s="8">
        <v>30</v>
      </c>
      <c r="AD56" s="101" t="str">
        <f t="shared" si="17"/>
        <v/>
      </c>
      <c r="AE56" s="100">
        <v>8.9999999999999993E-3</v>
      </c>
      <c r="AF56" s="101" t="str">
        <f t="shared" si="18"/>
        <v/>
      </c>
      <c r="AG56" s="100">
        <v>1E-3</v>
      </c>
      <c r="AH56" s="101" t="str">
        <f t="shared" si="19"/>
        <v/>
      </c>
      <c r="AI56" s="100">
        <v>0.11</v>
      </c>
      <c r="AJ56" s="101" t="str">
        <f t="shared" si="20"/>
        <v/>
      </c>
      <c r="AK56" s="125">
        <v>0.47</v>
      </c>
      <c r="AL56" s="171"/>
      <c r="AM56" s="28"/>
      <c r="AN56" s="131"/>
      <c r="AO56" s="167"/>
    </row>
    <row r="57" spans="1:41" s="168" customFormat="1" ht="15.75" x14ac:dyDescent="0.25">
      <c r="A57" s="317"/>
      <c r="B57" s="60" t="s">
        <v>89</v>
      </c>
      <c r="C57" s="250" t="str">
        <f>IF(OR(TOTAL!C57="",TOTAL!C57=0),"",TOTAL!C57/TOTAL!$C$6*'Vîrsta 1-2 ani'!$C$6)</f>
        <v/>
      </c>
      <c r="D57" s="250" t="str">
        <f>IF(OR(TOTAL!D57="",TOTAL!D57=0),"",TOTAL!D57/TOTAL!$C$6*'Vîrsta 1-2 ani'!$C$6)</f>
        <v/>
      </c>
      <c r="E57" s="250" t="str">
        <f>IF(OR(TOTAL!E57="",TOTAL!E57=0),"",TOTAL!E57/TOTAL!$C$6*'Vîrsta 1-2 ani'!$C$6)</f>
        <v/>
      </c>
      <c r="F57" s="250" t="str">
        <f>IF(OR(TOTAL!F57="",TOTAL!F57=0),"",TOTAL!F57/TOTAL!$C$6*'Vîrsta 1-2 ani'!$C$6)</f>
        <v/>
      </c>
      <c r="G57" s="250" t="str">
        <f>IF(OR(TOTAL!G57="",TOTAL!G57=0),"",TOTAL!G57/TOTAL!$C$6*'Vîrsta 1-2 ani'!$C$6)</f>
        <v/>
      </c>
      <c r="H57" s="250" t="str">
        <f>IF(OR(TOTAL!H57="",TOTAL!H57=0),"",TOTAL!H57/TOTAL!$C$6*'Vîrsta 1-2 ani'!$C$6)</f>
        <v/>
      </c>
      <c r="I57" s="250" t="str">
        <f>IF(OR(TOTAL!I57="",TOTAL!I57=0),"",TOTAL!I57/TOTAL!$C$6*'Vîrsta 1-2 ani'!$C$6)</f>
        <v/>
      </c>
      <c r="J57" s="250" t="str">
        <f>IF(OR(TOTAL!J57="",TOTAL!J57=0),"",TOTAL!J57/TOTAL!$C$6*'Vîrsta 1-2 ani'!$C$6)</f>
        <v/>
      </c>
      <c r="K57" s="250" t="str">
        <f>IF(OR(TOTAL!K57="",TOTAL!K57=0),"",TOTAL!K57/TOTAL!$C$6*'Vîrsta 1-2 ani'!$C$6)</f>
        <v/>
      </c>
      <c r="L57" s="250" t="str">
        <f>IF(OR(TOTAL!L57="",TOTAL!L57=0),"",TOTAL!L57/TOTAL!$C$6*'Vîrsta 1-2 ani'!$C$6)</f>
        <v/>
      </c>
      <c r="M57" s="250" t="str">
        <f>IF(OR(TOTAL!M57="",TOTAL!M57=0),"",TOTAL!M57/TOTAL!$C$6*'Vîrsta 1-2 ani'!$C$6)</f>
        <v/>
      </c>
      <c r="N57" s="250" t="str">
        <f>IF(OR(TOTAL!N57="",TOTAL!N57=0),"",TOTAL!N57/TOTAL!$C$6*'Vîrsta 1-2 ani'!$C$6)</f>
        <v/>
      </c>
      <c r="O57" s="250" t="str">
        <f>IF(OR(TOTAL!O57="",TOTAL!O57=0),"",TOTAL!O57/TOTAL!$C$6*'Vîrsta 1-2 ani'!$C$6)</f>
        <v/>
      </c>
      <c r="P57" s="250" t="str">
        <f>IF(OR(TOTAL!P57="",TOTAL!P57=0),"",TOTAL!P57/TOTAL!$C$6*'Vîrsta 1-2 ani'!$C$6)</f>
        <v/>
      </c>
      <c r="Q57" s="250" t="str">
        <f>IF(OR(TOTAL!Q57="",TOTAL!Q57=0),"",TOTAL!Q57/TOTAL!$C$6*'Vîrsta 1-2 ani'!$C$6)</f>
        <v/>
      </c>
      <c r="R57" s="250" t="str">
        <f>IF(OR(TOTAL!R57="",TOTAL!R57=0),"",TOTAL!R57/TOTAL!$C$6*'Vîrsta 1-2 ani'!$C$6)</f>
        <v/>
      </c>
      <c r="S57" s="250" t="str">
        <f>IF(OR(TOTAL!S57="",TOTAL!S57=0),"",TOTAL!S57/TOTAL!$C$6*'Vîrsta 1-2 ani'!$C$6)</f>
        <v/>
      </c>
      <c r="T57" s="250" t="str">
        <f>IF(OR(TOTAL!T57="",TOTAL!T57=0),"",TOTAL!T57/TOTAL!$C$6*'Vîrsta 1-2 ani'!$C$6)</f>
        <v/>
      </c>
      <c r="U57" s="250" t="str">
        <f>IF(OR(TOTAL!U57="",TOTAL!U57=0),"",TOTAL!U57/TOTAL!$C$6*'Vîrsta 1-2 ani'!$C$6)</f>
        <v/>
      </c>
      <c r="V57" s="250" t="str">
        <f>IF(OR(TOTAL!V57="",TOTAL!V57=0),"",TOTAL!V57/TOTAL!$C$6*'Vîrsta 1-2 ani'!$C$6)</f>
        <v/>
      </c>
      <c r="W57" s="250" t="str">
        <f>IF(OR(TOTAL!W57="",TOTAL!W57=0),"",TOTAL!W57/TOTAL!$C$6*'Vîrsta 1-2 ani'!$C$6)</f>
        <v/>
      </c>
      <c r="X57" s="250" t="str">
        <f>IF(OR(TOTAL!X57="",TOTAL!X57=0),"",TOTAL!X57/TOTAL!$C$6*'Vîrsta 1-2 ani'!$C$6)</f>
        <v/>
      </c>
      <c r="Y57" s="250" t="str">
        <f>IF(OR(TOTAL!Y57="",TOTAL!Y57=0),"",TOTAL!Y57/TOTAL!$C$6*'Vîrsta 1-2 ani'!$C$6)</f>
        <v/>
      </c>
      <c r="Z57" s="24">
        <f t="shared" si="14"/>
        <v>0</v>
      </c>
      <c r="AA57" s="24">
        <f t="shared" si="15"/>
        <v>0</v>
      </c>
      <c r="AB57" s="24" t="str">
        <f t="shared" si="16"/>
        <v/>
      </c>
      <c r="AC57" s="8">
        <v>26</v>
      </c>
      <c r="AD57" s="101" t="str">
        <f t="shared" si="17"/>
        <v/>
      </c>
      <c r="AE57" s="100">
        <v>8.0000000000000002E-3</v>
      </c>
      <c r="AF57" s="101" t="str">
        <f t="shared" si="18"/>
        <v/>
      </c>
      <c r="AG57" s="100">
        <v>2E-3</v>
      </c>
      <c r="AH57" s="101" t="str">
        <f t="shared" si="19"/>
        <v/>
      </c>
      <c r="AI57" s="100">
        <v>0.8</v>
      </c>
      <c r="AJ57" s="101" t="str">
        <f t="shared" si="20"/>
        <v/>
      </c>
      <c r="AK57" s="125">
        <v>0.38</v>
      </c>
      <c r="AL57" s="171"/>
      <c r="AM57" s="28"/>
      <c r="AN57" s="131"/>
      <c r="AO57" s="167"/>
    </row>
    <row r="58" spans="1:41" s="168" customFormat="1" ht="15.75" x14ac:dyDescent="0.25">
      <c r="A58" s="317"/>
      <c r="B58" s="60" t="s">
        <v>35</v>
      </c>
      <c r="C58" s="250">
        <f>IF(OR(TOTAL!C58="",TOTAL!C58=0),"",TOTAL!C58/TOTAL!$C$6*'Vîrsta 1-2 ani'!$C$6)</f>
        <v>1.28</v>
      </c>
      <c r="D58" s="250" t="str">
        <f>IF(OR(TOTAL!D58="",TOTAL!D58=0),"",TOTAL!D58/TOTAL!$C$6*'Vîrsta 1-2 ani'!$C$6)</f>
        <v/>
      </c>
      <c r="E58" s="250">
        <f>IF(OR(TOTAL!E58="",TOTAL!E58=0),"",TOTAL!E58/TOTAL!$C$6*'Vîrsta 1-2 ani'!$C$6)</f>
        <v>0.624</v>
      </c>
      <c r="F58" s="250">
        <f>IF(OR(TOTAL!F58="",TOTAL!F58=0),"",TOTAL!F58/TOTAL!$C$6*'Vîrsta 1-2 ani'!$C$6)</f>
        <v>0.96</v>
      </c>
      <c r="G58" s="250">
        <f>IF(OR(TOTAL!G58="",TOTAL!G58=0),"",TOTAL!G58/TOTAL!$C$6*'Vîrsta 1-2 ani'!$C$6)</f>
        <v>0.96</v>
      </c>
      <c r="H58" s="250" t="str">
        <f>IF(OR(TOTAL!H58="",TOTAL!H58=0),"",TOTAL!H58/TOTAL!$C$6*'Vîrsta 1-2 ani'!$C$6)</f>
        <v/>
      </c>
      <c r="I58" s="250" t="str">
        <f>IF(OR(TOTAL!I58="",TOTAL!I58=0),"",TOTAL!I58/TOTAL!$C$6*'Vîrsta 1-2 ani'!$C$6)</f>
        <v/>
      </c>
      <c r="J58" s="250" t="str">
        <f>IF(OR(TOTAL!J58="",TOTAL!J58=0),"",TOTAL!J58/TOTAL!$C$6*'Vîrsta 1-2 ani'!$C$6)</f>
        <v/>
      </c>
      <c r="K58" s="250" t="str">
        <f>IF(OR(TOTAL!K58="",TOTAL!K58=0),"",TOTAL!K58/TOTAL!$C$6*'Vîrsta 1-2 ani'!$C$6)</f>
        <v/>
      </c>
      <c r="L58" s="250" t="str">
        <f>IF(OR(TOTAL!L58="",TOTAL!L58=0),"",TOTAL!L58/TOTAL!$C$6*'Vîrsta 1-2 ani'!$C$6)</f>
        <v/>
      </c>
      <c r="M58" s="250" t="str">
        <f>IF(OR(TOTAL!M58="",TOTAL!M58=0),"",TOTAL!M58/TOTAL!$C$6*'Vîrsta 1-2 ani'!$C$6)</f>
        <v/>
      </c>
      <c r="N58" s="250" t="str">
        <f>IF(OR(TOTAL!N58="",TOTAL!N58=0),"",TOTAL!N58/TOTAL!$C$6*'Vîrsta 1-2 ani'!$C$6)</f>
        <v/>
      </c>
      <c r="O58" s="250" t="str">
        <f>IF(OR(TOTAL!O58="",TOTAL!O58=0),"",TOTAL!O58/TOTAL!$C$6*'Vîrsta 1-2 ani'!$C$6)</f>
        <v/>
      </c>
      <c r="P58" s="250" t="str">
        <f>IF(OR(TOTAL!P58="",TOTAL!P58=0),"",TOTAL!P58/TOTAL!$C$6*'Vîrsta 1-2 ani'!$C$6)</f>
        <v/>
      </c>
      <c r="Q58" s="250" t="str">
        <f>IF(OR(TOTAL!Q58="",TOTAL!Q58=0),"",TOTAL!Q58/TOTAL!$C$6*'Vîrsta 1-2 ani'!$C$6)</f>
        <v/>
      </c>
      <c r="R58" s="250" t="str">
        <f>IF(OR(TOTAL!R58="",TOTAL!R58=0),"",TOTAL!R58/TOTAL!$C$6*'Vîrsta 1-2 ani'!$C$6)</f>
        <v/>
      </c>
      <c r="S58" s="250" t="str">
        <f>IF(OR(TOTAL!S58="",TOTAL!S58=0),"",TOTAL!S58/TOTAL!$C$6*'Vîrsta 1-2 ani'!$C$6)</f>
        <v/>
      </c>
      <c r="T58" s="250" t="str">
        <f>IF(OR(TOTAL!T58="",TOTAL!T58=0),"",TOTAL!T58/TOTAL!$C$6*'Vîrsta 1-2 ani'!$C$6)</f>
        <v/>
      </c>
      <c r="U58" s="250" t="str">
        <f>IF(OR(TOTAL!U58="",TOTAL!U58=0),"",TOTAL!U58/TOTAL!$C$6*'Vîrsta 1-2 ani'!$C$6)</f>
        <v/>
      </c>
      <c r="V58" s="250" t="str">
        <f>IF(OR(TOTAL!V58="",TOTAL!V58=0),"",TOTAL!V58/TOTAL!$C$6*'Vîrsta 1-2 ani'!$C$6)</f>
        <v/>
      </c>
      <c r="W58" s="250" t="str">
        <f>IF(OR(TOTAL!W58="",TOTAL!W58=0),"",TOTAL!W58/TOTAL!$C$6*'Vîrsta 1-2 ani'!$C$6)</f>
        <v/>
      </c>
      <c r="X58" s="250" t="str">
        <f>IF(OR(TOTAL!X58="",TOTAL!X58=0),"",TOTAL!X58/TOTAL!$C$6*'Vîrsta 1-2 ani'!$C$6)</f>
        <v/>
      </c>
      <c r="Y58" s="250" t="str">
        <f>IF(OR(TOTAL!Y58="",TOTAL!Y58=0),"",TOTAL!Y58/TOTAL!$C$6*'Vîrsta 1-2 ani'!$C$6)</f>
        <v/>
      </c>
      <c r="Z58" s="24">
        <f t="shared" si="14"/>
        <v>3.8239999999999998</v>
      </c>
      <c r="AA58" s="24">
        <f t="shared" si="15"/>
        <v>41.118279569892472</v>
      </c>
      <c r="AB58" s="24">
        <f t="shared" si="16"/>
        <v>28.78279569892473</v>
      </c>
      <c r="AC58" s="8">
        <v>30</v>
      </c>
      <c r="AD58" s="101">
        <f t="shared" si="17"/>
        <v>0.28782795698924729</v>
      </c>
      <c r="AE58" s="100">
        <v>0.01</v>
      </c>
      <c r="AF58" s="101">
        <f t="shared" si="18"/>
        <v>8.6348387096774185E-2</v>
      </c>
      <c r="AG58" s="100">
        <v>3.0000000000000001E-3</v>
      </c>
      <c r="AH58" s="101">
        <f t="shared" si="19"/>
        <v>6.3322150537634405</v>
      </c>
      <c r="AI58" s="100">
        <v>0.22</v>
      </c>
      <c r="AJ58" s="101">
        <f t="shared" si="20"/>
        <v>25.616688172043009</v>
      </c>
      <c r="AK58" s="125">
        <v>0.89</v>
      </c>
      <c r="AL58" s="171"/>
      <c r="AM58" s="28"/>
      <c r="AN58" s="131"/>
      <c r="AO58" s="167"/>
    </row>
    <row r="59" spans="1:41" s="31" customFormat="1" ht="15.75" x14ac:dyDescent="0.25">
      <c r="A59" s="317"/>
      <c r="B59" s="60" t="s">
        <v>90</v>
      </c>
      <c r="C59" s="245" t="str">
        <f>IF(OR(TOTAL!C59="",TOTAL!C59=0),"",TOTAL!C59/TOTAL!$C$6*'Vîrsta 1-2 ani'!$C$6)</f>
        <v/>
      </c>
      <c r="D59" s="245" t="str">
        <f>IF(OR(TOTAL!D59="",TOTAL!D59=0),"",TOTAL!D59/TOTAL!$C$6*'Vîrsta 1-2 ani'!$C$6)</f>
        <v/>
      </c>
      <c r="E59" s="245" t="str">
        <f>IF(OR(TOTAL!E59="",TOTAL!E59=0),"",TOTAL!E59/TOTAL!$C$6*'Vîrsta 1-2 ani'!$C$6)</f>
        <v/>
      </c>
      <c r="F59" s="245" t="str">
        <f>IF(OR(TOTAL!F59="",TOTAL!F59=0),"",TOTAL!F59/TOTAL!$C$6*'Vîrsta 1-2 ani'!$C$6)</f>
        <v/>
      </c>
      <c r="G59" s="245" t="str">
        <f>IF(OR(TOTAL!G59="",TOTAL!G59=0),"",TOTAL!G59/TOTAL!$C$6*'Vîrsta 1-2 ani'!$C$6)</f>
        <v/>
      </c>
      <c r="H59" s="245" t="str">
        <f>IF(OR(TOTAL!H59="",TOTAL!H59=0),"",TOTAL!H59/TOTAL!$C$6*'Vîrsta 1-2 ani'!$C$6)</f>
        <v/>
      </c>
      <c r="I59" s="245" t="str">
        <f>IF(OR(TOTAL!I59="",TOTAL!I59=0),"",TOTAL!I59/TOTAL!$C$6*'Vîrsta 1-2 ani'!$C$6)</f>
        <v/>
      </c>
      <c r="J59" s="245" t="str">
        <f>IF(OR(TOTAL!J59="",TOTAL!J59=0),"",TOTAL!J59/TOTAL!$C$6*'Vîrsta 1-2 ani'!$C$6)</f>
        <v/>
      </c>
      <c r="K59" s="245" t="str">
        <f>IF(OR(TOTAL!K59="",TOTAL!K59=0),"",TOTAL!K59/TOTAL!$C$6*'Vîrsta 1-2 ani'!$C$6)</f>
        <v/>
      </c>
      <c r="L59" s="245" t="str">
        <f>IF(OR(TOTAL!L59="",TOTAL!L59=0),"",TOTAL!L59/TOTAL!$C$6*'Vîrsta 1-2 ani'!$C$6)</f>
        <v/>
      </c>
      <c r="M59" s="245" t="str">
        <f>IF(OR(TOTAL!M59="",TOTAL!M59=0),"",TOTAL!M59/TOTAL!$C$6*'Vîrsta 1-2 ani'!$C$6)</f>
        <v/>
      </c>
      <c r="N59" s="245" t="str">
        <f>IF(OR(TOTAL!N59="",TOTAL!N59=0),"",TOTAL!N59/TOTAL!$C$6*'Vîrsta 1-2 ani'!$C$6)</f>
        <v/>
      </c>
      <c r="O59" s="245" t="str">
        <f>IF(OR(TOTAL!O59="",TOTAL!O59=0),"",TOTAL!O59/TOTAL!$C$6*'Vîrsta 1-2 ani'!$C$6)</f>
        <v/>
      </c>
      <c r="P59" s="245" t="str">
        <f>IF(OR(TOTAL!P59="",TOTAL!P59=0),"",TOTAL!P59/TOTAL!$C$6*'Vîrsta 1-2 ani'!$C$6)</f>
        <v/>
      </c>
      <c r="Q59" s="245" t="str">
        <f>IF(OR(TOTAL!Q59="",TOTAL!Q59=0),"",TOTAL!Q59/TOTAL!$C$6*'Vîrsta 1-2 ani'!$C$6)</f>
        <v/>
      </c>
      <c r="R59" s="245" t="str">
        <f>IF(OR(TOTAL!R59="",TOTAL!R59=0),"",TOTAL!R59/TOTAL!$C$6*'Vîrsta 1-2 ani'!$C$6)</f>
        <v/>
      </c>
      <c r="S59" s="245" t="str">
        <f>IF(OR(TOTAL!S59="",TOTAL!S59=0),"",TOTAL!S59/TOTAL!$C$6*'Vîrsta 1-2 ani'!$C$6)</f>
        <v/>
      </c>
      <c r="T59" s="245" t="str">
        <f>IF(OR(TOTAL!T59="",TOTAL!T59=0),"",TOTAL!T59/TOTAL!$C$6*'Vîrsta 1-2 ani'!$C$6)</f>
        <v/>
      </c>
      <c r="U59" s="245" t="str">
        <f>IF(OR(TOTAL!U59="",TOTAL!U59=0),"",TOTAL!U59/TOTAL!$C$6*'Vîrsta 1-2 ani'!$C$6)</f>
        <v/>
      </c>
      <c r="V59" s="245" t="str">
        <f>IF(OR(TOTAL!V59="",TOTAL!V59=0),"",TOTAL!V59/TOTAL!$C$6*'Vîrsta 1-2 ani'!$C$6)</f>
        <v/>
      </c>
      <c r="W59" s="245" t="str">
        <f>IF(OR(TOTAL!W59="",TOTAL!W59=0),"",TOTAL!W59/TOTAL!$C$6*'Vîrsta 1-2 ani'!$C$6)</f>
        <v/>
      </c>
      <c r="X59" s="245" t="str">
        <f>IF(OR(TOTAL!X59="",TOTAL!X59=0),"",TOTAL!X59/TOTAL!$C$6*'Vîrsta 1-2 ani'!$C$6)</f>
        <v/>
      </c>
      <c r="Y59" s="245" t="str">
        <f>IF(OR(TOTAL!Y59="",TOTAL!Y59=0),"",TOTAL!Y59/TOTAL!$C$6*'Vîrsta 1-2 ani'!$C$6)</f>
        <v/>
      </c>
      <c r="Z59" s="11">
        <f t="shared" si="14"/>
        <v>0</v>
      </c>
      <c r="AA59" s="11">
        <f t="shared" si="15"/>
        <v>0</v>
      </c>
      <c r="AB59" s="11" t="str">
        <f t="shared" si="16"/>
        <v/>
      </c>
      <c r="AC59" s="7">
        <v>26</v>
      </c>
      <c r="AD59" s="97" t="str">
        <f t="shared" si="17"/>
        <v/>
      </c>
      <c r="AE59" s="98">
        <v>0.02</v>
      </c>
      <c r="AF59" s="97" t="str">
        <f t="shared" si="18"/>
        <v/>
      </c>
      <c r="AG59" s="98">
        <v>0.14000000000000001</v>
      </c>
      <c r="AH59" s="97" t="str">
        <f t="shared" si="19"/>
        <v/>
      </c>
      <c r="AI59" s="98">
        <v>8.5300000000000001E-2</v>
      </c>
      <c r="AJ59" s="97" t="str">
        <f t="shared" si="20"/>
        <v/>
      </c>
      <c r="AK59" s="126">
        <v>1.6</v>
      </c>
      <c r="AL59" s="171"/>
      <c r="AM59" s="29"/>
      <c r="AN59" s="132"/>
      <c r="AO59" s="66"/>
    </row>
    <row r="60" spans="1:41" s="31" customFormat="1" ht="15.75" x14ac:dyDescent="0.25">
      <c r="A60" s="317"/>
      <c r="B60" s="57" t="s">
        <v>91</v>
      </c>
      <c r="C60" s="245" t="str">
        <f>IF(OR(TOTAL!C60="",TOTAL!C60=0),"",TOTAL!C60/TOTAL!$C$6*'Vîrsta 1-2 ani'!$C$6)</f>
        <v/>
      </c>
      <c r="D60" s="245" t="str">
        <f>IF(OR(TOTAL!D60="",TOTAL!D60=0),"",TOTAL!D60/TOTAL!$C$6*'Vîrsta 1-2 ani'!$C$6)</f>
        <v/>
      </c>
      <c r="E60" s="245" t="str">
        <f>IF(OR(TOTAL!E60="",TOTAL!E60=0),"",TOTAL!E60/TOTAL!$C$6*'Vîrsta 1-2 ani'!$C$6)</f>
        <v/>
      </c>
      <c r="F60" s="245" t="str">
        <f>IF(OR(TOTAL!F60="",TOTAL!F60=0),"",TOTAL!F60/TOTAL!$C$6*'Vîrsta 1-2 ani'!$C$6)</f>
        <v/>
      </c>
      <c r="G60" s="245" t="str">
        <f>IF(OR(TOTAL!G60="",TOTAL!G60=0),"",TOTAL!G60/TOTAL!$C$6*'Vîrsta 1-2 ani'!$C$6)</f>
        <v/>
      </c>
      <c r="H60" s="245" t="str">
        <f>IF(OR(TOTAL!H60="",TOTAL!H60=0),"",TOTAL!H60/TOTAL!$C$6*'Vîrsta 1-2 ani'!$C$6)</f>
        <v/>
      </c>
      <c r="I60" s="245" t="str">
        <f>IF(OR(TOTAL!I60="",TOTAL!I60=0),"",TOTAL!I60/TOTAL!$C$6*'Vîrsta 1-2 ani'!$C$6)</f>
        <v/>
      </c>
      <c r="J60" s="245" t="str">
        <f>IF(OR(TOTAL!J60="",TOTAL!J60=0),"",TOTAL!J60/TOTAL!$C$6*'Vîrsta 1-2 ani'!$C$6)</f>
        <v/>
      </c>
      <c r="K60" s="245" t="str">
        <f>IF(OR(TOTAL!K60="",TOTAL!K60=0),"",TOTAL!K60/TOTAL!$C$6*'Vîrsta 1-2 ani'!$C$6)</f>
        <v/>
      </c>
      <c r="L60" s="245" t="str">
        <f>IF(OR(TOTAL!L60="",TOTAL!L60=0),"",TOTAL!L60/TOTAL!$C$6*'Vîrsta 1-2 ani'!$C$6)</f>
        <v/>
      </c>
      <c r="M60" s="245" t="str">
        <f>IF(OR(TOTAL!M60="",TOTAL!M60=0),"",TOTAL!M60/TOTAL!$C$6*'Vîrsta 1-2 ani'!$C$6)</f>
        <v/>
      </c>
      <c r="N60" s="245" t="str">
        <f>IF(OR(TOTAL!N60="",TOTAL!N60=0),"",TOTAL!N60/TOTAL!$C$6*'Vîrsta 1-2 ani'!$C$6)</f>
        <v/>
      </c>
      <c r="O60" s="245" t="str">
        <f>IF(OR(TOTAL!O60="",TOTAL!O60=0),"",TOTAL!O60/TOTAL!$C$6*'Vîrsta 1-2 ani'!$C$6)</f>
        <v/>
      </c>
      <c r="P60" s="245" t="str">
        <f>IF(OR(TOTAL!P60="",TOTAL!P60=0),"",TOTAL!P60/TOTAL!$C$6*'Vîrsta 1-2 ani'!$C$6)</f>
        <v/>
      </c>
      <c r="Q60" s="245" t="str">
        <f>IF(OR(TOTAL!Q60="",TOTAL!Q60=0),"",TOTAL!Q60/TOTAL!$C$6*'Vîrsta 1-2 ani'!$C$6)</f>
        <v/>
      </c>
      <c r="R60" s="245" t="str">
        <f>IF(OR(TOTAL!R60="",TOTAL!R60=0),"",TOTAL!R60/TOTAL!$C$6*'Vîrsta 1-2 ani'!$C$6)</f>
        <v/>
      </c>
      <c r="S60" s="245" t="str">
        <f>IF(OR(TOTAL!S60="",TOTAL!S60=0),"",TOTAL!S60/TOTAL!$C$6*'Vîrsta 1-2 ani'!$C$6)</f>
        <v/>
      </c>
      <c r="T60" s="245" t="str">
        <f>IF(OR(TOTAL!T60="",TOTAL!T60=0),"",TOTAL!T60/TOTAL!$C$6*'Vîrsta 1-2 ani'!$C$6)</f>
        <v/>
      </c>
      <c r="U60" s="245" t="str">
        <f>IF(OR(TOTAL!U60="",TOTAL!U60=0),"",TOTAL!U60/TOTAL!$C$6*'Vîrsta 1-2 ani'!$C$6)</f>
        <v/>
      </c>
      <c r="V60" s="245" t="str">
        <f>IF(OR(TOTAL!V60="",TOTAL!V60=0),"",TOTAL!V60/TOTAL!$C$6*'Vîrsta 1-2 ani'!$C$6)</f>
        <v/>
      </c>
      <c r="W60" s="245" t="str">
        <f>IF(OR(TOTAL!W60="",TOTAL!W60=0),"",TOTAL!W60/TOTAL!$C$6*'Vîrsta 1-2 ani'!$C$6)</f>
        <v/>
      </c>
      <c r="X60" s="245" t="str">
        <f>IF(OR(TOTAL!X60="",TOTAL!X60=0),"",TOTAL!X60/TOTAL!$C$6*'Vîrsta 1-2 ani'!$C$6)</f>
        <v/>
      </c>
      <c r="Y60" s="245" t="str">
        <f>IF(OR(TOTAL!Y60="",TOTAL!Y60=0),"",TOTAL!Y60/TOTAL!$C$6*'Vîrsta 1-2 ani'!$C$6)</f>
        <v/>
      </c>
      <c r="Z60" s="11">
        <f t="shared" si="14"/>
        <v>0</v>
      </c>
      <c r="AA60" s="11">
        <f t="shared" si="15"/>
        <v>0</v>
      </c>
      <c r="AB60" s="11" t="str">
        <f t="shared" si="16"/>
        <v/>
      </c>
      <c r="AC60" s="7">
        <v>14</v>
      </c>
      <c r="AD60" s="97" t="str">
        <f t="shared" si="17"/>
        <v/>
      </c>
      <c r="AE60" s="98">
        <v>0.01</v>
      </c>
      <c r="AF60" s="97" t="str">
        <f t="shared" si="18"/>
        <v/>
      </c>
      <c r="AG60" s="98">
        <v>0.01</v>
      </c>
      <c r="AH60" s="97" t="str">
        <f t="shared" si="19"/>
        <v/>
      </c>
      <c r="AI60" s="98">
        <v>0.15</v>
      </c>
      <c r="AJ60" s="97" t="str">
        <f t="shared" si="20"/>
        <v/>
      </c>
      <c r="AK60" s="126">
        <v>0.61</v>
      </c>
      <c r="AL60" s="171"/>
      <c r="AM60" s="29"/>
      <c r="AN60" s="132"/>
      <c r="AO60" s="66"/>
    </row>
    <row r="61" spans="1:41" s="31" customFormat="1" ht="15.75" x14ac:dyDescent="0.25">
      <c r="A61" s="318"/>
      <c r="B61" s="57" t="s">
        <v>92</v>
      </c>
      <c r="C61" s="245" t="str">
        <f>IF(OR(TOTAL!C61="",TOTAL!C61=0),"",TOTAL!C61/TOTAL!$C$6*'Vîrsta 1-2 ani'!$C$6)</f>
        <v/>
      </c>
      <c r="D61" s="245" t="str">
        <f>IF(OR(TOTAL!D61="",TOTAL!D61=0),"",TOTAL!D61/TOTAL!$C$6*'Vîrsta 1-2 ani'!$C$6)</f>
        <v/>
      </c>
      <c r="E61" s="245" t="str">
        <f>IF(OR(TOTAL!E61="",TOTAL!E61=0),"",TOTAL!E61/TOTAL!$C$6*'Vîrsta 1-2 ani'!$C$6)</f>
        <v/>
      </c>
      <c r="F61" s="245" t="str">
        <f>IF(OR(TOTAL!F61="",TOTAL!F61=0),"",TOTAL!F61/TOTAL!$C$6*'Vîrsta 1-2 ani'!$C$6)</f>
        <v/>
      </c>
      <c r="G61" s="245" t="str">
        <f>IF(OR(TOTAL!G61="",TOTAL!G61=0),"",TOTAL!G61/TOTAL!$C$6*'Vîrsta 1-2 ani'!$C$6)</f>
        <v/>
      </c>
      <c r="H61" s="245" t="str">
        <f>IF(OR(TOTAL!H61="",TOTAL!H61=0),"",TOTAL!H61/TOTAL!$C$6*'Vîrsta 1-2 ani'!$C$6)</f>
        <v/>
      </c>
      <c r="I61" s="245" t="str">
        <f>IF(OR(TOTAL!I61="",TOTAL!I61=0),"",TOTAL!I61/TOTAL!$C$6*'Vîrsta 1-2 ani'!$C$6)</f>
        <v/>
      </c>
      <c r="J61" s="245" t="str">
        <f>IF(OR(TOTAL!J61="",TOTAL!J61=0),"",TOTAL!J61/TOTAL!$C$6*'Vîrsta 1-2 ani'!$C$6)</f>
        <v/>
      </c>
      <c r="K61" s="245" t="str">
        <f>IF(OR(TOTAL!K61="",TOTAL!K61=0),"",TOTAL!K61/TOTAL!$C$6*'Vîrsta 1-2 ani'!$C$6)</f>
        <v/>
      </c>
      <c r="L61" s="245" t="str">
        <f>IF(OR(TOTAL!L61="",TOTAL!L61=0),"",TOTAL!L61/TOTAL!$C$6*'Vîrsta 1-2 ani'!$C$6)</f>
        <v/>
      </c>
      <c r="M61" s="245" t="str">
        <f>IF(OR(TOTAL!M61="",TOTAL!M61=0),"",TOTAL!M61/TOTAL!$C$6*'Vîrsta 1-2 ani'!$C$6)</f>
        <v/>
      </c>
      <c r="N61" s="245" t="str">
        <f>IF(OR(TOTAL!N61="",TOTAL!N61=0),"",TOTAL!N61/TOTAL!$C$6*'Vîrsta 1-2 ani'!$C$6)</f>
        <v/>
      </c>
      <c r="O61" s="245" t="str">
        <f>IF(OR(TOTAL!O61="",TOTAL!O61=0),"",TOTAL!O61/TOTAL!$C$6*'Vîrsta 1-2 ani'!$C$6)</f>
        <v/>
      </c>
      <c r="P61" s="245" t="str">
        <f>IF(OR(TOTAL!P61="",TOTAL!P61=0),"",TOTAL!P61/TOTAL!$C$6*'Vîrsta 1-2 ani'!$C$6)</f>
        <v/>
      </c>
      <c r="Q61" s="245" t="str">
        <f>IF(OR(TOTAL!Q61="",TOTAL!Q61=0),"",TOTAL!Q61/TOTAL!$C$6*'Vîrsta 1-2 ani'!$C$6)</f>
        <v/>
      </c>
      <c r="R61" s="245" t="str">
        <f>IF(OR(TOTAL!R61="",TOTAL!R61=0),"",TOTAL!R61/TOTAL!$C$6*'Vîrsta 1-2 ani'!$C$6)</f>
        <v/>
      </c>
      <c r="S61" s="245" t="str">
        <f>IF(OR(TOTAL!S61="",TOTAL!S61=0),"",TOTAL!S61/TOTAL!$C$6*'Vîrsta 1-2 ani'!$C$6)</f>
        <v/>
      </c>
      <c r="T61" s="245" t="str">
        <f>IF(OR(TOTAL!T61="",TOTAL!T61=0),"",TOTAL!T61/TOTAL!$C$6*'Vîrsta 1-2 ani'!$C$6)</f>
        <v/>
      </c>
      <c r="U61" s="245" t="str">
        <f>IF(OR(TOTAL!U61="",TOTAL!U61=0),"",TOTAL!U61/TOTAL!$C$6*'Vîrsta 1-2 ani'!$C$6)</f>
        <v/>
      </c>
      <c r="V61" s="245" t="str">
        <f>IF(OR(TOTAL!V61="",TOTAL!V61=0),"",TOTAL!V61/TOTAL!$C$6*'Vîrsta 1-2 ani'!$C$6)</f>
        <v/>
      </c>
      <c r="W61" s="245" t="str">
        <f>IF(OR(TOTAL!W61="",TOTAL!W61=0),"",TOTAL!W61/TOTAL!$C$6*'Vîrsta 1-2 ani'!$C$6)</f>
        <v/>
      </c>
      <c r="X61" s="245" t="str">
        <f>IF(OR(TOTAL!X61="",TOTAL!X61=0),"",TOTAL!X61/TOTAL!$C$6*'Vîrsta 1-2 ani'!$C$6)</f>
        <v/>
      </c>
      <c r="Y61" s="245" t="str">
        <f>IF(OR(TOTAL!Y61="",TOTAL!Y61=0),"",TOTAL!Y61/TOTAL!$C$6*'Vîrsta 1-2 ani'!$C$6)</f>
        <v/>
      </c>
      <c r="Z61" s="11">
        <f t="shared" si="14"/>
        <v>0</v>
      </c>
      <c r="AA61" s="11">
        <f t="shared" si="15"/>
        <v>0</v>
      </c>
      <c r="AB61" s="11" t="str">
        <f t="shared" si="16"/>
        <v/>
      </c>
      <c r="AC61" s="7">
        <v>15</v>
      </c>
      <c r="AD61" s="97" t="str">
        <f t="shared" si="17"/>
        <v/>
      </c>
      <c r="AE61" s="98">
        <v>6.0000000000000001E-3</v>
      </c>
      <c r="AF61" s="97" t="str">
        <f t="shared" si="18"/>
        <v/>
      </c>
      <c r="AG61" s="98">
        <v>2E-3</v>
      </c>
      <c r="AH61" s="97" t="str">
        <f t="shared" si="19"/>
        <v/>
      </c>
      <c r="AI61" s="98">
        <v>0.186</v>
      </c>
      <c r="AJ61" s="97" t="str">
        <f t="shared" si="20"/>
        <v/>
      </c>
      <c r="AK61" s="126">
        <v>0.7</v>
      </c>
      <c r="AL61" s="199"/>
      <c r="AM61" s="30"/>
      <c r="AN61" s="133"/>
      <c r="AO61" s="66"/>
    </row>
    <row r="62" spans="1:41" s="32" customFormat="1" ht="15.75" x14ac:dyDescent="0.25">
      <c r="A62" s="236">
        <v>4</v>
      </c>
      <c r="B62" s="19" t="s">
        <v>110</v>
      </c>
      <c r="C62" s="69" t="str">
        <f>IF(OR(TOTAL!C62="",TOTAL!C62=0),"",((TOTAL!C62-('Vîrsta 3-4 ani'!$C$6*0.008)-('Vîrsta 5-7 ani'!$C$6*0.02))/TOTAL!$C$6)*$C$6)</f>
        <v/>
      </c>
      <c r="D62" s="69" t="str">
        <f>IF(OR(TOTAL!D62="",TOTAL!D62=0),"",((TOTAL!D62-('Vîrsta 3-4 ani'!$C$6*0.008)-('Vîrsta 5-7 ani'!$C$6*0.02))/TOTAL!$C$6)*$C$6)</f>
        <v/>
      </c>
      <c r="E62" s="69" t="str">
        <f>IF(OR(TOTAL!E62="",TOTAL!E62=0),"",((TOTAL!E62-('Vîrsta 3-4 ani'!$C$6*0.008)-('Vîrsta 5-7 ani'!$C$6*0.02))/TOTAL!$C$6)*$C$6)</f>
        <v/>
      </c>
      <c r="F62" s="69" t="str">
        <f>IF(OR(TOTAL!F62="",TOTAL!F62=0),"",((TOTAL!F62-('Vîrsta 3-4 ani'!$C$6*0.008)-('Vîrsta 5-7 ani'!$C$6*0.02))/TOTAL!$C$6)*$C$6)</f>
        <v/>
      </c>
      <c r="G62" s="69">
        <f>IF(OR(TOTAL!G62="",TOTAL!G62=0),"",((TOTAL!G62-('Vîrsta 3-4 ani'!$C$6*0.008)-('Vîrsta 5-7 ani'!$C$6*0.02))/TOTAL!$C$6)*$C$6)</f>
        <v>0.57343999999999995</v>
      </c>
      <c r="H62" s="69" t="str">
        <f>IF(OR(TOTAL!H62="",TOTAL!H62=0),"",((TOTAL!H62-('Vîrsta 3-4 ani'!$C$6*0.008)-('Vîrsta 5-7 ani'!$C$6*0.02))/TOTAL!$C$6)*$C$6)</f>
        <v/>
      </c>
      <c r="I62" s="69" t="str">
        <f>IF(OR(TOTAL!I62="",TOTAL!I62=0),"",((TOTAL!I62-('Vîrsta 3-4 ani'!$C$6*0.008)-('Vîrsta 5-7 ani'!$C$6*0.02))/TOTAL!$C$6)*$C$6)</f>
        <v/>
      </c>
      <c r="J62" s="69" t="str">
        <f>IF(OR(TOTAL!J62="",TOTAL!J62=0),"",((TOTAL!J62-('Vîrsta 3-4 ani'!$C$6*0.008)-('Vîrsta 5-7 ani'!$C$6*0.02))/TOTAL!$C$6)*$C$6)</f>
        <v/>
      </c>
      <c r="K62" s="69" t="str">
        <f>IF(OR(TOTAL!K62="",TOTAL!K62=0),"",((TOTAL!K62-('Vîrsta 3-4 ani'!$C$6*0.008)-('Vîrsta 5-7 ani'!$C$6*0.02))/TOTAL!$C$6)*$C$6)</f>
        <v/>
      </c>
      <c r="L62" s="69">
        <f>IF(OR(TOTAL!L62="",TOTAL!L62=0),"",((TOTAL!L62-('Vîrsta 3-4 ani'!$C$6*0.008)-('Vîrsta 5-7 ani'!$C$6*0.02))/TOTAL!$C$6)*$C$6)</f>
        <v>0.76544000000000001</v>
      </c>
      <c r="M62" s="69" t="str">
        <f>IF(OR(TOTAL!M62="",TOTAL!M62=0),"",((TOTAL!M62-('Vîrsta 3-4 ani'!$C$6*0.008)-('Vîrsta 5-7 ani'!$C$6*0.02))/TOTAL!$C$6)*$C$6)</f>
        <v/>
      </c>
      <c r="N62" s="69" t="str">
        <f>IF(OR(TOTAL!N62="",TOTAL!N62=0),"",((TOTAL!N62-('Vîrsta 3-4 ani'!$C$6*0.008)-('Vîrsta 5-7 ani'!$C$6*0.02))/TOTAL!$C$6)*$C$6)</f>
        <v/>
      </c>
      <c r="O62" s="69" t="str">
        <f>IF(OR(TOTAL!O62="",TOTAL!O62=0),"",((TOTAL!O62-('Vîrsta 3-4 ani'!$C$6*0.008)-('Vîrsta 5-7 ani'!$C$6*0.02))/TOTAL!$C$6)*$C$6)</f>
        <v/>
      </c>
      <c r="P62" s="69" t="str">
        <f>IF(OR(TOTAL!P62="",TOTAL!P62=0),"",((TOTAL!P62-('Vîrsta 3-4 ani'!$C$6*0.008)-('Vîrsta 5-7 ani'!$C$6*0.02))/TOTAL!$C$6)*$C$6)</f>
        <v/>
      </c>
      <c r="Q62" s="69">
        <f>IF(OR(TOTAL!Q62="",TOTAL!Q62=0),"",((TOTAL!Q62-('Vîrsta 3-4 ani'!$C$6*0.008)-('Vîrsta 5-7 ani'!$C$6*0.02))/TOTAL!$C$6)*$C$6)</f>
        <v>9.5974399999999989</v>
      </c>
      <c r="R62" s="69">
        <f>IF(OR(TOTAL!R62="",TOTAL!R62=0),"",((TOTAL!R62-('Vîrsta 3-4 ani'!$C$6*0.008)-('Vîrsta 5-7 ani'!$C$6*0.02))/TOTAL!$C$6)*$C$6)</f>
        <v>2.2374399999999999</v>
      </c>
      <c r="S62" s="69" t="str">
        <f>IF(OR(TOTAL!S62="",TOTAL!S62=0),"",((TOTAL!S62-('Vîrsta 3-4 ani'!$C$6*0.008)-('Vîrsta 5-7 ani'!$C$6*0.02))/TOTAL!$C$6)*$C$6)</f>
        <v/>
      </c>
      <c r="T62" s="69" t="str">
        <f>IF(OR(TOTAL!T62="",TOTAL!T62=0),"",((TOTAL!T62-('Vîrsta 3-4 ani'!$C$6*0.008)-('Vîrsta 5-7 ani'!$C$6*0.02))/TOTAL!$C$6)*$C$6)</f>
        <v/>
      </c>
      <c r="U62" s="69" t="str">
        <f>IF(OR(TOTAL!U62="",TOTAL!U62=0),"",((TOTAL!U62-('Vîrsta 3-4 ani'!$C$6*0.008)-('Vîrsta 5-7 ani'!$C$6*0.02))/TOTAL!$C$6)*$C$6)</f>
        <v/>
      </c>
      <c r="V62" s="69" t="str">
        <f>IF(OR(TOTAL!V62="",TOTAL!V62=0),"",((TOTAL!V62-('Vîrsta 3-4 ani'!$C$6*0.008)-('Vîrsta 5-7 ani'!$C$6*0.02))/TOTAL!$C$6)*$C$6)</f>
        <v/>
      </c>
      <c r="W62" s="69" t="str">
        <f>IF(OR(TOTAL!W62="",TOTAL!W62=0),"",((TOTAL!W62-('Vîrsta 3-4 ani'!$C$6*0.008)-('Vîrsta 5-7 ani'!$C$6*0.02))/TOTAL!$C$6)*$C$6)</f>
        <v/>
      </c>
      <c r="X62" s="69" t="str">
        <f>IF(OR(TOTAL!X62="",TOTAL!X62=0),"",((TOTAL!X62-('Vîrsta 3-4 ani'!$C$6*0.008)-('Vîrsta 5-7 ani'!$C$6*0.02))/TOTAL!$C$6)*$C$6)</f>
        <v/>
      </c>
      <c r="Y62" s="69" t="str">
        <f>IF(OR(TOTAL!Y62="",TOTAL!Y62=0),"",((TOTAL!Y62-('Vîrsta 3-4 ani'!$C$6*0.008)-('Vîrsta 5-7 ani'!$C$6*0.02))/TOTAL!$C$6)*$C$6)</f>
        <v/>
      </c>
      <c r="Z62" s="10">
        <f t="shared" si="14"/>
        <v>13.173759999999998</v>
      </c>
      <c r="AA62" s="10">
        <f t="shared" si="15"/>
        <v>141.65333333333331</v>
      </c>
      <c r="AB62" s="10">
        <f t="shared" si="16"/>
        <v>141.65333333333331</v>
      </c>
      <c r="AC62" s="4"/>
      <c r="AD62" s="90">
        <f>IFERROR(IF($AB62=0,"",$AB62*AE62),"")</f>
        <v>1.1898879999999996</v>
      </c>
      <c r="AE62" s="91">
        <v>8.3999999999999995E-3</v>
      </c>
      <c r="AF62" s="90">
        <f>IFERROR(IF($AB62=0,"",$AB62*AG62),"")</f>
        <v>0.1416533333333333</v>
      </c>
      <c r="AG62" s="91">
        <v>1E-3</v>
      </c>
      <c r="AH62" s="90">
        <f>IFERROR(IF($AB62=0,"",$AB62*AI62),"")</f>
        <v>6.5160533333333319</v>
      </c>
      <c r="AI62" s="91">
        <v>4.5999999999999999E-2</v>
      </c>
      <c r="AJ62" s="90">
        <f>IFERROR(IF($AB62=0,"",$AB62*AK62),"")</f>
        <v>38.246399999999994</v>
      </c>
      <c r="AK62" s="91">
        <v>0.27</v>
      </c>
      <c r="AL62" s="200">
        <v>20</v>
      </c>
      <c r="AM62" s="128">
        <f>IFERROR((AB62-AL62),"")</f>
        <v>121.65333333333331</v>
      </c>
      <c r="AN62" s="129">
        <f>IFERROR((AB62*100/AL62),"")</f>
        <v>708.26666666666654</v>
      </c>
      <c r="AO62" s="65"/>
    </row>
    <row r="63" spans="1:41" ht="15.75" x14ac:dyDescent="0.25">
      <c r="A63" s="310">
        <v>5</v>
      </c>
      <c r="B63" s="19" t="s">
        <v>108</v>
      </c>
      <c r="C63" s="69">
        <f>IF(OR(TOTAL!C63="",TOTAL!C63=0),"",((TOTAL!C63-('Vîrsta 3-4 ani'!$C$6*0.032)-('Vîrsta 5-7 ani'!$C$6*0.056))/TOTAL!$C$6)*$C$6)</f>
        <v>1.4598399999999998</v>
      </c>
      <c r="D63" s="69">
        <f>IF(OR(TOTAL!D63="",TOTAL!D63=0),"",((TOTAL!D63-('Vîrsta 3-4 ani'!$C$6*0.032)-('Vîrsta 5-7 ani'!$C$6*0.056))/TOTAL!$C$6)*$C$6)</f>
        <v>3.5398399999999999</v>
      </c>
      <c r="E63" s="69">
        <f>IF(OR(TOTAL!E63="",TOTAL!E63=0),"",((TOTAL!E63-('Vîrsta 3-4 ani'!$C$6*0.032)-('Vîrsta 5-7 ani'!$C$6*0.056))/TOTAL!$C$6)*$C$6)</f>
        <v>2.4998399999999998</v>
      </c>
      <c r="F63" s="69">
        <f>IF(OR(TOTAL!F63="",TOTAL!F63=0),"",((TOTAL!F63-('Vîrsta 3-4 ani'!$C$6*0.032)-('Vîrsta 5-7 ani'!$C$6*0.056))/TOTAL!$C$6)*$C$6)</f>
        <v>1.9878399999999998</v>
      </c>
      <c r="G63" s="69">
        <f>IF(OR(TOTAL!G63="",TOTAL!G63=0),"",((TOTAL!G63-('Vîrsta 3-4 ani'!$C$6*0.032)-('Vîrsta 5-7 ani'!$C$6*0.056))/TOTAL!$C$6)*$C$6)</f>
        <v>1.0918399999999999</v>
      </c>
      <c r="H63" s="69">
        <f>IF(OR(TOTAL!H63="",TOTAL!H63=0),"",((TOTAL!H63-('Vîrsta 3-4 ani'!$C$6*0.032)-('Vîrsta 5-7 ani'!$C$6*0.056))/TOTAL!$C$6)*$C$6)</f>
        <v>1.1398400000000002</v>
      </c>
      <c r="I63" s="69">
        <f>IF(OR(TOTAL!I63="",TOTAL!I63=0),"",((TOTAL!I63-('Vîrsta 3-4 ani'!$C$6*0.032)-('Vîrsta 5-7 ani'!$C$6*0.056))/TOTAL!$C$6)*$C$6)</f>
        <v>3.29664</v>
      </c>
      <c r="J63" s="69">
        <f>IF(OR(TOTAL!J63="",TOTAL!J63=0),"",((TOTAL!J63-('Vîrsta 3-4 ani'!$C$6*0.032)-('Vîrsta 5-7 ani'!$C$6*0.056))/TOTAL!$C$6)*$C$6)</f>
        <v>3.2998399999999997</v>
      </c>
      <c r="K63" s="69">
        <f>IF(OR(TOTAL!K63="",TOTAL!K63=0),"",((TOTAL!K63-('Vîrsta 3-4 ani'!$C$6*0.032)-('Vîrsta 5-7 ani'!$C$6*0.056))/TOTAL!$C$6)*$C$6)</f>
        <v>2.6150399999999996</v>
      </c>
      <c r="L63" s="69">
        <f>IF(OR(TOTAL!L63="",TOTAL!L63=0),"",((TOTAL!L63-('Vîrsta 3-4 ani'!$C$6*0.032)-('Vîrsta 5-7 ani'!$C$6*0.056))/TOTAL!$C$6)*$C$6)</f>
        <v>1.1897599999999999</v>
      </c>
      <c r="M63" s="69">
        <f>IF(OR(TOTAL!M63="",TOTAL!M63=0),"",((TOTAL!M63-('Vîrsta 3-4 ani'!$C$6*0.032)-('Vîrsta 5-7 ani'!$C$6*0.056))/TOTAL!$C$6)*$C$6)</f>
        <v>1.2230399999999999</v>
      </c>
      <c r="N63" s="69">
        <f>IF(OR(TOTAL!N63="",TOTAL!N63=0),"",((TOTAL!N63-('Vîrsta 3-4 ani'!$C$6*0.032)-('Vîrsta 5-7 ani'!$C$6*0.056))/TOTAL!$C$6)*$C$6)</f>
        <v>2.6566399999999999</v>
      </c>
      <c r="O63" s="69">
        <f>IF(OR(TOTAL!O63="",TOTAL!O63=0),"",((TOTAL!O63-('Vîrsta 3-4 ani'!$C$6*0.032)-('Vîrsta 5-7 ani'!$C$6*0.056))/TOTAL!$C$6)*$C$6)</f>
        <v>2.0598399999999999</v>
      </c>
      <c r="P63" s="69">
        <f>IF(OR(TOTAL!P63="",TOTAL!P63=0),"",((TOTAL!P63-('Vîrsta 3-4 ani'!$C$6*0.032)-('Vîrsta 5-7 ani'!$C$6*0.056))/TOTAL!$C$6)*$C$6)</f>
        <v>31.411839999999998</v>
      </c>
      <c r="Q63" s="69">
        <f>IF(OR(TOTAL!Q63="",TOTAL!Q63=0),"",((TOTAL!Q63-('Vîrsta 3-4 ani'!$C$6*0.032)-('Vîrsta 5-7 ani'!$C$6*0.056))/TOTAL!$C$6)*$C$6)</f>
        <v>22.019839999999999</v>
      </c>
      <c r="R63" s="69" t="str">
        <f>IF(OR(TOTAL!R63="",TOTAL!R63=0),"",((TOTAL!R63-('Vîrsta 3-4 ani'!$C$6*0.032)-('Vîrsta 5-7 ani'!$C$6*0.056))/TOTAL!$C$6)*$C$6)</f>
        <v/>
      </c>
      <c r="S63" s="69">
        <f>IF(OR(TOTAL!S63="",TOTAL!S63=0),"",((TOTAL!S63-('Vîrsta 3-4 ani'!$C$6*0.032)-('Vîrsta 5-7 ani'!$C$6*0.056))/TOTAL!$C$6)*$C$6)</f>
        <v>2.0198399999999999</v>
      </c>
      <c r="T63" s="69">
        <f>IF(OR(TOTAL!T63="",TOTAL!T63=0),"",((TOTAL!T63-('Vîrsta 3-4 ani'!$C$6*0.032)-('Vîrsta 5-7 ani'!$C$6*0.056))/TOTAL!$C$6)*$C$6)</f>
        <v>25.283840000000001</v>
      </c>
      <c r="U63" s="69">
        <f>IF(OR(TOTAL!U63="",TOTAL!U63=0),"",((TOTAL!U63-('Vîrsta 3-4 ani'!$C$6*0.032)-('Vîrsta 5-7 ani'!$C$6*0.056))/TOTAL!$C$6)*$C$6)</f>
        <v>40.259839999999997</v>
      </c>
      <c r="V63" s="69">
        <f>IF(OR(TOTAL!V63="",TOTAL!V63=0),"",((TOTAL!V63-('Vîrsta 3-4 ani'!$C$6*0.032)-('Vîrsta 5-7 ani'!$C$6*0.056))/TOTAL!$C$6)*$C$6)</f>
        <v>26.563839999999999</v>
      </c>
      <c r="W63" s="69" t="str">
        <f>IF(OR(TOTAL!W63="",TOTAL!W63=0),"",((TOTAL!W63-('Vîrsta 3-4 ani'!$C$6*0.032)-('Vîrsta 5-7 ani'!$C$6*0.056))/TOTAL!$C$6)*$C$6)</f>
        <v/>
      </c>
      <c r="X63" s="69" t="str">
        <f>IF(OR(TOTAL!X63="",TOTAL!X63=0),"",((TOTAL!X63-('Vîrsta 3-4 ani'!$C$6*0.032)-('Vîrsta 5-7 ani'!$C$6*0.056))/TOTAL!$C$6)*$C$6)</f>
        <v/>
      </c>
      <c r="Y63" s="69" t="str">
        <f>IF(OR(TOTAL!Y63="",TOTAL!Y63=0),"",((TOTAL!Y63-('Vîrsta 3-4 ani'!$C$6*0.032)-('Vîrsta 5-7 ani'!$C$6*0.056))/TOTAL!$C$6)*$C$6)</f>
        <v/>
      </c>
      <c r="Z63" s="10">
        <f t="shared" ref="Z63" si="21">Z64+Z68</f>
        <v>175.67776000000001</v>
      </c>
      <c r="AA63" s="10">
        <f t="shared" si="15"/>
        <v>1889.0081720430107</v>
      </c>
      <c r="AB63" s="10">
        <f>SUM(AB64,AB68)</f>
        <v>1889.0081720430107</v>
      </c>
      <c r="AC63" s="4"/>
      <c r="AD63" s="90">
        <f>SUM(AD64,AD68)</f>
        <v>83.408099784946216</v>
      </c>
      <c r="AE63" s="91"/>
      <c r="AF63" s="90">
        <f>SUM(AF64,AF68)</f>
        <v>72.752044731182792</v>
      </c>
      <c r="AG63" s="91"/>
      <c r="AH63" s="90">
        <f>SUM(AH64,AH68)</f>
        <v>70.513665376344079</v>
      </c>
      <c r="AI63" s="91"/>
      <c r="AJ63" s="90">
        <f>SUM(AJ64,AJ68)</f>
        <v>1512.975170752688</v>
      </c>
      <c r="AK63" s="91"/>
      <c r="AL63" s="193">
        <v>316</v>
      </c>
      <c r="AM63" s="96">
        <f>IFERROR((AB63-AL63),"")</f>
        <v>1573.0081720430107</v>
      </c>
      <c r="AN63" s="96">
        <f>IFERROR((AB63*100/AL63),"")</f>
        <v>597.78739621614261</v>
      </c>
      <c r="AO63" s="18"/>
    </row>
    <row r="64" spans="1:41" ht="15.75" x14ac:dyDescent="0.25">
      <c r="A64" s="311"/>
      <c r="B64" s="19" t="s">
        <v>113</v>
      </c>
      <c r="C64" s="69">
        <f>IF(OR(TOTAL!C64="",TOTAL!C64=0),"",((TOTAL!C64-('Vîrsta 3-4 ani'!$C$6*0.024)-('Vîrsta 5-7 ani'!$C$6*0.04))/TOTAL!$C$6)*$C$6)</f>
        <v>1.4387199999999998</v>
      </c>
      <c r="D64" s="69">
        <f>IF(OR(TOTAL!D64="",TOTAL!D64=0),"",((TOTAL!D64-('Vîrsta 3-4 ani'!$C$6*0.024)-('Vîrsta 5-7 ani'!$C$6*0.04))/TOTAL!$C$6)*$C$6)</f>
        <v>2.8787199999999999</v>
      </c>
      <c r="E64" s="69">
        <f>IF(OR(TOTAL!E64="",TOTAL!E64=0),"",((TOTAL!E64-('Vîrsta 3-4 ani'!$C$6*0.024)-('Vîrsta 5-7 ani'!$C$6*0.04))/TOTAL!$C$6)*$C$6)</f>
        <v>2.5587200000000001</v>
      </c>
      <c r="F64" s="69">
        <f>IF(OR(TOTAL!F64="",TOTAL!F64=0),"",((TOTAL!F64-('Vîrsta 3-4 ani'!$C$6*0.024)-('Vîrsta 5-7 ani'!$C$6*0.04))/TOTAL!$C$6)*$C$6)</f>
        <v>1.4387199999999998</v>
      </c>
      <c r="G64" s="69">
        <f>IF(OR(TOTAL!G64="",TOTAL!G64=0),"",((TOTAL!G64-('Vîrsta 3-4 ani'!$C$6*0.024)-('Vîrsta 5-7 ani'!$C$6*0.04))/TOTAL!$C$6)*$C$6)</f>
        <v>1.1187199999999999</v>
      </c>
      <c r="H64" s="69">
        <f>IF(OR(TOTAL!H64="",TOTAL!H64=0),"",((TOTAL!H64-('Vîrsta 3-4 ani'!$C$6*0.024)-('Vîrsta 5-7 ani'!$C$6*0.04))/TOTAL!$C$6)*$C$6)</f>
        <v>1.1187199999999999</v>
      </c>
      <c r="I64" s="69">
        <f>IF(OR(TOTAL!I64="",TOTAL!I64=0),"",((TOTAL!I64-('Vîrsta 3-4 ani'!$C$6*0.024)-('Vîrsta 5-7 ani'!$C$6*0.04))/TOTAL!$C$6)*$C$6)</f>
        <v>2.39872</v>
      </c>
      <c r="J64" s="69">
        <f>IF(OR(TOTAL!J64="",TOTAL!J64=0),"",((TOTAL!J64-('Vîrsta 3-4 ani'!$C$6*0.024)-('Vîrsta 5-7 ani'!$C$6*0.04))/TOTAL!$C$6)*$C$6)</f>
        <v>3.1987200000000002</v>
      </c>
      <c r="K64" s="69">
        <f>IF(OR(TOTAL!K64="",TOTAL!K64=0),"",((TOTAL!K64-('Vîrsta 3-4 ani'!$C$6*0.024)-('Vîrsta 5-7 ani'!$C$6*0.04))/TOTAL!$C$6)*$C$6)</f>
        <v>1.7587199999999998</v>
      </c>
      <c r="L64" s="69">
        <f>IF(OR(TOTAL!L64="",TOTAL!L64=0),"",((TOTAL!L64-('Vîrsta 3-4 ani'!$C$6*0.024)-('Vîrsta 5-7 ani'!$C$6*0.04))/TOTAL!$C$6)*$C$6)</f>
        <v>1.1187199999999999</v>
      </c>
      <c r="M64" s="69">
        <f>IF(OR(TOTAL!M64="",TOTAL!M64=0),"",((TOTAL!M64-('Vîrsta 3-4 ani'!$C$6*0.024)-('Vîrsta 5-7 ani'!$C$6*0.04))/TOTAL!$C$6)*$C$6)</f>
        <v>1.1187199999999999</v>
      </c>
      <c r="N64" s="69">
        <f>IF(OR(TOTAL!N64="",TOTAL!N64=0),"",((TOTAL!N64-('Vîrsta 3-4 ani'!$C$6*0.024)-('Vîrsta 5-7 ani'!$C$6*0.04))/TOTAL!$C$6)*$C$6)</f>
        <v>1.7587199999999998</v>
      </c>
      <c r="O64" s="69">
        <f>IF(OR(TOTAL!O64="",TOTAL!O64=0),"",((TOTAL!O64-('Vîrsta 3-4 ani'!$C$6*0.024)-('Vîrsta 5-7 ani'!$C$6*0.04))/TOTAL!$C$6)*$C$6)</f>
        <v>2.0387199999999996</v>
      </c>
      <c r="P64" s="69">
        <f>IF(OR(TOTAL!P64="",TOTAL!P64=0),"",((TOTAL!P64-('Vîrsta 3-4 ani'!$C$6*0.024)-('Vîrsta 5-7 ani'!$C$6*0.04))/TOTAL!$C$6)*$C$6)</f>
        <v>22.238720000000004</v>
      </c>
      <c r="Q64" s="69">
        <f>IF(OR(TOTAL!Q64="",TOTAL!Q64=0),"",((TOTAL!Q64-('Vîrsta 3-4 ani'!$C$6*0.024)-('Vîrsta 5-7 ani'!$C$6*0.04))/TOTAL!$C$6)*$C$6)</f>
        <v>21.918720000000004</v>
      </c>
      <c r="R64" s="69" t="str">
        <f>IF(OR(TOTAL!R64="",TOTAL!R64=0),"",((TOTAL!R64-('Vîrsta 3-4 ani'!$C$6*0.024)-('Vîrsta 5-7 ani'!$C$6*0.04))/TOTAL!$C$6)*$C$6)</f>
        <v/>
      </c>
      <c r="S64" s="69">
        <f>IF(OR(TOTAL!S64="",TOTAL!S64=0),"",((TOTAL!S64-('Vîrsta 3-4 ani'!$C$6*0.024)-('Vîrsta 5-7 ani'!$C$6*0.04))/TOTAL!$C$6)*$C$6)</f>
        <v>1.7587199999999998</v>
      </c>
      <c r="T64" s="69">
        <f>IF(OR(TOTAL!T64="",TOTAL!T64=0),"",((TOTAL!T64-('Vîrsta 3-4 ani'!$C$6*0.024)-('Vîrsta 5-7 ani'!$C$6*0.04))/TOTAL!$C$6)*$C$6)</f>
        <v>16.158719999999999</v>
      </c>
      <c r="U64" s="69">
        <f>IF(OR(TOTAL!U64="",TOTAL!U64=0),"",((TOTAL!U64-('Vîrsta 3-4 ani'!$C$6*0.024)-('Vîrsta 5-7 ani'!$C$6*0.04))/TOTAL!$C$6)*$C$6)</f>
        <v>39.518720000000002</v>
      </c>
      <c r="V64" s="69">
        <f>IF(OR(TOTAL!V64="",TOTAL!V64=0),"",((TOTAL!V64-('Vîrsta 3-4 ani'!$C$6*0.024)-('Vîrsta 5-7 ani'!$C$6*0.04))/TOTAL!$C$6)*$C$6)</f>
        <v>25.438720000000004</v>
      </c>
      <c r="W64" s="69" t="str">
        <f>IF(OR(TOTAL!W64="",TOTAL!W64=0),"",((TOTAL!W64-('Vîrsta 3-4 ani'!$C$6*0.024)-('Vîrsta 5-7 ani'!$C$6*0.04))/TOTAL!$C$6)*$C$6)</f>
        <v/>
      </c>
      <c r="X64" s="69" t="str">
        <f>IF(OR(TOTAL!X64="",TOTAL!X64=0),"",((TOTAL!X64-('Vîrsta 3-4 ani'!$C$6*0.024)-('Vîrsta 5-7 ani'!$C$6*0.04))/TOTAL!$C$6)*$C$6)</f>
        <v/>
      </c>
      <c r="Y64" s="69" t="str">
        <f>IF(OR(TOTAL!Y64="",TOTAL!Y64=0),"",((TOTAL!Y64-('Vîrsta 3-4 ani'!$C$6*0.024)-('Vîrsta 5-7 ani'!$C$6*0.04))/TOTAL!$C$6)*$C$6)</f>
        <v/>
      </c>
      <c r="Z64" s="10">
        <f t="shared" si="14"/>
        <v>150.97568000000001</v>
      </c>
      <c r="AA64" s="10">
        <f t="shared" si="15"/>
        <v>1623.3944086021506</v>
      </c>
      <c r="AB64" s="10">
        <f t="shared" ref="AB64:AB92" si="22">IFERROR(IF($AA64=0,"",$AA64-AC64*AA64/100),"")</f>
        <v>1623.3944086021506</v>
      </c>
      <c r="AC64" s="4"/>
      <c r="AD64" s="90">
        <f>IFERROR(IF($AB64=0,"",$AB64*AE64),"")</f>
        <v>43.831649032258063</v>
      </c>
      <c r="AE64" s="91">
        <v>2.7E-2</v>
      </c>
      <c r="AF64" s="90">
        <f>IFERROR(IF($AB64=0,"",$AB64*AG64),"")</f>
        <v>27.597704946236561</v>
      </c>
      <c r="AG64" s="91">
        <v>1.7000000000000001E-2</v>
      </c>
      <c r="AH64" s="90">
        <f>IFERROR(IF($AB64=0,"",$AB64*AI64),"")</f>
        <v>64.935776344086023</v>
      </c>
      <c r="AI64" s="91">
        <v>0.04</v>
      </c>
      <c r="AJ64" s="90">
        <f>IFERROR(IF($AB64=0,"",$AB64*AK64),"")</f>
        <v>800.33344344086026</v>
      </c>
      <c r="AK64" s="91">
        <v>0.49299999999999999</v>
      </c>
      <c r="AL64" s="197">
        <v>288</v>
      </c>
      <c r="AM64" s="108">
        <f>IFERROR((AB64-AL64),"")</f>
        <v>1335.3944086021506</v>
      </c>
      <c r="AN64" s="108">
        <f>IFERROR((AB64*100/AL64),"")</f>
        <v>563.67861409796888</v>
      </c>
      <c r="AO64" s="18"/>
    </row>
    <row r="65" spans="1:41" s="31" customFormat="1" ht="15.75" x14ac:dyDescent="0.25">
      <c r="A65" s="311"/>
      <c r="B65" s="57" t="s">
        <v>42</v>
      </c>
      <c r="C65" s="245">
        <f>IF(OR(TOTAL!C65="",TOTAL!C65=0),"",TOTAL!C65/TOTAL!$C$6*'Vîrsta 1-2 ani'!$C$6)</f>
        <v>1.6</v>
      </c>
      <c r="D65" s="245">
        <f>IF(OR(TOTAL!D65="",TOTAL!D65=0),"",TOTAL!D65/TOTAL!$C$6*'Vîrsta 1-2 ani'!$C$6)</f>
        <v>1.92</v>
      </c>
      <c r="E65" s="245">
        <f>IF(OR(TOTAL!E65="",TOTAL!E65=0),"",TOTAL!E65/TOTAL!$C$6*'Vîrsta 1-2 ani'!$C$6)</f>
        <v>1.92</v>
      </c>
      <c r="F65" s="245">
        <f>IF(OR(TOTAL!F65="",TOTAL!F65=0),"",TOTAL!F65/TOTAL!$C$6*'Vîrsta 1-2 ani'!$C$6)</f>
        <v>0.96</v>
      </c>
      <c r="G65" s="245">
        <f>IF(OR(TOTAL!G65="",TOTAL!G65=0),"",TOTAL!G65/TOTAL!$C$6*'Vîrsta 1-2 ani'!$C$6)</f>
        <v>1.28</v>
      </c>
      <c r="H65" s="245">
        <f>IF(OR(TOTAL!H65="",TOTAL!H65=0),"",TOTAL!H65/TOTAL!$C$6*'Vîrsta 1-2 ani'!$C$6)</f>
        <v>1.28</v>
      </c>
      <c r="I65" s="245">
        <f>IF(OR(TOTAL!I65="",TOTAL!I65=0),"",TOTAL!I65/TOTAL!$C$6*'Vîrsta 1-2 ani'!$C$6)</f>
        <v>1.28</v>
      </c>
      <c r="J65" s="245">
        <f>IF(OR(TOTAL!J65="",TOTAL!J65=0),"",TOTAL!J65/TOTAL!$C$6*'Vîrsta 1-2 ani'!$C$6)</f>
        <v>2.56</v>
      </c>
      <c r="K65" s="245">
        <f>IF(OR(TOTAL!K65="",TOTAL!K65=0),"",TOTAL!K65/TOTAL!$C$6*'Vîrsta 1-2 ani'!$C$6)</f>
        <v>0.96</v>
      </c>
      <c r="L65" s="245">
        <f>IF(OR(TOTAL!L65="",TOTAL!L65=0),"",TOTAL!L65/TOTAL!$C$6*'Vîrsta 1-2 ani'!$C$6)</f>
        <v>1.28</v>
      </c>
      <c r="M65" s="245">
        <f>IF(OR(TOTAL!M65="",TOTAL!M65=0),"",TOTAL!M65/TOTAL!$C$6*'Vîrsta 1-2 ani'!$C$6)</f>
        <v>1.28</v>
      </c>
      <c r="N65" s="245">
        <f>IF(OR(TOTAL!N65="",TOTAL!N65=0),"",TOTAL!N65/TOTAL!$C$6*'Vîrsta 1-2 ani'!$C$6)</f>
        <v>0.64</v>
      </c>
      <c r="O65" s="245">
        <f>IF(OR(TOTAL!O65="",TOTAL!O65=0),"",TOTAL!O65/TOTAL!$C$6*'Vîrsta 1-2 ani'!$C$6)</f>
        <v>1.6</v>
      </c>
      <c r="P65" s="245">
        <f>IF(OR(TOTAL!P65="",TOTAL!P65=0),"",TOTAL!P65/TOTAL!$C$6*'Vîrsta 1-2 ani'!$C$6)</f>
        <v>9.6</v>
      </c>
      <c r="Q65" s="245">
        <f>IF(OR(TOTAL!Q65="",TOTAL!Q65=0),"",TOTAL!Q65/TOTAL!$C$6*'Vîrsta 1-2 ani'!$C$6)</f>
        <v>22.08</v>
      </c>
      <c r="R65" s="245" t="str">
        <f>IF(OR(TOTAL!R65="",TOTAL!R65=0),"",TOTAL!R65/TOTAL!$C$6*'Vîrsta 1-2 ani'!$C$6)</f>
        <v/>
      </c>
      <c r="S65" s="245">
        <f>IF(OR(TOTAL!S65="",TOTAL!S65=0),"",TOTAL!S65/TOTAL!$C$6*'Vîrsta 1-2 ani'!$C$6)</f>
        <v>1.92</v>
      </c>
      <c r="T65" s="245">
        <f>IF(OR(TOTAL!T65="",TOTAL!T65=0),"",TOTAL!T65/TOTAL!$C$6*'Vîrsta 1-2 ani'!$C$6)</f>
        <v>7.36</v>
      </c>
      <c r="U65" s="245">
        <f>IF(OR(TOTAL!U65="",TOTAL!U65=0),"",TOTAL!U65/TOTAL!$C$6*'Vîrsta 1-2 ani'!$C$6)</f>
        <v>24.64</v>
      </c>
      <c r="V65" s="245">
        <f>IF(OR(TOTAL!V65="",TOTAL!V65=0),"",TOTAL!V65/TOTAL!$C$6*'Vîrsta 1-2 ani'!$C$6)</f>
        <v>12.8</v>
      </c>
      <c r="W65" s="245" t="str">
        <f>IF(OR(TOTAL!W65="",TOTAL!W65=0),"",TOTAL!W65/TOTAL!$C$6*'Vîrsta 1-2 ani'!$C$6)</f>
        <v/>
      </c>
      <c r="X65" s="245" t="str">
        <f>IF(OR(TOTAL!X65="",TOTAL!X65=0),"",TOTAL!X65/TOTAL!$C$6*'Vîrsta 1-2 ani'!$C$6)</f>
        <v/>
      </c>
      <c r="Y65" s="245" t="str">
        <f>IF(OR(TOTAL!Y65="",TOTAL!Y65=0),"",TOTAL!Y65/TOTAL!$C$6*'Vîrsta 1-2 ani'!$C$6)</f>
        <v/>
      </c>
      <c r="Z65" s="11">
        <f>SUM(C65:Y65)</f>
        <v>96.96</v>
      </c>
      <c r="AA65" s="11">
        <f t="shared" si="15"/>
        <v>1042.5806451612902</v>
      </c>
      <c r="AB65" s="11">
        <f t="shared" si="22"/>
        <v>1042.5806451612902</v>
      </c>
      <c r="AC65" s="7">
        <v>0</v>
      </c>
      <c r="AD65" s="97">
        <f>IFERROR(IF($AB65=0,"",$AB65*AE65),"")</f>
        <v>31.277419354838706</v>
      </c>
      <c r="AE65" s="98">
        <v>0.03</v>
      </c>
      <c r="AF65" s="97">
        <f>IFERROR(IF($AB65=0,"",$AB65*AG65),"")</f>
        <v>20.851612903225806</v>
      </c>
      <c r="AG65" s="98">
        <v>0.02</v>
      </c>
      <c r="AH65" s="97">
        <f>IFERROR(IF($AB65=0,"",$AB65*AI65),"")</f>
        <v>52.129032258064512</v>
      </c>
      <c r="AI65" s="98">
        <v>0.05</v>
      </c>
      <c r="AJ65" s="97">
        <f>IFERROR(IF($AB65=0,"",$AB65*AK65),"")</f>
        <v>542.14193548387095</v>
      </c>
      <c r="AK65" s="126">
        <v>0.52</v>
      </c>
      <c r="AL65" s="198"/>
      <c r="AM65" s="169"/>
      <c r="AN65" s="170"/>
      <c r="AO65" s="66"/>
    </row>
    <row r="66" spans="1:41" s="31" customFormat="1" ht="15.75" x14ac:dyDescent="0.25">
      <c r="A66" s="311"/>
      <c r="B66" s="57" t="s">
        <v>41</v>
      </c>
      <c r="C66" s="245" t="str">
        <f>IF(OR(TOTAL!C66="",TOTAL!C66=0),"",TOTAL!C66/TOTAL!$C$6*'Vîrsta 1-2 ani'!$C$6)</f>
        <v/>
      </c>
      <c r="D66" s="245">
        <f>IF(OR(TOTAL!D66="",TOTAL!D66=0),"",TOTAL!D66/TOTAL!$C$6*'Vîrsta 1-2 ani'!$C$6)</f>
        <v>1.1200000000000001</v>
      </c>
      <c r="E66" s="245" t="str">
        <f>IF(OR(TOTAL!E66="",TOTAL!E66=0),"",TOTAL!E66/TOTAL!$C$6*'Vîrsta 1-2 ani'!$C$6)</f>
        <v/>
      </c>
      <c r="F66" s="245">
        <f>IF(OR(TOTAL!F66="",TOTAL!F66=0),"",TOTAL!F66/TOTAL!$C$6*'Vîrsta 1-2 ani'!$C$6)</f>
        <v>0.64</v>
      </c>
      <c r="G66" s="245" t="str">
        <f>IF(OR(TOTAL!G66="",TOTAL!G66=0),"",TOTAL!G66/TOTAL!$C$6*'Vîrsta 1-2 ani'!$C$6)</f>
        <v/>
      </c>
      <c r="H66" s="245" t="str">
        <f>IF(OR(TOTAL!H66="",TOTAL!H66=0),"",TOTAL!H66/TOTAL!$C$6*'Vîrsta 1-2 ani'!$C$6)</f>
        <v/>
      </c>
      <c r="I66" s="245">
        <f>IF(OR(TOTAL!I66="",TOTAL!I66=0),"",TOTAL!I66/TOTAL!$C$6*'Vîrsta 1-2 ani'!$C$6)</f>
        <v>1.28</v>
      </c>
      <c r="J66" s="245" t="str">
        <f>IF(OR(TOTAL!J66="",TOTAL!J66=0),"",TOTAL!J66/TOTAL!$C$6*'Vîrsta 1-2 ani'!$C$6)</f>
        <v/>
      </c>
      <c r="K66" s="245">
        <f>IF(OR(TOTAL!K66="",TOTAL!K66=0),"",TOTAL!K66/TOTAL!$C$6*'Vîrsta 1-2 ani'!$C$6)</f>
        <v>0.96</v>
      </c>
      <c r="L66" s="245" t="str">
        <f>IF(OR(TOTAL!L66="",TOTAL!L66=0),"",TOTAL!L66/TOTAL!$C$6*'Vîrsta 1-2 ani'!$C$6)</f>
        <v/>
      </c>
      <c r="M66" s="245" t="str">
        <f>IF(OR(TOTAL!M66="",TOTAL!M66=0),"",TOTAL!M66/TOTAL!$C$6*'Vîrsta 1-2 ani'!$C$6)</f>
        <v/>
      </c>
      <c r="N66" s="245">
        <f>IF(OR(TOTAL!N66="",TOTAL!N66=0),"",TOTAL!N66/TOTAL!$C$6*'Vîrsta 1-2 ani'!$C$6)</f>
        <v>1.28</v>
      </c>
      <c r="O66" s="245" t="str">
        <f>IF(OR(TOTAL!O66="",TOTAL!O66=0),"",TOTAL!O66/TOTAL!$C$6*'Vîrsta 1-2 ani'!$C$6)</f>
        <v/>
      </c>
      <c r="P66" s="245">
        <f>IF(OR(TOTAL!P66="",TOTAL!P66=0),"",TOTAL!P66/TOTAL!$C$6*'Vîrsta 1-2 ani'!$C$6)</f>
        <v>12.8</v>
      </c>
      <c r="Q66" s="245" t="str">
        <f>IF(OR(TOTAL!Q66="",TOTAL!Q66=0),"",TOTAL!Q66/TOTAL!$C$6*'Vîrsta 1-2 ani'!$C$6)</f>
        <v/>
      </c>
      <c r="R66" s="245" t="str">
        <f>IF(OR(TOTAL!R66="",TOTAL!R66=0),"",TOTAL!R66/TOTAL!$C$6*'Vîrsta 1-2 ani'!$C$6)</f>
        <v/>
      </c>
      <c r="S66" s="245" t="str">
        <f>IF(OR(TOTAL!S66="",TOTAL!S66=0),"",TOTAL!S66/TOTAL!$C$6*'Vîrsta 1-2 ani'!$C$6)</f>
        <v/>
      </c>
      <c r="T66" s="245" t="str">
        <f>IF(OR(TOTAL!T66="",TOTAL!T66=0),"",TOTAL!T66/TOTAL!$C$6*'Vîrsta 1-2 ani'!$C$6)</f>
        <v/>
      </c>
      <c r="U66" s="245">
        <f>IF(OR(TOTAL!U66="",TOTAL!U66=0),"",TOTAL!U66/TOTAL!$C$6*'Vîrsta 1-2 ani'!$C$6)</f>
        <v>15.04</v>
      </c>
      <c r="V66" s="245">
        <f>IF(OR(TOTAL!V66="",TOTAL!V66=0),"",TOTAL!V66/TOTAL!$C$6*'Vîrsta 1-2 ani'!$C$6)</f>
        <v>12.8</v>
      </c>
      <c r="W66" s="245" t="str">
        <f>IF(OR(TOTAL!W66="",TOTAL!W66=0),"",TOTAL!W66/TOTAL!$C$6*'Vîrsta 1-2 ani'!$C$6)</f>
        <v/>
      </c>
      <c r="X66" s="245" t="str">
        <f>IF(OR(TOTAL!X66="",TOTAL!X66=0),"",TOTAL!X66/TOTAL!$C$6*'Vîrsta 1-2 ani'!$C$6)</f>
        <v/>
      </c>
      <c r="Y66" s="245" t="str">
        <f>IF(OR(TOTAL!Y66="",TOTAL!Y66=0),"",TOTAL!Y66/TOTAL!$C$6*'Vîrsta 1-2 ani'!$C$6)</f>
        <v/>
      </c>
      <c r="Z66" s="11">
        <f>SUM(C66:Y66)</f>
        <v>45.92</v>
      </c>
      <c r="AA66" s="11">
        <f t="shared" si="15"/>
        <v>493.76344086021504</v>
      </c>
      <c r="AB66" s="11">
        <f t="shared" si="22"/>
        <v>493.76344086021504</v>
      </c>
      <c r="AC66" s="7">
        <v>0</v>
      </c>
      <c r="AD66" s="97">
        <f t="shared" ref="AD66:AD67" si="23">IFERROR(IF($AB66=0,"",$AB66*AE66),"")</f>
        <v>14.812903225806451</v>
      </c>
      <c r="AE66" s="98">
        <v>0.03</v>
      </c>
      <c r="AF66" s="97">
        <f t="shared" ref="AF66:AF67" si="24">IFERROR(IF($AB66=0,"",$AB66*AG66),"")</f>
        <v>0.24688172043010753</v>
      </c>
      <c r="AG66" s="98">
        <v>5.0000000000000001E-4</v>
      </c>
      <c r="AH66" s="97">
        <f t="shared" ref="AH66:AH67" si="25">IFERROR(IF($AB66=0,"",$AB66*AI66),"")</f>
        <v>14.812903225806451</v>
      </c>
      <c r="AI66" s="98">
        <v>0.03</v>
      </c>
      <c r="AJ66" s="97">
        <f t="shared" ref="AJ66:AJ67" si="26">IFERROR(IF($AB66=0,"",$AB66*AK66),"")</f>
        <v>227.13118279569892</v>
      </c>
      <c r="AK66" s="126">
        <v>0.46</v>
      </c>
      <c r="AL66" s="171"/>
      <c r="AM66" s="29"/>
      <c r="AN66" s="132"/>
      <c r="AO66" s="66"/>
    </row>
    <row r="67" spans="1:41" s="31" customFormat="1" ht="15.75" x14ac:dyDescent="0.25">
      <c r="A67" s="311"/>
      <c r="B67" s="57" t="s">
        <v>111</v>
      </c>
      <c r="C67" s="245" t="str">
        <f>IF(OR(TOTAL!C67="",TOTAL!C67=0),"",TOTAL!C67/TOTAL!$C$6*'Vîrsta 1-2 ani'!$C$6)</f>
        <v/>
      </c>
      <c r="D67" s="245" t="str">
        <f>IF(OR(TOTAL!D67="",TOTAL!D67=0),"",TOTAL!D67/TOTAL!$C$6*'Vîrsta 1-2 ani'!$C$6)</f>
        <v/>
      </c>
      <c r="E67" s="245">
        <f>IF(OR(TOTAL!E67="",TOTAL!E67=0),"",TOTAL!E67/TOTAL!$C$6*'Vîrsta 1-2 ani'!$C$6)</f>
        <v>0.8</v>
      </c>
      <c r="F67" s="245" t="str">
        <f>IF(OR(TOTAL!F67="",TOTAL!F67=0),"",TOTAL!F67/TOTAL!$C$6*'Vîrsta 1-2 ani'!$C$6)</f>
        <v/>
      </c>
      <c r="G67" s="245" t="str">
        <f>IF(OR(TOTAL!G67="",TOTAL!G67=0),"",TOTAL!G67/TOTAL!$C$6*'Vîrsta 1-2 ani'!$C$6)</f>
        <v/>
      </c>
      <c r="H67" s="245" t="str">
        <f>IF(OR(TOTAL!H67="",TOTAL!H67=0),"",TOTAL!H67/TOTAL!$C$6*'Vîrsta 1-2 ani'!$C$6)</f>
        <v/>
      </c>
      <c r="I67" s="245" t="str">
        <f>IF(OR(TOTAL!I67="",TOTAL!I67=0),"",TOTAL!I67/TOTAL!$C$6*'Vîrsta 1-2 ani'!$C$6)</f>
        <v/>
      </c>
      <c r="J67" s="245">
        <f>IF(OR(TOTAL!J67="",TOTAL!J67=0),"",TOTAL!J67/TOTAL!$C$6*'Vîrsta 1-2 ani'!$C$6)</f>
        <v>0.8</v>
      </c>
      <c r="K67" s="245" t="str">
        <f>IF(OR(TOTAL!K67="",TOTAL!K67=0),"",TOTAL!K67/TOTAL!$C$6*'Vîrsta 1-2 ani'!$C$6)</f>
        <v/>
      </c>
      <c r="L67" s="245" t="str">
        <f>IF(OR(TOTAL!L67="",TOTAL!L67=0),"",TOTAL!L67/TOTAL!$C$6*'Vîrsta 1-2 ani'!$C$6)</f>
        <v/>
      </c>
      <c r="M67" s="245" t="str">
        <f>IF(OR(TOTAL!M67="",TOTAL!M67=0),"",TOTAL!M67/TOTAL!$C$6*'Vîrsta 1-2 ani'!$C$6)</f>
        <v/>
      </c>
      <c r="N67" s="245" t="str">
        <f>IF(OR(TOTAL!N67="",TOTAL!N67=0),"",TOTAL!N67/TOTAL!$C$6*'Vîrsta 1-2 ani'!$C$6)</f>
        <v/>
      </c>
      <c r="O67" s="245">
        <f>IF(OR(TOTAL!O67="",TOTAL!O67=0),"",TOTAL!O67/TOTAL!$C$6*'Vîrsta 1-2 ani'!$C$6)</f>
        <v>0.6</v>
      </c>
      <c r="P67" s="245" t="str">
        <f>IF(OR(TOTAL!P67="",TOTAL!P67=0),"",TOTAL!P67/TOTAL!$C$6*'Vîrsta 1-2 ani'!$C$6)</f>
        <v/>
      </c>
      <c r="Q67" s="245" t="str">
        <f>IF(OR(TOTAL!Q67="",TOTAL!Q67=0),"",TOTAL!Q67/TOTAL!$C$6*'Vîrsta 1-2 ani'!$C$6)</f>
        <v/>
      </c>
      <c r="R67" s="245" t="str">
        <f>IF(OR(TOTAL!R67="",TOTAL!R67=0),"",TOTAL!R67/TOTAL!$C$6*'Vîrsta 1-2 ani'!$C$6)</f>
        <v/>
      </c>
      <c r="S67" s="245" t="str">
        <f>IF(OR(TOTAL!S67="",TOTAL!S67=0),"",TOTAL!S67/TOTAL!$C$6*'Vîrsta 1-2 ani'!$C$6)</f>
        <v/>
      </c>
      <c r="T67" s="245">
        <f>IF(OR(TOTAL!T67="",TOTAL!T67=0),"",TOTAL!T67/TOTAL!$C$6*'Vîrsta 1-2 ani'!$C$6)</f>
        <v>8.9600000000000009</v>
      </c>
      <c r="U67" s="245" t="str">
        <f>IF(OR(TOTAL!U67="",TOTAL!U67=0),"",TOTAL!U67/TOTAL!$C$6*'Vîrsta 1-2 ani'!$C$6)</f>
        <v/>
      </c>
      <c r="V67" s="245" t="str">
        <f>IF(OR(TOTAL!V67="",TOTAL!V67=0),"",TOTAL!V67/TOTAL!$C$6*'Vîrsta 1-2 ani'!$C$6)</f>
        <v/>
      </c>
      <c r="W67" s="245" t="str">
        <f>IF(OR(TOTAL!W67="",TOTAL!W67=0),"",TOTAL!W67/TOTAL!$C$6*'Vîrsta 1-2 ani'!$C$6)</f>
        <v/>
      </c>
      <c r="X67" s="245" t="str">
        <f>IF(OR(TOTAL!X67="",TOTAL!X67=0),"",TOTAL!X67/TOTAL!$C$6*'Vîrsta 1-2 ani'!$C$6)</f>
        <v/>
      </c>
      <c r="Y67" s="245" t="str">
        <f>IF(OR(TOTAL!Y67="",TOTAL!Y67=0),"",TOTAL!Y67/TOTAL!$C$6*'Vîrsta 1-2 ani'!$C$6)</f>
        <v/>
      </c>
      <c r="Z67" s="11">
        <f>SUM(C67:Y67)</f>
        <v>11.16</v>
      </c>
      <c r="AA67" s="11">
        <f t="shared" si="15"/>
        <v>120</v>
      </c>
      <c r="AB67" s="11">
        <f t="shared" si="22"/>
        <v>120</v>
      </c>
      <c r="AC67" s="7">
        <v>0</v>
      </c>
      <c r="AD67" s="97">
        <f t="shared" si="23"/>
        <v>2.4</v>
      </c>
      <c r="AE67" s="98">
        <v>0.02</v>
      </c>
      <c r="AF67" s="97">
        <f t="shared" si="24"/>
        <v>3.5999999999999996</v>
      </c>
      <c r="AG67" s="98">
        <v>0.03</v>
      </c>
      <c r="AH67" s="97">
        <f t="shared" si="25"/>
        <v>4.8</v>
      </c>
      <c r="AI67" s="98">
        <v>0.04</v>
      </c>
      <c r="AJ67" s="97">
        <f t="shared" si="26"/>
        <v>60</v>
      </c>
      <c r="AK67" s="126">
        <v>0.5</v>
      </c>
      <c r="AL67" s="199"/>
      <c r="AM67" s="30"/>
      <c r="AN67" s="133"/>
      <c r="AO67" s="66"/>
    </row>
    <row r="68" spans="1:41" s="31" customFormat="1" ht="15.75" x14ac:dyDescent="0.25">
      <c r="A68" s="311"/>
      <c r="B68" s="19" t="s">
        <v>114</v>
      </c>
      <c r="C68" s="211">
        <f>IF(OR(TOTAL!C68="",TOTAL!C68=0),"",((TOTAL!C68-('Vîrsta 3-4 ani'!$C$6*0.008)-('Vîrsta 5-7 ani'!$C$6*0.016))/TOTAL!$C$6)*$C$6)</f>
        <v>2.112E-2</v>
      </c>
      <c r="D68" s="211">
        <f>IF(OR(TOTAL!D68="",TOTAL!D68=0),"",((TOTAL!D68-('Vîrsta 3-4 ani'!$C$6*0.008)-('Vîrsta 5-7 ani'!$C$6*0.016))/TOTAL!$C$6)*$C$6)</f>
        <v>0.66111999999999993</v>
      </c>
      <c r="E68" s="211" t="str">
        <f>IF(OR(TOTAL!E68="",TOTAL!E68=0),"",((TOTAL!E68-('Vîrsta 3-4 ani'!$C$6*0.008)-('Vîrsta 5-7 ani'!$C$6*0.016))/TOTAL!$C$6)*$C$6)</f>
        <v/>
      </c>
      <c r="F68" s="211">
        <f>IF(OR(TOTAL!F68="",TOTAL!F68=0),"",((TOTAL!F68-('Vîrsta 3-4 ani'!$C$6*0.008)-('Vîrsta 5-7 ani'!$C$6*0.016))/TOTAL!$C$6)*$C$6)</f>
        <v>0.54911999999999994</v>
      </c>
      <c r="G68" s="211">
        <f>IF(OR(TOTAL!G68="",TOTAL!G68=0),"",((TOTAL!G68-('Vîrsta 3-4 ani'!$C$6*0.008)-('Vîrsta 5-7 ani'!$C$6*0.016))/TOTAL!$C$6)*$C$6)</f>
        <v>-2.6879999999999998E-2</v>
      </c>
      <c r="H68" s="211">
        <f>IF(OR(TOTAL!H68="",TOTAL!H68=0),"",((TOTAL!H68-('Vîrsta 3-4 ani'!$C$6*0.008)-('Vîrsta 5-7 ani'!$C$6*0.016))/TOTAL!$C$6)*$C$6)</f>
        <v>2.112E-2</v>
      </c>
      <c r="I68" s="211">
        <f>IF(OR(TOTAL!I68="",TOTAL!I68=0),"",((TOTAL!I68-('Vîrsta 3-4 ani'!$C$6*0.008)-('Vîrsta 5-7 ani'!$C$6*0.016))/TOTAL!$C$6)*$C$6)</f>
        <v>0.89792000000000005</v>
      </c>
      <c r="J68" s="211">
        <f>IF(OR(TOTAL!J68="",TOTAL!J68=0),"",((TOTAL!J68-('Vîrsta 3-4 ani'!$C$6*0.008)-('Vîrsta 5-7 ani'!$C$6*0.016))/TOTAL!$C$6)*$C$6)</f>
        <v>0.10112000000000002</v>
      </c>
      <c r="K68" s="211">
        <f>IF(OR(TOTAL!K68="",TOTAL!K68=0),"",((TOTAL!K68-('Vîrsta 3-4 ani'!$C$6*0.008)-('Vîrsta 5-7 ani'!$C$6*0.016))/TOTAL!$C$6)*$C$6)</f>
        <v>0.85632000000000008</v>
      </c>
      <c r="L68" s="211">
        <f>IF(OR(TOTAL!L68="",TOTAL!L68=0),"",((TOTAL!L68-('Vîrsta 3-4 ani'!$C$6*0.008)-('Vîrsta 5-7 ani'!$C$6*0.016))/TOTAL!$C$6)*$C$6)</f>
        <v>7.104000000000002E-2</v>
      </c>
      <c r="M68" s="211">
        <f>IF(OR(TOTAL!M68="",TOTAL!M68=0),"",((TOTAL!M68-('Vîrsta 3-4 ani'!$C$6*0.008)-('Vîrsta 5-7 ani'!$C$6*0.016))/TOTAL!$C$6)*$C$6)</f>
        <v>0.10432000000000002</v>
      </c>
      <c r="N68" s="211">
        <f>IF(OR(TOTAL!N68="",TOTAL!N68=0),"",((TOTAL!N68-('Vîrsta 3-4 ani'!$C$6*0.008)-('Vîrsta 5-7 ani'!$C$6*0.016))/TOTAL!$C$6)*$C$6)</f>
        <v>0.89792000000000005</v>
      </c>
      <c r="O68" s="211">
        <f>IF(OR(TOTAL!O68="",TOTAL!O68=0),"",((TOTAL!O68-('Vîrsta 3-4 ani'!$C$6*0.008)-('Vîrsta 5-7 ani'!$C$6*0.016))/TOTAL!$C$6)*$C$6)</f>
        <v>2.112E-2</v>
      </c>
      <c r="P68" s="211">
        <f>IF(OR(TOTAL!P68="",TOTAL!P68=0),"",((TOTAL!P68-('Vîrsta 3-4 ani'!$C$6*0.008)-('Vîrsta 5-7 ani'!$C$6*0.016))/TOTAL!$C$6)*$C$6)</f>
        <v>9.1731200000000008</v>
      </c>
      <c r="Q68" s="211">
        <f>IF(OR(TOTAL!Q68="",TOTAL!Q68=0),"",((TOTAL!Q68-('Vîrsta 3-4 ani'!$C$6*0.008)-('Vîrsta 5-7 ani'!$C$6*0.016))/TOTAL!$C$6)*$C$6)</f>
        <v>0.10112000000000002</v>
      </c>
      <c r="R68" s="211" t="str">
        <f>IF(OR(TOTAL!R68="",TOTAL!R68=0),"",((TOTAL!R68-('Vîrsta 3-4 ani'!$C$6*0.008)-('Vîrsta 5-7 ani'!$C$6*0.016))/TOTAL!$C$6)*$C$6)</f>
        <v/>
      </c>
      <c r="S68" s="211">
        <f>IF(OR(TOTAL!S68="",TOTAL!S68=0),"",((TOTAL!S68-('Vîrsta 3-4 ani'!$C$6*0.008)-('Vîrsta 5-7 ani'!$C$6*0.016))/TOTAL!$C$6)*$C$6)</f>
        <v>0.26112000000000002</v>
      </c>
      <c r="T68" s="211">
        <f>IF(OR(TOTAL!T68="",TOTAL!T68=0),"",((TOTAL!T68-('Vîrsta 3-4 ani'!$C$6*0.008)-('Vîrsta 5-7 ani'!$C$6*0.016))/TOTAL!$C$6)*$C$6)</f>
        <v>9.125119999999999</v>
      </c>
      <c r="U68" s="211">
        <f>IF(OR(TOTAL!U68="",TOTAL!U68=0),"",((TOTAL!U68-('Vîrsta 3-4 ani'!$C$6*0.008)-('Vîrsta 5-7 ani'!$C$6*0.016))/TOTAL!$C$6)*$C$6)</f>
        <v>0.74112</v>
      </c>
      <c r="V68" s="211">
        <f>IF(OR(TOTAL!V68="",TOTAL!V68=0),"",((TOTAL!V68-('Vîrsta 3-4 ani'!$C$6*0.008)-('Vîrsta 5-7 ani'!$C$6*0.016))/TOTAL!$C$6)*$C$6)</f>
        <v>1.1251199999999999</v>
      </c>
      <c r="W68" s="211" t="str">
        <f>IF(OR(TOTAL!W68="",TOTAL!W68=0),"",((TOTAL!W68-('Vîrsta 3-4 ani'!$C$6*0.008)-('Vîrsta 5-7 ani'!$C$6*0.016))/TOTAL!$C$6)*$C$6)</f>
        <v/>
      </c>
      <c r="X68" s="211" t="str">
        <f>IF(OR(TOTAL!X68="",TOTAL!X68=0),"",((TOTAL!X68-('Vîrsta 3-4 ani'!$C$6*0.008)-('Vîrsta 5-7 ani'!$C$6*0.016))/TOTAL!$C$6)*$C$6)</f>
        <v/>
      </c>
      <c r="Y68" s="211" t="str">
        <f>IF(OR(TOTAL!Y68="",TOTAL!Y68=0),"",((TOTAL!Y68-('Vîrsta 3-4 ani'!$C$6*0.008)-('Vîrsta 5-7 ani'!$C$6*0.016))/TOTAL!$C$6)*$C$6)</f>
        <v/>
      </c>
      <c r="Z68" s="20">
        <f t="shared" ref="Z68" si="27">SUM(C68:Y68)</f>
        <v>24.702079999999995</v>
      </c>
      <c r="AA68" s="20">
        <f t="shared" si="15"/>
        <v>265.61376344086017</v>
      </c>
      <c r="AB68" s="20">
        <f t="shared" si="22"/>
        <v>265.61376344086017</v>
      </c>
      <c r="AC68" s="208"/>
      <c r="AD68" s="209">
        <f>IFERROR(IF($AB68=0,"",$AB68*AE68),"")</f>
        <v>39.57645075268816</v>
      </c>
      <c r="AE68" s="210">
        <v>0.14899999999999999</v>
      </c>
      <c r="AF68" s="209">
        <f>IFERROR(IF($AB68=0,"",$AB68*AG68),"")</f>
        <v>45.154339784946231</v>
      </c>
      <c r="AG68" s="210">
        <v>0.17</v>
      </c>
      <c r="AH68" s="209">
        <f>IFERROR(IF($AB68=0,"",$AB68*AI68),"")</f>
        <v>5.5778890322580637</v>
      </c>
      <c r="AI68" s="210">
        <v>2.1000000000000001E-2</v>
      </c>
      <c r="AJ68" s="209">
        <f>IFERROR(IF($AB68=0,"",$AB68*AK68),"")</f>
        <v>712.64172731182782</v>
      </c>
      <c r="AK68" s="210">
        <v>2.6829999999999998</v>
      </c>
      <c r="AL68" s="212">
        <v>28</v>
      </c>
      <c r="AM68" s="213">
        <f>IFERROR((AB68-AL68),"")</f>
        <v>237.61376344086017</v>
      </c>
      <c r="AN68" s="214">
        <f>IFERROR((AB68*100/AL68),"")</f>
        <v>948.6205837173577</v>
      </c>
      <c r="AO68" s="66"/>
    </row>
    <row r="69" spans="1:41" s="31" customFormat="1" ht="15.75" x14ac:dyDescent="0.25">
      <c r="A69" s="311"/>
      <c r="B69" s="57" t="s">
        <v>107</v>
      </c>
      <c r="C69" s="245">
        <f>IF(OR(TOTAL!C69="",TOTAL!C69=0),"",TOTAL!C69/TOTAL!$C$6*'Vîrsta 1-2 ani'!$C$6)</f>
        <v>0.08</v>
      </c>
      <c r="D69" s="245">
        <f>IF(OR(TOTAL!D69="",TOTAL!D69=0),"",TOTAL!D69/TOTAL!$C$6*'Vîrsta 1-2 ani'!$C$6)</f>
        <v>0.08</v>
      </c>
      <c r="E69" s="245" t="str">
        <f>IF(OR(TOTAL!E69="",TOTAL!E69=0),"",TOTAL!E69/TOTAL!$C$6*'Vîrsta 1-2 ani'!$C$6)</f>
        <v/>
      </c>
      <c r="F69" s="245">
        <f>IF(OR(TOTAL!F69="",TOTAL!F69=0),"",TOTAL!F69/TOTAL!$C$6*'Vîrsta 1-2 ani'!$C$6)</f>
        <v>0.128</v>
      </c>
      <c r="G69" s="245">
        <f>IF(OR(TOTAL!G69="",TOTAL!G69=0),"",TOTAL!G69/TOTAL!$C$6*'Vîrsta 1-2 ani'!$C$6)</f>
        <v>3.2000000000000001E-2</v>
      </c>
      <c r="H69" s="245">
        <f>IF(OR(TOTAL!H69="",TOTAL!H69=0),"",TOTAL!H69/TOTAL!$C$6*'Vîrsta 1-2 ani'!$C$6)</f>
        <v>0.08</v>
      </c>
      <c r="I69" s="245">
        <f>IF(OR(TOTAL!I69="",TOTAL!I69=0),"",TOTAL!I69/TOTAL!$C$6*'Vîrsta 1-2 ani'!$C$6)</f>
        <v>0.08</v>
      </c>
      <c r="J69" s="245">
        <f>IF(OR(TOTAL!J69="",TOTAL!J69=0),"",TOTAL!J69/TOTAL!$C$6*'Vîrsta 1-2 ani'!$C$6)</f>
        <v>0.16</v>
      </c>
      <c r="K69" s="245">
        <f>IF(OR(TOTAL!K69="",TOTAL!K69=0),"",TOTAL!K69/TOTAL!$C$6*'Vîrsta 1-2 ani'!$C$6)</f>
        <v>3.2000000000000001E-2</v>
      </c>
      <c r="L69" s="245">
        <f>IF(OR(TOTAL!L69="",TOTAL!L69=0),"",TOTAL!L69/TOTAL!$C$6*'Vîrsta 1-2 ani'!$C$6)</f>
        <v>0.08</v>
      </c>
      <c r="M69" s="245">
        <f>IF(OR(TOTAL!M69="",TOTAL!M69=0),"",TOTAL!M69/TOTAL!$C$6*'Vîrsta 1-2 ani'!$C$6)</f>
        <v>0.08</v>
      </c>
      <c r="N69" s="245">
        <f>IF(OR(TOTAL!N69="",TOTAL!N69=0),"",TOTAL!N69/TOTAL!$C$6*'Vîrsta 1-2 ani'!$C$6)</f>
        <v>0.08</v>
      </c>
      <c r="O69" s="245">
        <f>IF(OR(TOTAL!O69="",TOTAL!O69=0),"",TOTAL!O69/TOTAL!$C$6*'Vîrsta 1-2 ani'!$C$6)</f>
        <v>0.08</v>
      </c>
      <c r="P69" s="245">
        <f>IF(OR(TOTAL!P69="",TOTAL!P69=0),"",TOTAL!P69/TOTAL!$C$6*'Vîrsta 1-2 ani'!$C$6)</f>
        <v>0.4</v>
      </c>
      <c r="Q69" s="245">
        <f>IF(OR(TOTAL!Q69="",TOTAL!Q69=0),"",TOTAL!Q69/TOTAL!$C$6*'Vîrsta 1-2 ani'!$C$6)</f>
        <v>0.16</v>
      </c>
      <c r="R69" s="245" t="str">
        <f>IF(OR(TOTAL!R69="",TOTAL!R69=0),"",TOTAL!R69/TOTAL!$C$6*'Vîrsta 1-2 ani'!$C$6)</f>
        <v/>
      </c>
      <c r="S69" s="245">
        <f>IF(OR(TOTAL!S69="",TOTAL!S69=0),"",TOTAL!S69/TOTAL!$C$6*'Vîrsta 1-2 ani'!$C$6)</f>
        <v>0.32</v>
      </c>
      <c r="T69" s="245">
        <f>IF(OR(TOTAL!T69="",TOTAL!T69=0),"",TOTAL!T69/TOTAL!$C$6*'Vîrsta 1-2 ani'!$C$6)</f>
        <v>0.48</v>
      </c>
      <c r="U69" s="245">
        <f>IF(OR(TOTAL!U69="",TOTAL!U69=0),"",TOTAL!U69/TOTAL!$C$6*'Vîrsta 1-2 ani'!$C$6)</f>
        <v>0.8</v>
      </c>
      <c r="V69" s="245">
        <f>IF(OR(TOTAL!V69="",TOTAL!V69=0),"",TOTAL!V69/TOTAL!$C$6*'Vîrsta 1-2 ani'!$C$6)</f>
        <v>0.48</v>
      </c>
      <c r="W69" s="245" t="str">
        <f>IF(OR(TOTAL!W69="",TOTAL!W69=0),"",TOTAL!W69/TOTAL!$C$6*'Vîrsta 1-2 ani'!$C$6)</f>
        <v/>
      </c>
      <c r="X69" s="245" t="str">
        <f>IF(OR(TOTAL!X69="",TOTAL!X69=0),"",TOTAL!X69/TOTAL!$C$6*'Vîrsta 1-2 ani'!$C$6)</f>
        <v/>
      </c>
      <c r="Y69" s="245" t="str">
        <f>IF(OR(TOTAL!Y69="",TOTAL!Y69=0),"",TOTAL!Y69/TOTAL!$C$6*'Vîrsta 1-2 ani'!$C$6)</f>
        <v/>
      </c>
      <c r="Z69" s="11">
        <f>SUM(C69:Y69)</f>
        <v>3.6320000000000001</v>
      </c>
      <c r="AA69" s="11">
        <f t="shared" si="15"/>
        <v>39.053763440860216</v>
      </c>
      <c r="AB69" s="11">
        <f t="shared" si="22"/>
        <v>39.053763440860216</v>
      </c>
      <c r="AC69" s="7"/>
      <c r="AD69" s="97">
        <f>IFERROR(IF($AB69=0,"",$AB69*AE69),"")</f>
        <v>1.0935053763440861</v>
      </c>
      <c r="AE69" s="98">
        <v>2.8000000000000001E-2</v>
      </c>
      <c r="AF69" s="97">
        <f>IFERROR(IF($AB69=0,"",$AB69*AG69),"")</f>
        <v>5.8580645161290326</v>
      </c>
      <c r="AG69" s="98">
        <v>0.15</v>
      </c>
      <c r="AH69" s="97">
        <f>IFERROR(IF($AB69=0,"",$AB69*AI69),"")</f>
        <v>1.2497204301075269</v>
      </c>
      <c r="AI69" s="98">
        <v>3.2000000000000001E-2</v>
      </c>
      <c r="AJ69" s="97">
        <f>IFERROR(IF($AB69=0,"",$AB69*AK69),"")</f>
        <v>84.356129032258067</v>
      </c>
      <c r="AK69" s="126">
        <v>2.16</v>
      </c>
      <c r="AL69" s="198"/>
      <c r="AM69" s="169"/>
      <c r="AN69" s="170"/>
      <c r="AO69" s="66"/>
    </row>
    <row r="70" spans="1:41" s="31" customFormat="1" ht="15.75" x14ac:dyDescent="0.25">
      <c r="A70" s="311"/>
      <c r="B70" s="57" t="s">
        <v>93</v>
      </c>
      <c r="C70" s="245" t="str">
        <f>IF(OR(TOTAL!C70="",TOTAL!C70=0),"",TOTAL!C70/TOTAL!$C$6*'Vîrsta 1-2 ani'!$C$6)</f>
        <v/>
      </c>
      <c r="D70" s="245">
        <f>IF(OR(TOTAL!D70="",TOTAL!D70=0),"",TOTAL!D70/TOTAL!$C$6*'Vîrsta 1-2 ani'!$C$6)</f>
        <v>0.64</v>
      </c>
      <c r="E70" s="245" t="str">
        <f>IF(OR(TOTAL!E70="",TOTAL!E70=0),"",TOTAL!E70/TOTAL!$C$6*'Vîrsta 1-2 ani'!$C$6)</f>
        <v/>
      </c>
      <c r="F70" s="245">
        <f>IF(OR(TOTAL!F70="",TOTAL!F70=0),"",TOTAL!F70/TOTAL!$C$6*'Vîrsta 1-2 ani'!$C$6)</f>
        <v>0.48</v>
      </c>
      <c r="G70" s="245" t="str">
        <f>IF(OR(TOTAL!G70="",TOTAL!G70=0),"",TOTAL!G70/TOTAL!$C$6*'Vîrsta 1-2 ani'!$C$6)</f>
        <v/>
      </c>
      <c r="H70" s="245" t="str">
        <f>IF(OR(TOTAL!H70="",TOTAL!H70=0),"",TOTAL!H70/TOTAL!$C$6*'Vîrsta 1-2 ani'!$C$6)</f>
        <v/>
      </c>
      <c r="I70" s="245">
        <f>IF(OR(TOTAL!I70="",TOTAL!I70=0),"",TOTAL!I70/TOTAL!$C$6*'Vîrsta 1-2 ani'!$C$6)</f>
        <v>0.8</v>
      </c>
      <c r="J70" s="245" t="str">
        <f>IF(OR(TOTAL!J70="",TOTAL!J70=0),"",TOTAL!J70/TOTAL!$C$6*'Vîrsta 1-2 ani'!$C$6)</f>
        <v/>
      </c>
      <c r="K70" s="245">
        <f>IF(OR(TOTAL!K70="",TOTAL!K70=0),"",TOTAL!K70/TOTAL!$C$6*'Vîrsta 1-2 ani'!$C$6)</f>
        <v>0.8</v>
      </c>
      <c r="L70" s="245" t="str">
        <f>IF(OR(TOTAL!L70="",TOTAL!L70=0),"",TOTAL!L70/TOTAL!$C$6*'Vîrsta 1-2 ani'!$C$6)</f>
        <v/>
      </c>
      <c r="M70" s="245" t="str">
        <f>IF(OR(TOTAL!M70="",TOTAL!M70=0),"",TOTAL!M70/TOTAL!$C$6*'Vîrsta 1-2 ani'!$C$6)</f>
        <v/>
      </c>
      <c r="N70" s="245">
        <f>IF(OR(TOTAL!N70="",TOTAL!N70=0),"",TOTAL!N70/TOTAL!$C$6*'Vîrsta 1-2 ani'!$C$6)</f>
        <v>0.8</v>
      </c>
      <c r="O70" s="245" t="str">
        <f>IF(OR(TOTAL!O70="",TOTAL!O70=0),"",TOTAL!O70/TOTAL!$C$6*'Vîrsta 1-2 ani'!$C$6)</f>
        <v/>
      </c>
      <c r="P70" s="245">
        <f>IF(OR(TOTAL!P70="",TOTAL!P70=0),"",TOTAL!P70/TOTAL!$C$6*'Vîrsta 1-2 ani'!$C$6)</f>
        <v>8</v>
      </c>
      <c r="Q70" s="245" t="str">
        <f>IF(OR(TOTAL!Q70="",TOTAL!Q70=0),"",TOTAL!Q70/TOTAL!$C$6*'Vîrsta 1-2 ani'!$C$6)</f>
        <v/>
      </c>
      <c r="R70" s="245" t="str">
        <f>IF(OR(TOTAL!R70="",TOTAL!R70=0),"",TOTAL!R70/TOTAL!$C$6*'Vîrsta 1-2 ani'!$C$6)</f>
        <v/>
      </c>
      <c r="S70" s="245" t="str">
        <f>IF(OR(TOTAL!S70="",TOTAL!S70=0),"",TOTAL!S70/TOTAL!$C$6*'Vîrsta 1-2 ani'!$C$6)</f>
        <v/>
      </c>
      <c r="T70" s="245">
        <f>IF(OR(TOTAL!T70="",TOTAL!T70=0),"",TOTAL!T70/TOTAL!$C$6*'Vîrsta 1-2 ani'!$C$6)</f>
        <v>8</v>
      </c>
      <c r="U70" s="245" t="str">
        <f>IF(OR(TOTAL!U70="",TOTAL!U70=0),"",TOTAL!U70/TOTAL!$C$6*'Vîrsta 1-2 ani'!$C$6)</f>
        <v/>
      </c>
      <c r="V70" s="245" t="str">
        <f>IF(OR(TOTAL!V70="",TOTAL!V70=0),"",TOTAL!V70/TOTAL!$C$6*'Vîrsta 1-2 ani'!$C$6)</f>
        <v/>
      </c>
      <c r="W70" s="245" t="str">
        <f>IF(OR(TOTAL!W70="",TOTAL!W70=0),"",TOTAL!W70/TOTAL!$C$6*'Vîrsta 1-2 ani'!$C$6)</f>
        <v/>
      </c>
      <c r="X70" s="245" t="str">
        <f>IF(OR(TOTAL!X70="",TOTAL!X70=0),"",TOTAL!X70/TOTAL!$C$6*'Vîrsta 1-2 ani'!$C$6)</f>
        <v/>
      </c>
      <c r="Y70" s="245" t="str">
        <f>IF(OR(TOTAL!Y70="",TOTAL!Y70=0),"",TOTAL!Y70/TOTAL!$C$6*'Vîrsta 1-2 ani'!$C$6)</f>
        <v/>
      </c>
      <c r="Z70" s="11">
        <f>SUM(C70:Y70)</f>
        <v>19.52</v>
      </c>
      <c r="AA70" s="11">
        <f t="shared" si="15"/>
        <v>209.89247311827958</v>
      </c>
      <c r="AB70" s="11">
        <f t="shared" si="22"/>
        <v>209.89247311827958</v>
      </c>
      <c r="AC70" s="7">
        <v>0</v>
      </c>
      <c r="AD70" s="97">
        <f t="shared" ref="AD70:AD71" si="28">IFERROR(IF($AB70=0,"",$AB70*AE70),"")</f>
        <v>33.582795698924734</v>
      </c>
      <c r="AE70" s="98">
        <v>0.16</v>
      </c>
      <c r="AF70" s="97">
        <f>IFERROR(IF($AB70=0,"",$AB70*AG70),"")</f>
        <v>18.890322580645162</v>
      </c>
      <c r="AG70" s="98">
        <v>0.09</v>
      </c>
      <c r="AH70" s="97">
        <f t="shared" ref="AH70:AH71" si="29">IFERROR(IF($AB70=0,"",$AB70*AI70),"")</f>
        <v>2.0989247311827959</v>
      </c>
      <c r="AI70" s="98">
        <v>0.01</v>
      </c>
      <c r="AJ70" s="97">
        <f t="shared" ref="AJ70:AJ71" si="30">IFERROR(IF($AB70=0,"",$AB70*AK70),"")</f>
        <v>421.88387096774193</v>
      </c>
      <c r="AK70" s="126">
        <v>2.0099999999999998</v>
      </c>
      <c r="AL70" s="218"/>
      <c r="AM70" s="217"/>
      <c r="AN70" s="219"/>
      <c r="AO70" s="66"/>
    </row>
    <row r="71" spans="1:41" s="31" customFormat="1" ht="15.75" x14ac:dyDescent="0.25">
      <c r="A71" s="312"/>
      <c r="B71" s="57" t="s">
        <v>43</v>
      </c>
      <c r="C71" s="245" t="str">
        <f>IF(OR(TOTAL!C71="",TOTAL!C71=0),"",TOTAL!C71/TOTAL!$C$6*'Vîrsta 1-2 ani'!$C$6)</f>
        <v/>
      </c>
      <c r="D71" s="245" t="str">
        <f>IF(OR(TOTAL!D71="",TOTAL!D71=0),"",TOTAL!D71/TOTAL!$C$6*'Vîrsta 1-2 ani'!$C$6)</f>
        <v/>
      </c>
      <c r="E71" s="245" t="str">
        <f>IF(OR(TOTAL!E71="",TOTAL!E71=0),"",TOTAL!E71/TOTAL!$C$6*'Vîrsta 1-2 ani'!$C$6)</f>
        <v/>
      </c>
      <c r="F71" s="245" t="str">
        <f>IF(OR(TOTAL!F71="",TOTAL!F71=0),"",TOTAL!F71/TOTAL!$C$6*'Vîrsta 1-2 ani'!$C$6)</f>
        <v/>
      </c>
      <c r="G71" s="245" t="str">
        <f>IF(OR(TOTAL!G71="",TOTAL!G71=0),"",TOTAL!G71/TOTAL!$C$6*'Vîrsta 1-2 ani'!$C$6)</f>
        <v/>
      </c>
      <c r="H71" s="245" t="str">
        <f>IF(OR(TOTAL!H71="",TOTAL!H71=0),"",TOTAL!H71/TOTAL!$C$6*'Vîrsta 1-2 ani'!$C$6)</f>
        <v/>
      </c>
      <c r="I71" s="245">
        <f>IF(OR(TOTAL!I71="",TOTAL!I71=0),"",TOTAL!I71/TOTAL!$C$6*'Vîrsta 1-2 ani'!$C$6)</f>
        <v>7.6799999999999993E-2</v>
      </c>
      <c r="J71" s="245" t="str">
        <f>IF(OR(TOTAL!J71="",TOTAL!J71=0),"",TOTAL!J71/TOTAL!$C$6*'Vîrsta 1-2 ani'!$C$6)</f>
        <v/>
      </c>
      <c r="K71" s="245">
        <f>IF(OR(TOTAL!K71="",TOTAL!K71=0),"",TOTAL!K71/TOTAL!$C$6*'Vîrsta 1-2 ani'!$C$6)</f>
        <v>8.3199999999999996E-2</v>
      </c>
      <c r="L71" s="245">
        <f>IF(OR(TOTAL!L71="",TOTAL!L71=0),"",TOTAL!L71/TOTAL!$C$6*'Vîrsta 1-2 ani'!$C$6)</f>
        <v>4.9919999999999999E-2</v>
      </c>
      <c r="M71" s="245">
        <f>IF(OR(TOTAL!M71="",TOTAL!M71=0),"",TOTAL!M71/TOTAL!$C$6*'Vîrsta 1-2 ani'!$C$6)</f>
        <v>8.3199999999999996E-2</v>
      </c>
      <c r="N71" s="245">
        <f>IF(OR(TOTAL!N71="",TOTAL!N71=0),"",TOTAL!N71/TOTAL!$C$6*'Vîrsta 1-2 ani'!$C$6)</f>
        <v>7.6799999999999993E-2</v>
      </c>
      <c r="O71" s="245" t="str">
        <f>IF(OR(TOTAL!O71="",TOTAL!O71=0),"",TOTAL!O71/TOTAL!$C$6*'Vîrsta 1-2 ani'!$C$6)</f>
        <v/>
      </c>
      <c r="P71" s="245">
        <f>IF(OR(TOTAL!P71="",TOTAL!P71=0),"",TOTAL!P71/TOTAL!$C$6*'Vîrsta 1-2 ani'!$C$6)</f>
        <v>0.83200000000000007</v>
      </c>
      <c r="Q71" s="245" t="str">
        <f>IF(OR(TOTAL!Q71="",TOTAL!Q71=0),"",TOTAL!Q71/TOTAL!$C$6*'Vîrsta 1-2 ani'!$C$6)</f>
        <v/>
      </c>
      <c r="R71" s="245" t="str">
        <f>IF(OR(TOTAL!R71="",TOTAL!R71=0),"",TOTAL!R71/TOTAL!$C$6*'Vîrsta 1-2 ani'!$C$6)</f>
        <v/>
      </c>
      <c r="S71" s="245" t="str">
        <f>IF(OR(TOTAL!S71="",TOTAL!S71=0),"",TOTAL!S71/TOTAL!$C$6*'Vîrsta 1-2 ani'!$C$6)</f>
        <v/>
      </c>
      <c r="T71" s="245">
        <f>IF(OR(TOTAL!T71="",TOTAL!T71=0),"",TOTAL!T71/TOTAL!$C$6*'Vîrsta 1-2 ani'!$C$6)</f>
        <v>0.70400000000000007</v>
      </c>
      <c r="U71" s="245" t="str">
        <f>IF(OR(TOTAL!U71="",TOTAL!U71=0),"",TOTAL!U71/TOTAL!$C$6*'Vîrsta 1-2 ani'!$C$6)</f>
        <v/>
      </c>
      <c r="V71" s="245">
        <f>IF(OR(TOTAL!V71="",TOTAL!V71=0),"",TOTAL!V71/TOTAL!$C$6*'Vîrsta 1-2 ani'!$C$6)</f>
        <v>0.70400000000000007</v>
      </c>
      <c r="W71" s="245" t="str">
        <f>IF(OR(TOTAL!W71="",TOTAL!W71=0),"",TOTAL!W71/TOTAL!$C$6*'Vîrsta 1-2 ani'!$C$6)</f>
        <v/>
      </c>
      <c r="X71" s="245" t="str">
        <f>IF(OR(TOTAL!X71="",TOTAL!X71=0),"",TOTAL!X71/TOTAL!$C$6*'Vîrsta 1-2 ani'!$C$6)</f>
        <v/>
      </c>
      <c r="Y71" s="245" t="str">
        <f>IF(OR(TOTAL!Y71="",TOTAL!Y71=0),"",TOTAL!Y71/TOTAL!$C$6*'Vîrsta 1-2 ani'!$C$6)</f>
        <v/>
      </c>
      <c r="Z71" s="11">
        <f>SUM(C71:Y71)</f>
        <v>2.6099200000000002</v>
      </c>
      <c r="AA71" s="11">
        <f t="shared" ref="AA71:AA102" si="31">IFERROR((Z71/$Z$6*1000),"")</f>
        <v>28.063655913978497</v>
      </c>
      <c r="AB71" s="11">
        <f t="shared" si="22"/>
        <v>26.941109677419359</v>
      </c>
      <c r="AC71" s="7">
        <v>4</v>
      </c>
      <c r="AD71" s="97">
        <f t="shared" si="28"/>
        <v>7.0046885161290335</v>
      </c>
      <c r="AE71" s="98">
        <v>0.26</v>
      </c>
      <c r="AF71" s="97">
        <f t="shared" ref="AF71" si="32">IFERROR(IF($AB71=0,"",$AB71*AG71),"")</f>
        <v>7.2740996129032274</v>
      </c>
      <c r="AG71" s="98">
        <v>0.27</v>
      </c>
      <c r="AH71" s="97">
        <f t="shared" si="29"/>
        <v>0</v>
      </c>
      <c r="AI71" s="98">
        <v>0</v>
      </c>
      <c r="AJ71" s="97">
        <f t="shared" si="30"/>
        <v>104.53150554838712</v>
      </c>
      <c r="AK71" s="126">
        <v>3.88</v>
      </c>
      <c r="AL71" s="220"/>
      <c r="AM71" s="221"/>
      <c r="AN71" s="222"/>
      <c r="AO71" s="66"/>
    </row>
    <row r="72" spans="1:41" ht="15.75" x14ac:dyDescent="0.25">
      <c r="A72" s="310">
        <v>6</v>
      </c>
      <c r="B72" s="19" t="s">
        <v>6</v>
      </c>
      <c r="C72" s="211" t="str">
        <f>IF(OR(TOTAL!C72="",TOTAL!C72=0),"",((TOTAL!C72-('Vîrsta 3-4 ani'!$C$6*0.008)-('Vîrsta 5-7 ani'!$C$6*0.016))/TOTAL!$C$6)*$C$6)</f>
        <v/>
      </c>
      <c r="D72" s="69" t="str">
        <f>IF(OR(TOTAL!D72="",TOTAL!D72=0),"",((TOTAL!D72-('Vîrsta 3-4 ani'!$C$6*0.008)-('Vîrsta 5-7 ani'!$C$6*0.016))/TOTAL!$C$6)*$C$6)</f>
        <v/>
      </c>
      <c r="E72" s="69">
        <f>IF(OR(TOTAL!E72="",TOTAL!E72=0),"",((TOTAL!E72-('Vîrsta 3-4 ani'!$C$6*0.008)-('Vîrsta 5-7 ani'!$C$6*0.016))/TOTAL!$C$6)*$C$6)</f>
        <v>0.74112</v>
      </c>
      <c r="F72" s="69">
        <f>IF(OR(TOTAL!F72="",TOTAL!F72=0),"",((TOTAL!F72-('Vîrsta 3-4 ani'!$C$6*0.008)-('Vîrsta 5-7 ani'!$C$6*0.016))/TOTAL!$C$6)*$C$6)</f>
        <v>0.60063999999999995</v>
      </c>
      <c r="G72" s="69">
        <f>IF(OR(TOTAL!G72="",TOTAL!G72=0),"",((TOTAL!G72-('Vîrsta 3-4 ani'!$C$6*0.008)-('Vîrsta 5-7 ani'!$C$6*0.016))/TOTAL!$C$6)*$C$6)</f>
        <v>0.42111999999999994</v>
      </c>
      <c r="H72" s="69" t="str">
        <f>IF(OR(TOTAL!H72="",TOTAL!H72=0),"",((TOTAL!H72-('Vîrsta 3-4 ani'!$C$6*0.008)-('Vîrsta 5-7 ani'!$C$6*0.016))/TOTAL!$C$6)*$C$6)</f>
        <v/>
      </c>
      <c r="I72" s="69" t="str">
        <f>IF(OR(TOTAL!I72="",TOTAL!I72=0),"",((TOTAL!I72-('Vîrsta 3-4 ani'!$C$6*0.008)-('Vîrsta 5-7 ani'!$C$6*0.016))/TOTAL!$C$6)*$C$6)</f>
        <v/>
      </c>
      <c r="J72" s="69">
        <f>IF(OR(TOTAL!J72="",TOTAL!J72=0),"",((TOTAL!J72-('Vîrsta 3-4 ani'!$C$6*0.008)-('Vîrsta 5-7 ani'!$C$6*0.016))/TOTAL!$C$6)*$C$6)</f>
        <v>0.67903999999999998</v>
      </c>
      <c r="K72" s="69">
        <f>IF(OR(TOTAL!K72="",TOTAL!K72=0),"",((TOTAL!K72-('Vîrsta 3-4 ani'!$C$6*0.008)-('Vîrsta 5-7 ani'!$C$6*0.016))/TOTAL!$C$6)*$C$6)</f>
        <v>0.95295999999999992</v>
      </c>
      <c r="L72" s="69">
        <f>IF(OR(TOTAL!L72="",TOTAL!L72=0),"",((TOTAL!L72-('Vîrsta 3-4 ani'!$C$6*0.008)-('Vîrsta 5-7 ani'!$C$6*0.016))/TOTAL!$C$6)*$C$6)</f>
        <v>0.58111999999999997</v>
      </c>
      <c r="M72" s="69">
        <f>IF(OR(TOTAL!M72="",TOTAL!M72=0),"",((TOTAL!M72-('Vîrsta 3-4 ani'!$C$6*0.008)-('Vîrsta 5-7 ani'!$C$6*0.016))/TOTAL!$C$6)*$C$6)</f>
        <v>0.74112</v>
      </c>
      <c r="N72" s="69" t="str">
        <f>IF(OR(TOTAL!N72="",TOTAL!N72=0),"",((TOTAL!N72-('Vîrsta 3-4 ani'!$C$6*0.008)-('Vîrsta 5-7 ani'!$C$6*0.016))/TOTAL!$C$6)*$C$6)</f>
        <v/>
      </c>
      <c r="O72" s="69">
        <f>IF(OR(TOTAL!O72="",TOTAL!O72=0),"",((TOTAL!O72-('Vîrsta 3-4 ani'!$C$6*0.008)-('Vîrsta 5-7 ani'!$C$6*0.016))/TOTAL!$C$6)*$C$6)</f>
        <v>0.86015999999999992</v>
      </c>
      <c r="P72" s="69" t="str">
        <f>IF(OR(TOTAL!P72="",TOTAL!P72=0),"",((TOTAL!P72-('Vîrsta 3-4 ani'!$C$6*0.008)-('Vîrsta 5-7 ani'!$C$6*0.016))/TOTAL!$C$6)*$C$6)</f>
        <v/>
      </c>
      <c r="Q72" s="69">
        <f>IF(OR(TOTAL!Q72="",TOTAL!Q72=0),"",((TOTAL!Q72-('Vîrsta 3-4 ani'!$C$6*0.008)-('Vîrsta 5-7 ani'!$C$6*0.016))/TOTAL!$C$6)*$C$6)</f>
        <v>5.0611199999999998</v>
      </c>
      <c r="R72" s="69" t="str">
        <f>IF(OR(TOTAL!R72="",TOTAL!R72=0),"",((TOTAL!R72-('Vîrsta 3-4 ani'!$C$6*0.008)-('Vîrsta 5-7 ani'!$C$6*0.016))/TOTAL!$C$6)*$C$6)</f>
        <v/>
      </c>
      <c r="S72" s="69">
        <f>IF(OR(TOTAL!S72="",TOTAL!S72=0),"",((TOTAL!S72-('Vîrsta 3-4 ani'!$C$6*0.008)-('Vîrsta 5-7 ani'!$C$6*0.016))/TOTAL!$C$6)*$C$6)</f>
        <v>4.7955199999999998</v>
      </c>
      <c r="T72" s="69" t="str">
        <f>IF(OR(TOTAL!T72="",TOTAL!T72=0),"",((TOTAL!T72-('Vîrsta 3-4 ani'!$C$6*0.008)-('Vîrsta 5-7 ani'!$C$6*0.016))/TOTAL!$C$6)*$C$6)</f>
        <v/>
      </c>
      <c r="U72" s="69">
        <f>IF(OR(TOTAL!U72="",TOTAL!U72=0),"",((TOTAL!U72-('Vîrsta 3-4 ani'!$C$6*0.008)-('Vîrsta 5-7 ani'!$C$6*0.016))/TOTAL!$C$6)*$C$6)</f>
        <v>8.5811200000000003</v>
      </c>
      <c r="V72" s="69" t="str">
        <f>IF(OR(TOTAL!V72="",TOTAL!V72=0),"",((TOTAL!V72-('Vîrsta 3-4 ani'!$C$6*0.008)-('Vîrsta 5-7 ani'!$C$6*0.016))/TOTAL!$C$6)*$C$6)</f>
        <v/>
      </c>
      <c r="W72" s="69" t="str">
        <f>IF(OR(TOTAL!W72="",TOTAL!W72=0),"",((TOTAL!W72-('Vîrsta 3-4 ani'!$C$6*0.008)-('Vîrsta 5-7 ani'!$C$6*0.016))/TOTAL!$C$6)*$C$6)</f>
        <v/>
      </c>
      <c r="X72" s="69" t="str">
        <f>IF(OR(TOTAL!X72="",TOTAL!X72=0),"",((TOTAL!X72-('Vîrsta 3-4 ani'!$C$6*0.008)-('Vîrsta 5-7 ani'!$C$6*0.016))/TOTAL!$C$6)*$C$6)</f>
        <v/>
      </c>
      <c r="Y72" s="69" t="str">
        <f>IF(OR(TOTAL!Y72="",TOTAL!Y72=0),"",((TOTAL!Y72-('Vîrsta 3-4 ani'!$C$6*0.008)-('Vîrsta 5-7 ani'!$C$6*0.016))/TOTAL!$C$6)*$C$6)</f>
        <v/>
      </c>
      <c r="Z72" s="10">
        <f t="shared" ref="Z72" si="33">SUM(C72:Y72)</f>
        <v>24.015039999999999</v>
      </c>
      <c r="AA72" s="10">
        <f t="shared" si="31"/>
        <v>258.22623655913981</v>
      </c>
      <c r="AB72" s="10">
        <f t="shared" si="22"/>
        <v>175.59384086021507</v>
      </c>
      <c r="AC72" s="4">
        <v>32</v>
      </c>
      <c r="AD72" s="90">
        <f>IFERROR(IF($AB72=0,"",$AB72*AE72),"")</f>
        <v>33.53842360430108</v>
      </c>
      <c r="AE72" s="91">
        <v>0.191</v>
      </c>
      <c r="AF72" s="90">
        <f>IFERROR(IF($AB72=0,"",$AB72*AG72),"")</f>
        <v>11.238005815053764</v>
      </c>
      <c r="AG72" s="91">
        <v>6.4000000000000001E-2</v>
      </c>
      <c r="AH72" s="90">
        <f>IFERROR(IF($AB72=0,"",$AB72*AI72),"")</f>
        <v>5.4434090666666668</v>
      </c>
      <c r="AI72" s="91">
        <v>3.1E-2</v>
      </c>
      <c r="AJ72" s="90">
        <f>IFERROR(IF($AB72=0,"",$AB72*AK72),"")</f>
        <v>245.65578336344089</v>
      </c>
      <c r="AK72" s="91">
        <v>1.399</v>
      </c>
      <c r="AL72" s="215">
        <v>36</v>
      </c>
      <c r="AM72" s="216">
        <f>IFERROR((AB72-AL72),"")</f>
        <v>139.59384086021507</v>
      </c>
      <c r="AN72" s="216">
        <f>IFERROR((AB72*100/AL72),"")</f>
        <v>487.76066905615295</v>
      </c>
      <c r="AO72" s="18"/>
    </row>
    <row r="73" spans="1:41" s="31" customFormat="1" ht="19.5" customHeight="1" x14ac:dyDescent="0.25">
      <c r="A73" s="311"/>
      <c r="B73" s="57" t="s">
        <v>94</v>
      </c>
      <c r="C73" s="245" t="str">
        <f>IF(OR(TOTAL!C73="",TOTAL!C73=0),"",TOTAL!C73/TOTAL!$C$6*'Vîrsta 1-2 ani'!$C$6)</f>
        <v/>
      </c>
      <c r="D73" s="245" t="str">
        <f>IF(OR(TOTAL!D73="",TOTAL!D73=0),"",TOTAL!D73/TOTAL!$C$6*'Vîrsta 1-2 ani'!$C$6)</f>
        <v/>
      </c>
      <c r="E73" s="245" t="str">
        <f>IF(OR(TOTAL!E73="",TOTAL!E73=0),"",TOTAL!E73/TOTAL!$C$6*'Vîrsta 1-2 ani'!$C$6)</f>
        <v/>
      </c>
      <c r="F73" s="245" t="str">
        <f>IF(OR(TOTAL!F73="",TOTAL!F73=0),"",TOTAL!F73/TOTAL!$C$6*'Vîrsta 1-2 ani'!$C$6)</f>
        <v/>
      </c>
      <c r="G73" s="245" t="str">
        <f>IF(OR(TOTAL!G73="",TOTAL!G73=0),"",TOTAL!G73/TOTAL!$C$6*'Vîrsta 1-2 ani'!$C$6)</f>
        <v/>
      </c>
      <c r="H73" s="245" t="str">
        <f>IF(OR(TOTAL!H73="",TOTAL!H73=0),"",TOTAL!H73/TOTAL!$C$6*'Vîrsta 1-2 ani'!$C$6)</f>
        <v/>
      </c>
      <c r="I73" s="245" t="str">
        <f>IF(OR(TOTAL!I73="",TOTAL!I73=0),"",TOTAL!I73/TOTAL!$C$6*'Vîrsta 1-2 ani'!$C$6)</f>
        <v/>
      </c>
      <c r="J73" s="245" t="str">
        <f>IF(OR(TOTAL!J73="",TOTAL!J73=0),"",TOTAL!J73/TOTAL!$C$6*'Vîrsta 1-2 ani'!$C$6)</f>
        <v/>
      </c>
      <c r="K73" s="245" t="str">
        <f>IF(OR(TOTAL!K73="",TOTAL!K73=0),"",TOTAL!K73/TOTAL!$C$6*'Vîrsta 1-2 ani'!$C$6)</f>
        <v/>
      </c>
      <c r="L73" s="245" t="str">
        <f>IF(OR(TOTAL!L73="",TOTAL!L73=0),"",TOTAL!L73/TOTAL!$C$6*'Vîrsta 1-2 ani'!$C$6)</f>
        <v/>
      </c>
      <c r="M73" s="245" t="str">
        <f>IF(OR(TOTAL!M73="",TOTAL!M73=0),"",TOTAL!M73/TOTAL!$C$6*'Vîrsta 1-2 ani'!$C$6)</f>
        <v/>
      </c>
      <c r="N73" s="245" t="str">
        <f>IF(OR(TOTAL!N73="",TOTAL!N73=0),"",TOTAL!N73/TOTAL!$C$6*'Vîrsta 1-2 ani'!$C$6)</f>
        <v/>
      </c>
      <c r="O73" s="245" t="str">
        <f>IF(OR(TOTAL!O73="",TOTAL!O73=0),"",TOTAL!O73/TOTAL!$C$6*'Vîrsta 1-2 ani'!$C$6)</f>
        <v/>
      </c>
      <c r="P73" s="245" t="str">
        <f>IF(OR(TOTAL!P73="",TOTAL!P73=0),"",TOTAL!P73/TOTAL!$C$6*'Vîrsta 1-2 ani'!$C$6)</f>
        <v/>
      </c>
      <c r="Q73" s="245" t="str">
        <f>IF(OR(TOTAL!Q73="",TOTAL!Q73=0),"",TOTAL!Q73/TOTAL!$C$6*'Vîrsta 1-2 ani'!$C$6)</f>
        <v/>
      </c>
      <c r="R73" s="245" t="str">
        <f>IF(OR(TOTAL!R73="",TOTAL!R73=0),"",TOTAL!R73/TOTAL!$C$6*'Vîrsta 1-2 ani'!$C$6)</f>
        <v/>
      </c>
      <c r="S73" s="245" t="str">
        <f>IF(OR(TOTAL!S73="",TOTAL!S73=0),"",TOTAL!S73/TOTAL!$C$6*'Vîrsta 1-2 ani'!$C$6)</f>
        <v/>
      </c>
      <c r="T73" s="245" t="str">
        <f>IF(OR(TOTAL!T73="",TOTAL!T73=0),"",TOTAL!T73/TOTAL!$C$6*'Vîrsta 1-2 ani'!$C$6)</f>
        <v/>
      </c>
      <c r="U73" s="245" t="str">
        <f>IF(OR(TOTAL!U73="",TOTAL!U73=0),"",TOTAL!U73/TOTAL!$C$6*'Vîrsta 1-2 ani'!$C$6)</f>
        <v/>
      </c>
      <c r="V73" s="245" t="str">
        <f>IF(OR(TOTAL!V73="",TOTAL!V73=0),"",TOTAL!V73/TOTAL!$C$6*'Vîrsta 1-2 ani'!$C$6)</f>
        <v/>
      </c>
      <c r="W73" s="245" t="str">
        <f>IF(OR(TOTAL!W73="",TOTAL!W73=0),"",TOTAL!W73/TOTAL!$C$6*'Vîrsta 1-2 ani'!$C$6)</f>
        <v/>
      </c>
      <c r="X73" s="245" t="str">
        <f>IF(OR(TOTAL!X73="",TOTAL!X73=0),"",TOTAL!X73/TOTAL!$C$6*'Vîrsta 1-2 ani'!$C$6)</f>
        <v/>
      </c>
      <c r="Y73" s="245" t="str">
        <f>IF(OR(TOTAL!Y73="",TOTAL!Y73=0),"",TOTAL!Y73/TOTAL!$C$6*'Vîrsta 1-2 ani'!$C$6)</f>
        <v/>
      </c>
      <c r="Z73" s="11">
        <f t="shared" ref="Z73:Z85" si="34">SUM(C73:Y73)</f>
        <v>0</v>
      </c>
      <c r="AA73" s="11">
        <f t="shared" si="31"/>
        <v>0</v>
      </c>
      <c r="AB73" s="11" t="str">
        <f t="shared" si="22"/>
        <v/>
      </c>
      <c r="AC73" s="7">
        <v>51</v>
      </c>
      <c r="AD73" s="97" t="str">
        <f>IFERROR(IF($AB73=0,"",$AB73*AE73),"")</f>
        <v/>
      </c>
      <c r="AE73" s="100">
        <v>0.20799999999999999</v>
      </c>
      <c r="AF73" s="101" t="str">
        <f>IFERROR(IF($AB73=0,"",$AB73*AG73),"")</f>
        <v/>
      </c>
      <c r="AG73" s="100">
        <v>8.7999999999999995E-2</v>
      </c>
      <c r="AH73" s="101" t="str">
        <f>IFERROR(IF($AB73=0,"",$AB73*AI73),"")</f>
        <v/>
      </c>
      <c r="AI73" s="100">
        <v>0.06</v>
      </c>
      <c r="AJ73" s="97" t="str">
        <f>IFERROR(IF($AB73=0,"",$AB73*AK73),"")</f>
        <v/>
      </c>
      <c r="AK73" s="126">
        <v>1.19</v>
      </c>
      <c r="AL73" s="198"/>
      <c r="AM73" s="169"/>
      <c r="AN73" s="170"/>
      <c r="AO73" s="66"/>
    </row>
    <row r="74" spans="1:41" s="31" customFormat="1" ht="15.75" x14ac:dyDescent="0.25">
      <c r="A74" s="311"/>
      <c r="B74" s="60" t="s">
        <v>95</v>
      </c>
      <c r="C74" s="250" t="str">
        <f>IF(OR(TOTAL!C74="",TOTAL!C74=0),"",TOTAL!C74/TOTAL!$C$6*'Vîrsta 1-2 ani'!$C$6)</f>
        <v/>
      </c>
      <c r="D74" s="250" t="str">
        <f>IF(OR(TOTAL!D74="",TOTAL!D74=0),"",TOTAL!D74/TOTAL!$C$6*'Vîrsta 1-2 ani'!$C$6)</f>
        <v/>
      </c>
      <c r="E74" s="250" t="str">
        <f>IF(OR(TOTAL!E74="",TOTAL!E74=0),"",TOTAL!E74/TOTAL!$C$6*'Vîrsta 1-2 ani'!$C$6)</f>
        <v/>
      </c>
      <c r="F74" s="250">
        <f>IF(OR(TOTAL!F74="",TOTAL!F74=0),"",TOTAL!F74/TOTAL!$C$6*'Vîrsta 1-2 ani'!$C$6)</f>
        <v>0.65952</v>
      </c>
      <c r="G74" s="250" t="str">
        <f>IF(OR(TOTAL!G74="",TOTAL!G74=0),"",TOTAL!G74/TOTAL!$C$6*'Vîrsta 1-2 ani'!$C$6)</f>
        <v/>
      </c>
      <c r="H74" s="250" t="str">
        <f>IF(OR(TOTAL!H74="",TOTAL!H74=0),"",TOTAL!H74/TOTAL!$C$6*'Vîrsta 1-2 ani'!$C$6)</f>
        <v/>
      </c>
      <c r="I74" s="250" t="str">
        <f>IF(OR(TOTAL!I74="",TOTAL!I74=0),"",TOTAL!I74/TOTAL!$C$6*'Vîrsta 1-2 ani'!$C$6)</f>
        <v/>
      </c>
      <c r="J74" s="250">
        <f>IF(OR(TOTAL!J74="",TOTAL!J74=0),"",TOTAL!J74/TOTAL!$C$6*'Vîrsta 1-2 ani'!$C$6)</f>
        <v>0.73792000000000002</v>
      </c>
      <c r="K74" s="250" t="str">
        <f>IF(OR(TOTAL!K74="",TOTAL!K74=0),"",TOTAL!K74/TOTAL!$C$6*'Vîrsta 1-2 ani'!$C$6)</f>
        <v/>
      </c>
      <c r="L74" s="250" t="str">
        <f>IF(OR(TOTAL!L74="",TOTAL!L74=0),"",TOTAL!L74/TOTAL!$C$6*'Vîrsta 1-2 ani'!$C$6)</f>
        <v/>
      </c>
      <c r="M74" s="250">
        <f>IF(OR(TOTAL!M74="",TOTAL!M74=0),"",TOTAL!M74/TOTAL!$C$6*'Vîrsta 1-2 ani'!$C$6)</f>
        <v>0.8</v>
      </c>
      <c r="N74" s="250" t="str">
        <f>IF(OR(TOTAL!N74="",TOTAL!N74=0),"",TOTAL!N74/TOTAL!$C$6*'Vîrsta 1-2 ani'!$C$6)</f>
        <v/>
      </c>
      <c r="O74" s="250">
        <f>IF(OR(TOTAL!O74="",TOTAL!O74=0),"",TOTAL!O74/TOTAL!$C$6*'Vîrsta 1-2 ani'!$C$6)</f>
        <v>0.91903999999999997</v>
      </c>
      <c r="P74" s="250" t="str">
        <f>IF(OR(TOTAL!P74="",TOTAL!P74=0),"",TOTAL!P74/TOTAL!$C$6*'Vîrsta 1-2 ani'!$C$6)</f>
        <v/>
      </c>
      <c r="Q74" s="250" t="str">
        <f>IF(OR(TOTAL!Q74="",TOTAL!Q74=0),"",TOTAL!Q74/TOTAL!$C$6*'Vîrsta 1-2 ani'!$C$6)</f>
        <v/>
      </c>
      <c r="R74" s="250" t="str">
        <f>IF(OR(TOTAL!R74="",TOTAL!R74=0),"",TOTAL!R74/TOTAL!$C$6*'Vîrsta 1-2 ani'!$C$6)</f>
        <v/>
      </c>
      <c r="S74" s="250" t="str">
        <f>IF(OR(TOTAL!S74="",TOTAL!S74=0),"",TOTAL!S74/TOTAL!$C$6*'Vîrsta 1-2 ani'!$C$6)</f>
        <v/>
      </c>
      <c r="T74" s="250" t="str">
        <f>IF(OR(TOTAL!T74="",TOTAL!T74=0),"",TOTAL!T74/TOTAL!$C$6*'Vîrsta 1-2 ani'!$C$6)</f>
        <v/>
      </c>
      <c r="U74" s="250">
        <f>IF(OR(TOTAL!U74="",TOTAL!U74=0),"",TOTAL!U74/TOTAL!$C$6*'Vîrsta 1-2 ani'!$C$6)</f>
        <v>8.64</v>
      </c>
      <c r="V74" s="250" t="str">
        <f>IF(OR(TOTAL!V74="",TOTAL!V74=0),"",TOTAL!V74/TOTAL!$C$6*'Vîrsta 1-2 ani'!$C$6)</f>
        <v/>
      </c>
      <c r="W74" s="250" t="str">
        <f>IF(OR(TOTAL!W74="",TOTAL!W74=0),"",TOTAL!W74/TOTAL!$C$6*'Vîrsta 1-2 ani'!$C$6)</f>
        <v/>
      </c>
      <c r="X74" s="250" t="str">
        <f>IF(OR(TOTAL!X74="",TOTAL!X74=0),"",TOTAL!X74/TOTAL!$C$6*'Vîrsta 1-2 ani'!$C$6)</f>
        <v/>
      </c>
      <c r="Y74" s="250" t="str">
        <f>IF(OR(TOTAL!Y74="",TOTAL!Y74=0),"",TOTAL!Y74/TOTAL!$C$6*'Vîrsta 1-2 ani'!$C$6)</f>
        <v/>
      </c>
      <c r="Z74" s="11">
        <f t="shared" si="34"/>
        <v>11.75648</v>
      </c>
      <c r="AA74" s="11">
        <f t="shared" si="31"/>
        <v>126.41376344086022</v>
      </c>
      <c r="AB74" s="11">
        <f t="shared" si="22"/>
        <v>88.489634408602157</v>
      </c>
      <c r="AC74" s="7">
        <v>30</v>
      </c>
      <c r="AD74" s="97">
        <f t="shared" ref="AD74:AD83" si="35">IFERROR(IF($AB74=0,"",$AB74*AE74),"")</f>
        <v>22.122408602150539</v>
      </c>
      <c r="AE74" s="100">
        <v>0.25</v>
      </c>
      <c r="AF74" s="101">
        <f t="shared" ref="AF74:AF85" si="36">IFERROR(IF($AB74=0,"",$AB74*AG74),"")</f>
        <v>1.7697926881720432</v>
      </c>
      <c r="AG74" s="100">
        <v>0.02</v>
      </c>
      <c r="AH74" s="101">
        <f t="shared" ref="AH74:AH85" si="37">IFERROR(IF($AB74=0,"",$AB74*AI74),"")</f>
        <v>0.88489634408602158</v>
      </c>
      <c r="AI74" s="100">
        <v>0.01</v>
      </c>
      <c r="AJ74" s="97">
        <f t="shared" ref="AJ74:AJ85" si="38">IFERROR(IF($AB74=0,"",$AB74*AK74),"")</f>
        <v>100.87818322580645</v>
      </c>
      <c r="AK74" s="126">
        <v>1.1399999999999999</v>
      </c>
      <c r="AL74" s="171"/>
      <c r="AM74" s="29"/>
      <c r="AN74" s="132"/>
      <c r="AO74" s="66"/>
    </row>
    <row r="75" spans="1:41" s="173" customFormat="1" ht="15.75" x14ac:dyDescent="0.25">
      <c r="A75" s="311"/>
      <c r="B75" s="58" t="s">
        <v>66</v>
      </c>
      <c r="C75" s="250" t="str">
        <f>IF(OR(TOTAL!C75="",TOTAL!C75=0),"",TOTAL!C75/TOTAL!$C$6*'Vîrsta 1-2 ani'!$C$6)</f>
        <v/>
      </c>
      <c r="D75" s="251" t="str">
        <f>IF(OR(TOTAL!D75="",TOTAL!D75=0),"",TOTAL!D75/TOTAL!$C$6*'Vîrsta 1-2 ani'!$C$6)</f>
        <v/>
      </c>
      <c r="E75" s="251" t="str">
        <f>IF(OR(TOTAL!E75="",TOTAL!E75=0),"",TOTAL!E75/TOTAL!$C$6*'Vîrsta 1-2 ani'!$C$6)</f>
        <v/>
      </c>
      <c r="F75" s="251" t="str">
        <f>IF(OR(TOTAL!F75="",TOTAL!F75=0),"",TOTAL!F75/TOTAL!$C$6*'Vîrsta 1-2 ani'!$C$6)</f>
        <v/>
      </c>
      <c r="G75" s="251">
        <f>IF(OR(TOTAL!G75="",TOTAL!G75=0),"",TOTAL!G75/TOTAL!$C$6*'Vîrsta 1-2 ani'!$C$6)</f>
        <v>0.48</v>
      </c>
      <c r="H75" s="251" t="str">
        <f>IF(OR(TOTAL!H75="",TOTAL!H75=0),"",TOTAL!H75/TOTAL!$C$6*'Vîrsta 1-2 ani'!$C$6)</f>
        <v/>
      </c>
      <c r="I75" s="251" t="str">
        <f>IF(OR(TOTAL!I75="",TOTAL!I75=0),"",TOTAL!I75/TOTAL!$C$6*'Vîrsta 1-2 ani'!$C$6)</f>
        <v/>
      </c>
      <c r="J75" s="251" t="str">
        <f>IF(OR(TOTAL!J75="",TOTAL!J75=0),"",TOTAL!J75/TOTAL!$C$6*'Vîrsta 1-2 ani'!$C$6)</f>
        <v/>
      </c>
      <c r="K75" s="251" t="str">
        <f>IF(OR(TOTAL!K75="",TOTAL!K75=0),"",TOTAL!K75/TOTAL!$C$6*'Vîrsta 1-2 ani'!$C$6)</f>
        <v/>
      </c>
      <c r="L75" s="251">
        <f>IF(OR(TOTAL!L75="",TOTAL!L75=0),"",TOTAL!L75/TOTAL!$C$6*'Vîrsta 1-2 ani'!$C$6)</f>
        <v>0.64</v>
      </c>
      <c r="M75" s="251" t="str">
        <f>IF(OR(TOTAL!M75="",TOTAL!M75=0),"",TOTAL!M75/TOTAL!$C$6*'Vîrsta 1-2 ani'!$C$6)</f>
        <v/>
      </c>
      <c r="N75" s="251" t="str">
        <f>IF(OR(TOTAL!N75="",TOTAL!N75=0),"",TOTAL!N75/TOTAL!$C$6*'Vîrsta 1-2 ani'!$C$6)</f>
        <v/>
      </c>
      <c r="O75" s="251" t="str">
        <f>IF(OR(TOTAL!O75="",TOTAL!O75=0),"",TOTAL!O75/TOTAL!$C$6*'Vîrsta 1-2 ani'!$C$6)</f>
        <v/>
      </c>
      <c r="P75" s="251" t="str">
        <f>IF(OR(TOTAL!P75="",TOTAL!P75=0),"",TOTAL!P75/TOTAL!$C$6*'Vîrsta 1-2 ani'!$C$6)</f>
        <v/>
      </c>
      <c r="Q75" s="251">
        <f>IF(OR(TOTAL!Q75="",TOTAL!Q75=0),"",TOTAL!Q75/TOTAL!$C$6*'Vîrsta 1-2 ani'!$C$6)</f>
        <v>5.12</v>
      </c>
      <c r="R75" s="251" t="str">
        <f>IF(OR(TOTAL!R75="",TOTAL!R75=0),"",TOTAL!R75/TOTAL!$C$6*'Vîrsta 1-2 ani'!$C$6)</f>
        <v/>
      </c>
      <c r="S75" s="251" t="str">
        <f>IF(OR(TOTAL!S75="",TOTAL!S75=0),"",TOTAL!S75/TOTAL!$C$6*'Vîrsta 1-2 ani'!$C$6)</f>
        <v/>
      </c>
      <c r="T75" s="251" t="str">
        <f>IF(OR(TOTAL!T75="",TOTAL!T75=0),"",TOTAL!T75/TOTAL!$C$6*'Vîrsta 1-2 ani'!$C$6)</f>
        <v/>
      </c>
      <c r="U75" s="251" t="str">
        <f>IF(OR(TOTAL!U75="",TOTAL!U75=0),"",TOTAL!U75/TOTAL!$C$6*'Vîrsta 1-2 ani'!$C$6)</f>
        <v/>
      </c>
      <c r="V75" s="251" t="str">
        <f>IF(OR(TOTAL!V75="",TOTAL!V75=0),"",TOTAL!V75/TOTAL!$C$6*'Vîrsta 1-2 ani'!$C$6)</f>
        <v/>
      </c>
      <c r="W75" s="251" t="str">
        <f>IF(OR(TOTAL!W75="",TOTAL!W75=0),"",TOTAL!W75/TOTAL!$C$6*'Vîrsta 1-2 ani'!$C$6)</f>
        <v/>
      </c>
      <c r="X75" s="251" t="str">
        <f>IF(OR(TOTAL!X75="",TOTAL!X75=0),"",TOTAL!X75/TOTAL!$C$6*'Vîrsta 1-2 ani'!$C$6)</f>
        <v/>
      </c>
      <c r="Y75" s="251" t="str">
        <f>IF(OR(TOTAL!Y75="",TOTAL!Y75=0),"",TOTAL!Y75/TOTAL!$C$6*'Vîrsta 1-2 ani'!$C$6)</f>
        <v/>
      </c>
      <c r="Z75" s="24">
        <f t="shared" si="34"/>
        <v>6.24</v>
      </c>
      <c r="AA75" s="24">
        <f t="shared" si="31"/>
        <v>67.096774193548384</v>
      </c>
      <c r="AB75" s="24">
        <f t="shared" si="22"/>
        <v>46.967741935483872</v>
      </c>
      <c r="AC75" s="8">
        <v>30</v>
      </c>
      <c r="AD75" s="101">
        <f t="shared" si="35"/>
        <v>11.741935483870968</v>
      </c>
      <c r="AE75" s="100">
        <v>0.25</v>
      </c>
      <c r="AF75" s="101">
        <f t="shared" si="36"/>
        <v>0.18787096774193549</v>
      </c>
      <c r="AG75" s="100">
        <v>4.0000000000000001E-3</v>
      </c>
      <c r="AH75" s="101">
        <f t="shared" si="37"/>
        <v>0</v>
      </c>
      <c r="AI75" s="100"/>
      <c r="AJ75" s="101">
        <f t="shared" si="38"/>
        <v>79.845161290322579</v>
      </c>
      <c r="AK75" s="125">
        <v>1.7</v>
      </c>
      <c r="AL75" s="171"/>
      <c r="AM75" s="28"/>
      <c r="AN75" s="131"/>
      <c r="AO75" s="172"/>
    </row>
    <row r="76" spans="1:41" s="173" customFormat="1" ht="15.75" x14ac:dyDescent="0.25">
      <c r="A76" s="311"/>
      <c r="B76" s="58" t="s">
        <v>118</v>
      </c>
      <c r="C76" s="251" t="str">
        <f>IF(OR(TOTAL!C76="",TOTAL!C76=0),"",TOTAL!C76/TOTAL!$C$6*'Vîrsta 1-2 ani'!$C$6)</f>
        <v/>
      </c>
      <c r="D76" s="251" t="str">
        <f>IF(OR(TOTAL!D76="",TOTAL!D76=0),"",TOTAL!D76/TOTAL!$C$6*'Vîrsta 1-2 ani'!$C$6)</f>
        <v/>
      </c>
      <c r="E76" s="251" t="str">
        <f>IF(OR(TOTAL!E76="",TOTAL!E76=0),"",TOTAL!E76/TOTAL!$C$6*'Vîrsta 1-2 ani'!$C$6)</f>
        <v/>
      </c>
      <c r="F76" s="251" t="str">
        <f>IF(OR(TOTAL!F76="",TOTAL!F76=0),"",TOTAL!F76/TOTAL!$C$6*'Vîrsta 1-2 ani'!$C$6)</f>
        <v/>
      </c>
      <c r="G76" s="251" t="str">
        <f>IF(OR(TOTAL!G76="",TOTAL!G76=0),"",TOTAL!G76/TOTAL!$C$6*'Vîrsta 1-2 ani'!$C$6)</f>
        <v/>
      </c>
      <c r="H76" s="251" t="str">
        <f>IF(OR(TOTAL!H76="",TOTAL!H76=0),"",TOTAL!H76/TOTAL!$C$6*'Vîrsta 1-2 ani'!$C$6)</f>
        <v/>
      </c>
      <c r="I76" s="251" t="str">
        <f>IF(OR(TOTAL!I76="",TOTAL!I76=0),"",TOTAL!I76/TOTAL!$C$6*'Vîrsta 1-2 ani'!$C$6)</f>
        <v/>
      </c>
      <c r="J76" s="251" t="str">
        <f>IF(OR(TOTAL!J76="",TOTAL!J76=0),"",TOTAL!J76/TOTAL!$C$6*'Vîrsta 1-2 ani'!$C$6)</f>
        <v/>
      </c>
      <c r="K76" s="251">
        <f>IF(OR(TOTAL!K76="",TOTAL!K76=0),"",TOTAL!K76/TOTAL!$C$6*'Vîrsta 1-2 ani'!$C$6)</f>
        <v>1.0118400000000001</v>
      </c>
      <c r="L76" s="251" t="str">
        <f>IF(OR(TOTAL!L76="",TOTAL!L76=0),"",TOTAL!L76/TOTAL!$C$6*'Vîrsta 1-2 ani'!$C$6)</f>
        <v/>
      </c>
      <c r="M76" s="251" t="str">
        <f>IF(OR(TOTAL!M76="",TOTAL!M76=0),"",TOTAL!M76/TOTAL!$C$6*'Vîrsta 1-2 ani'!$C$6)</f>
        <v/>
      </c>
      <c r="N76" s="251" t="str">
        <f>IF(OR(TOTAL!N76="",TOTAL!N76=0),"",TOTAL!N76/TOTAL!$C$6*'Vîrsta 1-2 ani'!$C$6)</f>
        <v/>
      </c>
      <c r="O76" s="251" t="str">
        <f>IF(OR(TOTAL!O76="",TOTAL!O76=0),"",TOTAL!O76/TOTAL!$C$6*'Vîrsta 1-2 ani'!$C$6)</f>
        <v/>
      </c>
      <c r="P76" s="251" t="str">
        <f>IF(OR(TOTAL!P76="",TOTAL!P76=0),"",TOTAL!P76/TOTAL!$C$6*'Vîrsta 1-2 ani'!$C$6)</f>
        <v/>
      </c>
      <c r="Q76" s="251" t="str">
        <f>IF(OR(TOTAL!Q76="",TOTAL!Q76=0),"",TOTAL!Q76/TOTAL!$C$6*'Vîrsta 1-2 ani'!$C$6)</f>
        <v/>
      </c>
      <c r="R76" s="251" t="str">
        <f>IF(OR(TOTAL!R76="",TOTAL!R76=0),"",TOTAL!R76/TOTAL!$C$6*'Vîrsta 1-2 ani'!$C$6)</f>
        <v/>
      </c>
      <c r="S76" s="251">
        <f>IF(OR(TOTAL!S76="",TOTAL!S76=0),"",TOTAL!S76/TOTAL!$C$6*'Vîrsta 1-2 ani'!$C$6)</f>
        <v>4.8544</v>
      </c>
      <c r="T76" s="251" t="str">
        <f>IF(OR(TOTAL!T76="",TOTAL!T76=0),"",TOTAL!T76/TOTAL!$C$6*'Vîrsta 1-2 ani'!$C$6)</f>
        <v/>
      </c>
      <c r="U76" s="251" t="str">
        <f>IF(OR(TOTAL!U76="",TOTAL!U76=0),"",TOTAL!U76/TOTAL!$C$6*'Vîrsta 1-2 ani'!$C$6)</f>
        <v/>
      </c>
      <c r="V76" s="251" t="str">
        <f>IF(OR(TOTAL!V76="",TOTAL!V76=0),"",TOTAL!V76/TOTAL!$C$6*'Vîrsta 1-2 ani'!$C$6)</f>
        <v/>
      </c>
      <c r="W76" s="251" t="str">
        <f>IF(OR(TOTAL!W76="",TOTAL!W76=0),"",TOTAL!W76/TOTAL!$C$6*'Vîrsta 1-2 ani'!$C$6)</f>
        <v/>
      </c>
      <c r="X76" s="251" t="str">
        <f>IF(OR(TOTAL!X76="",TOTAL!X76=0),"",TOTAL!X76/TOTAL!$C$6*'Vîrsta 1-2 ani'!$C$6)</f>
        <v/>
      </c>
      <c r="Y76" s="251" t="str">
        <f>IF(OR(TOTAL!Y76="",TOTAL!Y76=0),"",TOTAL!Y76/TOTAL!$C$6*'Vîrsta 1-2 ani'!$C$6)</f>
        <v/>
      </c>
      <c r="Z76" s="24">
        <f t="shared" si="34"/>
        <v>5.8662400000000003</v>
      </c>
      <c r="AA76" s="24">
        <f t="shared" si="31"/>
        <v>63.077849462365599</v>
      </c>
      <c r="AB76" s="24">
        <f t="shared" si="22"/>
        <v>44.154494623655921</v>
      </c>
      <c r="AC76" s="8">
        <v>30</v>
      </c>
      <c r="AD76" s="101">
        <f t="shared" si="35"/>
        <v>7.6387275698924739</v>
      </c>
      <c r="AE76" s="100">
        <v>0.17299999999999999</v>
      </c>
      <c r="AF76" s="101">
        <f t="shared" si="36"/>
        <v>3.9739045161290329</v>
      </c>
      <c r="AG76" s="100">
        <v>0.09</v>
      </c>
      <c r="AH76" s="101">
        <f t="shared" si="37"/>
        <v>0.83893539784946247</v>
      </c>
      <c r="AI76" s="100">
        <v>1.9E-2</v>
      </c>
      <c r="AJ76" s="101">
        <f t="shared" si="38"/>
        <v>71.530281290322591</v>
      </c>
      <c r="AK76" s="125">
        <v>1.62</v>
      </c>
      <c r="AL76" s="171"/>
      <c r="AM76" s="28"/>
      <c r="AN76" s="131"/>
      <c r="AO76" s="172"/>
    </row>
    <row r="77" spans="1:41" s="31" customFormat="1" ht="15.75" x14ac:dyDescent="0.25">
      <c r="A77" s="311"/>
      <c r="B77" s="58" t="s">
        <v>67</v>
      </c>
      <c r="C77" s="251" t="str">
        <f>IF(OR(TOTAL!C77="",TOTAL!C77=0),"",TOTAL!C77/TOTAL!$C$6*'Vîrsta 1-2 ani'!$C$6)</f>
        <v/>
      </c>
      <c r="D77" s="251" t="str">
        <f>IF(OR(TOTAL!D77="",TOTAL!D77=0),"",TOTAL!D77/TOTAL!$C$6*'Vîrsta 1-2 ani'!$C$6)</f>
        <v/>
      </c>
      <c r="E77" s="251" t="str">
        <f>IF(OR(TOTAL!E77="",TOTAL!E77=0),"",TOTAL!E77/TOTAL!$C$6*'Vîrsta 1-2 ani'!$C$6)</f>
        <v/>
      </c>
      <c r="F77" s="251" t="str">
        <f>IF(OR(TOTAL!F77="",TOTAL!F77=0),"",TOTAL!F77/TOTAL!$C$6*'Vîrsta 1-2 ani'!$C$6)</f>
        <v/>
      </c>
      <c r="G77" s="251" t="str">
        <f>IF(OR(TOTAL!G77="",TOTAL!G77=0),"",TOTAL!G77/TOTAL!$C$6*'Vîrsta 1-2 ani'!$C$6)</f>
        <v/>
      </c>
      <c r="H77" s="251" t="str">
        <f>IF(OR(TOTAL!H77="",TOTAL!H77=0),"",TOTAL!H77/TOTAL!$C$6*'Vîrsta 1-2 ani'!$C$6)</f>
        <v/>
      </c>
      <c r="I77" s="251" t="str">
        <f>IF(OR(TOTAL!I77="",TOTAL!I77=0),"",TOTAL!I77/TOTAL!$C$6*'Vîrsta 1-2 ani'!$C$6)</f>
        <v/>
      </c>
      <c r="J77" s="251" t="str">
        <f>IF(OR(TOTAL!J77="",TOTAL!J77=0),"",TOTAL!J77/TOTAL!$C$6*'Vîrsta 1-2 ani'!$C$6)</f>
        <v/>
      </c>
      <c r="K77" s="251" t="str">
        <f>IF(OR(TOTAL!K77="",TOTAL!K77=0),"",TOTAL!K77/TOTAL!$C$6*'Vîrsta 1-2 ani'!$C$6)</f>
        <v/>
      </c>
      <c r="L77" s="251" t="str">
        <f>IF(OR(TOTAL!L77="",TOTAL!L77=0),"",TOTAL!L77/TOTAL!$C$6*'Vîrsta 1-2 ani'!$C$6)</f>
        <v/>
      </c>
      <c r="M77" s="251" t="str">
        <f>IF(OR(TOTAL!M77="",TOTAL!M77=0),"",TOTAL!M77/TOTAL!$C$6*'Vîrsta 1-2 ani'!$C$6)</f>
        <v/>
      </c>
      <c r="N77" s="251" t="str">
        <f>IF(OR(TOTAL!N77="",TOTAL!N77=0),"",TOTAL!N77/TOTAL!$C$6*'Vîrsta 1-2 ani'!$C$6)</f>
        <v/>
      </c>
      <c r="O77" s="251" t="str">
        <f>IF(OR(TOTAL!O77="",TOTAL!O77=0),"",TOTAL!O77/TOTAL!$C$6*'Vîrsta 1-2 ani'!$C$6)</f>
        <v/>
      </c>
      <c r="P77" s="251" t="str">
        <f>IF(OR(TOTAL!P77="",TOTAL!P77=0),"",TOTAL!P77/TOTAL!$C$6*'Vîrsta 1-2 ani'!$C$6)</f>
        <v/>
      </c>
      <c r="Q77" s="251" t="str">
        <f>IF(OR(TOTAL!Q77="",TOTAL!Q77=0),"",TOTAL!Q77/TOTAL!$C$6*'Vîrsta 1-2 ani'!$C$6)</f>
        <v/>
      </c>
      <c r="R77" s="251" t="str">
        <f>IF(OR(TOTAL!R77="",TOTAL!R77=0),"",TOTAL!R77/TOTAL!$C$6*'Vîrsta 1-2 ani'!$C$6)</f>
        <v/>
      </c>
      <c r="S77" s="251" t="str">
        <f>IF(OR(TOTAL!S77="",TOTAL!S77=0),"",TOTAL!S77/TOTAL!$C$6*'Vîrsta 1-2 ani'!$C$6)</f>
        <v/>
      </c>
      <c r="T77" s="251" t="str">
        <f>IF(OR(TOTAL!T77="",TOTAL!T77=0),"",TOTAL!T77/TOTAL!$C$6*'Vîrsta 1-2 ani'!$C$6)</f>
        <v/>
      </c>
      <c r="U77" s="251" t="str">
        <f>IF(OR(TOTAL!U77="",TOTAL!U77=0),"",TOTAL!U77/TOTAL!$C$6*'Vîrsta 1-2 ani'!$C$6)</f>
        <v/>
      </c>
      <c r="V77" s="251" t="str">
        <f>IF(OR(TOTAL!V77="",TOTAL!V77=0),"",TOTAL!V77/TOTAL!$C$6*'Vîrsta 1-2 ani'!$C$6)</f>
        <v/>
      </c>
      <c r="W77" s="251" t="str">
        <f>IF(OR(TOTAL!W77="",TOTAL!W77=0),"",TOTAL!W77/TOTAL!$C$6*'Vîrsta 1-2 ani'!$C$6)</f>
        <v/>
      </c>
      <c r="X77" s="251" t="str">
        <f>IF(OR(TOTAL!X77="",TOTAL!X77=0),"",TOTAL!X77/TOTAL!$C$6*'Vîrsta 1-2 ani'!$C$6)</f>
        <v/>
      </c>
      <c r="Y77" s="251" t="str">
        <f>IF(OR(TOTAL!Y77="",TOTAL!Y77=0),"",TOTAL!Y77/TOTAL!$C$6*'Vîrsta 1-2 ani'!$C$6)</f>
        <v/>
      </c>
      <c r="Z77" s="11">
        <f t="shared" si="34"/>
        <v>0</v>
      </c>
      <c r="AA77" s="11">
        <f t="shared" si="31"/>
        <v>0</v>
      </c>
      <c r="AB77" s="11" t="str">
        <f t="shared" si="22"/>
        <v/>
      </c>
      <c r="AC77" s="7">
        <v>30</v>
      </c>
      <c r="AD77" s="97" t="str">
        <f t="shared" si="35"/>
        <v/>
      </c>
      <c r="AE77" s="100">
        <v>0.15</v>
      </c>
      <c r="AF77" s="101" t="str">
        <f t="shared" si="36"/>
        <v/>
      </c>
      <c r="AG77" s="100">
        <v>5.3999999999999999E-2</v>
      </c>
      <c r="AH77" s="101" t="str">
        <f t="shared" si="37"/>
        <v/>
      </c>
      <c r="AI77" s="100"/>
      <c r="AJ77" s="101" t="str">
        <f t="shared" si="38"/>
        <v/>
      </c>
      <c r="AK77" s="125">
        <v>1.1200000000000001</v>
      </c>
      <c r="AL77" s="171"/>
      <c r="AM77" s="29"/>
      <c r="AN77" s="132"/>
      <c r="AO77" s="66"/>
    </row>
    <row r="78" spans="1:41" s="175" customFormat="1" ht="15.75" x14ac:dyDescent="0.25">
      <c r="A78" s="311"/>
      <c r="B78" s="61" t="s">
        <v>96</v>
      </c>
      <c r="C78" s="252" t="str">
        <f>IF(OR(TOTAL!C78="",TOTAL!C78=0),"",TOTAL!C78/TOTAL!$C$6*'Vîrsta 1-2 ani'!$C$6)</f>
        <v/>
      </c>
      <c r="D78" s="252" t="str">
        <f>IF(OR(TOTAL!D78="",TOTAL!D78=0),"",TOTAL!D78/TOTAL!$C$6*'Vîrsta 1-2 ani'!$C$6)</f>
        <v/>
      </c>
      <c r="E78" s="252" t="str">
        <f>IF(OR(TOTAL!E78="",TOTAL!E78=0),"",TOTAL!E78/TOTAL!$C$6*'Vîrsta 1-2 ani'!$C$6)</f>
        <v/>
      </c>
      <c r="F78" s="252" t="str">
        <f>IF(OR(TOTAL!F78="",TOTAL!F78=0),"",TOTAL!F78/TOTAL!$C$6*'Vîrsta 1-2 ani'!$C$6)</f>
        <v/>
      </c>
      <c r="G78" s="252" t="str">
        <f>IF(OR(TOTAL!G78="",TOTAL!G78=0),"",TOTAL!G78/TOTAL!$C$6*'Vîrsta 1-2 ani'!$C$6)</f>
        <v/>
      </c>
      <c r="H78" s="252" t="str">
        <f>IF(OR(TOTAL!H78="",TOTAL!H78=0),"",TOTAL!H78/TOTAL!$C$6*'Vîrsta 1-2 ani'!$C$6)</f>
        <v/>
      </c>
      <c r="I78" s="252" t="str">
        <f>IF(OR(TOTAL!I78="",TOTAL!I78=0),"",TOTAL!I78/TOTAL!$C$6*'Vîrsta 1-2 ani'!$C$6)</f>
        <v/>
      </c>
      <c r="J78" s="252" t="str">
        <f>IF(OR(TOTAL!J78="",TOTAL!J78=0),"",TOTAL!J78/TOTAL!$C$6*'Vîrsta 1-2 ani'!$C$6)</f>
        <v/>
      </c>
      <c r="K78" s="252" t="str">
        <f>IF(OR(TOTAL!K78="",TOTAL!K78=0),"",TOTAL!K78/TOTAL!$C$6*'Vîrsta 1-2 ani'!$C$6)</f>
        <v/>
      </c>
      <c r="L78" s="252" t="str">
        <f>IF(OR(TOTAL!L78="",TOTAL!L78=0),"",TOTAL!L78/TOTAL!$C$6*'Vîrsta 1-2 ani'!$C$6)</f>
        <v/>
      </c>
      <c r="M78" s="252" t="str">
        <f>IF(OR(TOTAL!M78="",TOTAL!M78=0),"",TOTAL!M78/TOTAL!$C$6*'Vîrsta 1-2 ani'!$C$6)</f>
        <v/>
      </c>
      <c r="N78" s="252" t="str">
        <f>IF(OR(TOTAL!N78="",TOTAL!N78=0),"",TOTAL!N78/TOTAL!$C$6*'Vîrsta 1-2 ani'!$C$6)</f>
        <v/>
      </c>
      <c r="O78" s="252" t="str">
        <f>IF(OR(TOTAL!O78="",TOTAL!O78=0),"",TOTAL!O78/TOTAL!$C$6*'Vîrsta 1-2 ani'!$C$6)</f>
        <v/>
      </c>
      <c r="P78" s="252" t="str">
        <f>IF(OR(TOTAL!P78="",TOTAL!P78=0),"",TOTAL!P78/TOTAL!$C$6*'Vîrsta 1-2 ani'!$C$6)</f>
        <v/>
      </c>
      <c r="Q78" s="252" t="str">
        <f>IF(OR(TOTAL!Q78="",TOTAL!Q78=0),"",TOTAL!Q78/TOTAL!$C$6*'Vîrsta 1-2 ani'!$C$6)</f>
        <v/>
      </c>
      <c r="R78" s="252" t="str">
        <f>IF(OR(TOTAL!R78="",TOTAL!R78=0),"",TOTAL!R78/TOTAL!$C$6*'Vîrsta 1-2 ani'!$C$6)</f>
        <v/>
      </c>
      <c r="S78" s="252" t="str">
        <f>IF(OR(TOTAL!S78="",TOTAL!S78=0),"",TOTAL!S78/TOTAL!$C$6*'Vîrsta 1-2 ani'!$C$6)</f>
        <v/>
      </c>
      <c r="T78" s="252" t="str">
        <f>IF(OR(TOTAL!T78="",TOTAL!T78=0),"",TOTAL!T78/TOTAL!$C$6*'Vîrsta 1-2 ani'!$C$6)</f>
        <v/>
      </c>
      <c r="U78" s="252" t="str">
        <f>IF(OR(TOTAL!U78="",TOTAL!U78=0),"",TOTAL!U78/TOTAL!$C$6*'Vîrsta 1-2 ani'!$C$6)</f>
        <v/>
      </c>
      <c r="V78" s="252" t="str">
        <f>IF(OR(TOTAL!V78="",TOTAL!V78=0),"",TOTAL!V78/TOTAL!$C$6*'Vîrsta 1-2 ani'!$C$6)</f>
        <v/>
      </c>
      <c r="W78" s="252" t="str">
        <f>IF(OR(TOTAL!W78="",TOTAL!W78=0),"",TOTAL!W78/TOTAL!$C$6*'Vîrsta 1-2 ani'!$C$6)</f>
        <v/>
      </c>
      <c r="X78" s="252" t="str">
        <f>IF(OR(TOTAL!X78="",TOTAL!X78=0),"",TOTAL!X78/TOTAL!$C$6*'Vîrsta 1-2 ani'!$C$6)</f>
        <v/>
      </c>
      <c r="Y78" s="252" t="str">
        <f>IF(OR(TOTAL!Y78="",TOTAL!Y78=0),"",TOTAL!Y78/TOTAL!$C$6*'Vîrsta 1-2 ani'!$C$6)</f>
        <v/>
      </c>
      <c r="Z78" s="34">
        <f t="shared" si="34"/>
        <v>0</v>
      </c>
      <c r="AA78" s="34">
        <f t="shared" si="31"/>
        <v>0</v>
      </c>
      <c r="AB78" s="34" t="str">
        <f t="shared" si="22"/>
        <v/>
      </c>
      <c r="AC78" s="8">
        <v>36</v>
      </c>
      <c r="AD78" s="104" t="str">
        <f t="shared" si="35"/>
        <v/>
      </c>
      <c r="AE78" s="105">
        <v>0.02</v>
      </c>
      <c r="AF78" s="104" t="str">
        <f t="shared" si="36"/>
        <v/>
      </c>
      <c r="AG78" s="105">
        <v>0.14699999999999999</v>
      </c>
      <c r="AH78" s="104" t="str">
        <f t="shared" si="37"/>
        <v/>
      </c>
      <c r="AI78" s="105">
        <v>8.5000000000000006E-2</v>
      </c>
      <c r="AJ78" s="104" t="str">
        <f t="shared" si="38"/>
        <v/>
      </c>
      <c r="AK78" s="153">
        <v>1.2</v>
      </c>
      <c r="AL78" s="171"/>
      <c r="AM78" s="28"/>
      <c r="AN78" s="131"/>
      <c r="AO78" s="174"/>
    </row>
    <row r="79" spans="1:41" s="31" customFormat="1" ht="15.75" x14ac:dyDescent="0.25">
      <c r="A79" s="311"/>
      <c r="B79" s="58" t="s">
        <v>68</v>
      </c>
      <c r="C79" s="251" t="str">
        <f>IF(OR(TOTAL!C79="",TOTAL!C79=0),"",TOTAL!C79/TOTAL!$C$6*'Vîrsta 1-2 ani'!$C$6)</f>
        <v/>
      </c>
      <c r="D79" s="251" t="str">
        <f>IF(OR(TOTAL!D79="",TOTAL!D79=0),"",TOTAL!D79/TOTAL!$C$6*'Vîrsta 1-2 ani'!$C$6)</f>
        <v/>
      </c>
      <c r="E79" s="251" t="str">
        <f>IF(OR(TOTAL!E79="",TOTAL!E79=0),"",TOTAL!E79/TOTAL!$C$6*'Vîrsta 1-2 ani'!$C$6)</f>
        <v/>
      </c>
      <c r="F79" s="251" t="str">
        <f>IF(OR(TOTAL!F79="",TOTAL!F79=0),"",TOTAL!F79/TOTAL!$C$6*'Vîrsta 1-2 ani'!$C$6)</f>
        <v/>
      </c>
      <c r="G79" s="251" t="str">
        <f>IF(OR(TOTAL!G79="",TOTAL!G79=0),"",TOTAL!G79/TOTAL!$C$6*'Vîrsta 1-2 ani'!$C$6)</f>
        <v/>
      </c>
      <c r="H79" s="251" t="str">
        <f>IF(OR(TOTAL!H79="",TOTAL!H79=0),"",TOTAL!H79/TOTAL!$C$6*'Vîrsta 1-2 ani'!$C$6)</f>
        <v/>
      </c>
      <c r="I79" s="251" t="str">
        <f>IF(OR(TOTAL!I79="",TOTAL!I79=0),"",TOTAL!I79/TOTAL!$C$6*'Vîrsta 1-2 ani'!$C$6)</f>
        <v/>
      </c>
      <c r="J79" s="251" t="str">
        <f>IF(OR(TOTAL!J79="",TOTAL!J79=0),"",TOTAL!J79/TOTAL!$C$6*'Vîrsta 1-2 ani'!$C$6)</f>
        <v/>
      </c>
      <c r="K79" s="251" t="str">
        <f>IF(OR(TOTAL!K79="",TOTAL!K79=0),"",TOTAL!K79/TOTAL!$C$6*'Vîrsta 1-2 ani'!$C$6)</f>
        <v/>
      </c>
      <c r="L79" s="251" t="str">
        <f>IF(OR(TOTAL!L79="",TOTAL!L79=0),"",TOTAL!L79/TOTAL!$C$6*'Vîrsta 1-2 ani'!$C$6)</f>
        <v/>
      </c>
      <c r="M79" s="251" t="str">
        <f>IF(OR(TOTAL!M79="",TOTAL!M79=0),"",TOTAL!M79/TOTAL!$C$6*'Vîrsta 1-2 ani'!$C$6)</f>
        <v/>
      </c>
      <c r="N79" s="251" t="str">
        <f>IF(OR(TOTAL!N79="",TOTAL!N79=0),"",TOTAL!N79/TOTAL!$C$6*'Vîrsta 1-2 ani'!$C$6)</f>
        <v/>
      </c>
      <c r="O79" s="251" t="str">
        <f>IF(OR(TOTAL!O79="",TOTAL!O79=0),"",TOTAL!O79/TOTAL!$C$6*'Vîrsta 1-2 ani'!$C$6)</f>
        <v/>
      </c>
      <c r="P79" s="251" t="str">
        <f>IF(OR(TOTAL!P79="",TOTAL!P79=0),"",TOTAL!P79/TOTAL!$C$6*'Vîrsta 1-2 ani'!$C$6)</f>
        <v/>
      </c>
      <c r="Q79" s="251" t="str">
        <f>IF(OR(TOTAL!Q79="",TOTAL!Q79=0),"",TOTAL!Q79/TOTAL!$C$6*'Vîrsta 1-2 ani'!$C$6)</f>
        <v/>
      </c>
      <c r="R79" s="251" t="str">
        <f>IF(OR(TOTAL!R79="",TOTAL!R79=0),"",TOTAL!R79/TOTAL!$C$6*'Vîrsta 1-2 ani'!$C$6)</f>
        <v/>
      </c>
      <c r="S79" s="251" t="str">
        <f>IF(OR(TOTAL!S79="",TOTAL!S79=0),"",TOTAL!S79/TOTAL!$C$6*'Vîrsta 1-2 ani'!$C$6)</f>
        <v/>
      </c>
      <c r="T79" s="251" t="str">
        <f>IF(OR(TOTAL!T79="",TOTAL!T79=0),"",TOTAL!T79/TOTAL!$C$6*'Vîrsta 1-2 ani'!$C$6)</f>
        <v/>
      </c>
      <c r="U79" s="251" t="str">
        <f>IF(OR(TOTAL!U79="",TOTAL!U79=0),"",TOTAL!U79/TOTAL!$C$6*'Vîrsta 1-2 ani'!$C$6)</f>
        <v/>
      </c>
      <c r="V79" s="251" t="str">
        <f>IF(OR(TOTAL!V79="",TOTAL!V79=0),"",TOTAL!V79/TOTAL!$C$6*'Vîrsta 1-2 ani'!$C$6)</f>
        <v/>
      </c>
      <c r="W79" s="251" t="str">
        <f>IF(OR(TOTAL!W79="",TOTAL!W79=0),"",TOTAL!W79/TOTAL!$C$6*'Vîrsta 1-2 ani'!$C$6)</f>
        <v/>
      </c>
      <c r="X79" s="251" t="str">
        <f>IF(OR(TOTAL!X79="",TOTAL!X79=0),"",TOTAL!X79/TOTAL!$C$6*'Vîrsta 1-2 ani'!$C$6)</f>
        <v/>
      </c>
      <c r="Y79" s="251" t="str">
        <f>IF(OR(TOTAL!Y79="",TOTAL!Y79=0),"",TOTAL!Y79/TOTAL!$C$6*'Vîrsta 1-2 ani'!$C$6)</f>
        <v/>
      </c>
      <c r="Z79" s="11">
        <f t="shared" si="34"/>
        <v>0</v>
      </c>
      <c r="AA79" s="11">
        <f t="shared" si="31"/>
        <v>0</v>
      </c>
      <c r="AB79" s="11" t="str">
        <f t="shared" si="22"/>
        <v/>
      </c>
      <c r="AC79" s="7">
        <v>30</v>
      </c>
      <c r="AD79" s="97" t="str">
        <f t="shared" si="35"/>
        <v/>
      </c>
      <c r="AE79" s="100">
        <v>0.21</v>
      </c>
      <c r="AF79" s="101" t="str">
        <f t="shared" si="36"/>
        <v/>
      </c>
      <c r="AG79" s="100">
        <v>0.08</v>
      </c>
      <c r="AH79" s="101" t="str">
        <f t="shared" si="37"/>
        <v/>
      </c>
      <c r="AI79" s="100">
        <v>4.0000000000000001E-3</v>
      </c>
      <c r="AJ79" s="101" t="str">
        <f t="shared" si="38"/>
        <v/>
      </c>
      <c r="AK79" s="126">
        <v>1.62</v>
      </c>
      <c r="AL79" s="171"/>
      <c r="AM79" s="29"/>
      <c r="AN79" s="132"/>
      <c r="AO79" s="66"/>
    </row>
    <row r="80" spans="1:41" s="31" customFormat="1" ht="15.75" x14ac:dyDescent="0.25">
      <c r="A80" s="311"/>
      <c r="B80" s="57" t="s">
        <v>97</v>
      </c>
      <c r="C80" s="245" t="str">
        <f>IF(OR(TOTAL!C80="",TOTAL!C80=0),"",TOTAL!C80/TOTAL!$C$6*'Vîrsta 1-2 ani'!$C$6)</f>
        <v/>
      </c>
      <c r="D80" s="245" t="str">
        <f>IF(OR(TOTAL!D80="",TOTAL!D80=0),"",TOTAL!D80/TOTAL!$C$6*'Vîrsta 1-2 ani'!$C$6)</f>
        <v/>
      </c>
      <c r="E80" s="245">
        <f>IF(OR(TOTAL!E80="",TOTAL!E80=0),"",TOTAL!E80/TOTAL!$C$6*'Vîrsta 1-2 ani'!$C$6)</f>
        <v>0.8</v>
      </c>
      <c r="F80" s="245" t="str">
        <f>IF(OR(TOTAL!F80="",TOTAL!F80=0),"",TOTAL!F80/TOTAL!$C$6*'Vîrsta 1-2 ani'!$C$6)</f>
        <v/>
      </c>
      <c r="G80" s="245" t="str">
        <f>IF(OR(TOTAL!G80="",TOTAL!G80=0),"",TOTAL!G80/TOTAL!$C$6*'Vîrsta 1-2 ani'!$C$6)</f>
        <v/>
      </c>
      <c r="H80" s="245" t="str">
        <f>IF(OR(TOTAL!H80="",TOTAL!H80=0),"",TOTAL!H80/TOTAL!$C$6*'Vîrsta 1-2 ani'!$C$6)</f>
        <v/>
      </c>
      <c r="I80" s="245" t="str">
        <f>IF(OR(TOTAL!I80="",TOTAL!I80=0),"",TOTAL!I80/TOTAL!$C$6*'Vîrsta 1-2 ani'!$C$6)</f>
        <v/>
      </c>
      <c r="J80" s="245" t="str">
        <f>IF(OR(TOTAL!J80="",TOTAL!J80=0),"",TOTAL!J80/TOTAL!$C$6*'Vîrsta 1-2 ani'!$C$6)</f>
        <v/>
      </c>
      <c r="K80" s="245" t="str">
        <f>IF(OR(TOTAL!K80="",TOTAL!K80=0),"",TOTAL!K80/TOTAL!$C$6*'Vîrsta 1-2 ani'!$C$6)</f>
        <v/>
      </c>
      <c r="L80" s="245" t="str">
        <f>IF(OR(TOTAL!L80="",TOTAL!L80=0),"",TOTAL!L80/TOTAL!$C$6*'Vîrsta 1-2 ani'!$C$6)</f>
        <v/>
      </c>
      <c r="M80" s="245" t="str">
        <f>IF(OR(TOTAL!M80="",TOTAL!M80=0),"",TOTAL!M80/TOTAL!$C$6*'Vîrsta 1-2 ani'!$C$6)</f>
        <v/>
      </c>
      <c r="N80" s="245" t="str">
        <f>IF(OR(TOTAL!N80="",TOTAL!N80=0),"",TOTAL!N80/TOTAL!$C$6*'Vîrsta 1-2 ani'!$C$6)</f>
        <v/>
      </c>
      <c r="O80" s="245" t="str">
        <f>IF(OR(TOTAL!O80="",TOTAL!O80=0),"",TOTAL!O80/TOTAL!$C$6*'Vîrsta 1-2 ani'!$C$6)</f>
        <v/>
      </c>
      <c r="P80" s="245" t="str">
        <f>IF(OR(TOTAL!P80="",TOTAL!P80=0),"",TOTAL!P80/TOTAL!$C$6*'Vîrsta 1-2 ani'!$C$6)</f>
        <v/>
      </c>
      <c r="Q80" s="245" t="str">
        <f>IF(OR(TOTAL!Q80="",TOTAL!Q80=0),"",TOTAL!Q80/TOTAL!$C$6*'Vîrsta 1-2 ani'!$C$6)</f>
        <v/>
      </c>
      <c r="R80" s="245" t="str">
        <f>IF(OR(TOTAL!R80="",TOTAL!R80=0),"",TOTAL!R80/TOTAL!$C$6*'Vîrsta 1-2 ani'!$C$6)</f>
        <v/>
      </c>
      <c r="S80" s="245" t="str">
        <f>IF(OR(TOTAL!S80="",TOTAL!S80=0),"",TOTAL!S80/TOTAL!$C$6*'Vîrsta 1-2 ani'!$C$6)</f>
        <v/>
      </c>
      <c r="T80" s="245" t="str">
        <f>IF(OR(TOTAL!T80="",TOTAL!T80=0),"",TOTAL!T80/TOTAL!$C$6*'Vîrsta 1-2 ani'!$C$6)</f>
        <v/>
      </c>
      <c r="U80" s="245" t="str">
        <f>IF(OR(TOTAL!U80="",TOTAL!U80=0),"",TOTAL!U80/TOTAL!$C$6*'Vîrsta 1-2 ani'!$C$6)</f>
        <v/>
      </c>
      <c r="V80" s="245" t="str">
        <f>IF(OR(TOTAL!V80="",TOTAL!V80=0),"",TOTAL!V80/TOTAL!$C$6*'Vîrsta 1-2 ani'!$C$6)</f>
        <v/>
      </c>
      <c r="W80" s="245" t="str">
        <f>IF(OR(TOTAL!W80="",TOTAL!W80=0),"",TOTAL!W80/TOTAL!$C$6*'Vîrsta 1-2 ani'!$C$6)</f>
        <v/>
      </c>
      <c r="X80" s="245" t="str">
        <f>IF(OR(TOTAL!X80="",TOTAL!X80=0),"",TOTAL!X80/TOTAL!$C$6*'Vîrsta 1-2 ani'!$C$6)</f>
        <v/>
      </c>
      <c r="Y80" s="245" t="str">
        <f>IF(OR(TOTAL!Y80="",TOTAL!Y80=0),"",TOTAL!Y80/TOTAL!$C$6*'Vîrsta 1-2 ani'!$C$6)</f>
        <v/>
      </c>
      <c r="Z80" s="11">
        <f t="shared" si="34"/>
        <v>0.8</v>
      </c>
      <c r="AA80" s="11">
        <f t="shared" si="31"/>
        <v>8.6021505376344081</v>
      </c>
      <c r="AB80" s="11">
        <f t="shared" si="22"/>
        <v>5.161290322580645</v>
      </c>
      <c r="AC80" s="7">
        <v>40</v>
      </c>
      <c r="AD80" s="97">
        <f t="shared" si="35"/>
        <v>1.0425806451612905</v>
      </c>
      <c r="AE80" s="100">
        <v>0.20200000000000001</v>
      </c>
      <c r="AF80" s="101">
        <f t="shared" si="36"/>
        <v>0.3612903225806452</v>
      </c>
      <c r="AG80" s="100">
        <v>7.0000000000000007E-2</v>
      </c>
      <c r="AH80" s="101">
        <f t="shared" si="37"/>
        <v>0</v>
      </c>
      <c r="AI80" s="100">
        <v>0</v>
      </c>
      <c r="AJ80" s="97">
        <f t="shared" si="38"/>
        <v>7.741935483870968</v>
      </c>
      <c r="AK80" s="126">
        <v>1.5</v>
      </c>
      <c r="AL80" s="171"/>
      <c r="AM80" s="29"/>
      <c r="AN80" s="132"/>
      <c r="AO80" s="66"/>
    </row>
    <row r="81" spans="1:41" s="173" customFormat="1" ht="15.75" x14ac:dyDescent="0.25">
      <c r="A81" s="311"/>
      <c r="B81" s="60" t="s">
        <v>98</v>
      </c>
      <c r="C81" s="250" t="str">
        <f>IF(OR(TOTAL!C81="",TOTAL!C81=0),"",TOTAL!C81/TOTAL!$C$6*'Vîrsta 1-2 ani'!$C$6)</f>
        <v/>
      </c>
      <c r="D81" s="250" t="str">
        <f>IF(OR(TOTAL!D81="",TOTAL!D81=0),"",TOTAL!D81/TOTAL!$C$6*'Vîrsta 1-2 ani'!$C$6)</f>
        <v/>
      </c>
      <c r="E81" s="250" t="str">
        <f>IF(OR(TOTAL!E81="",TOTAL!E81=0),"",TOTAL!E81/TOTAL!$C$6*'Vîrsta 1-2 ani'!$C$6)</f>
        <v/>
      </c>
      <c r="F81" s="250" t="str">
        <f>IF(OR(TOTAL!F81="",TOTAL!F81=0),"",TOTAL!F81/TOTAL!$C$6*'Vîrsta 1-2 ani'!$C$6)</f>
        <v/>
      </c>
      <c r="G81" s="250" t="str">
        <f>IF(OR(TOTAL!G81="",TOTAL!G81=0),"",TOTAL!G81/TOTAL!$C$6*'Vîrsta 1-2 ani'!$C$6)</f>
        <v/>
      </c>
      <c r="H81" s="250" t="str">
        <f>IF(OR(TOTAL!H81="",TOTAL!H81=0),"",TOTAL!H81/TOTAL!$C$6*'Vîrsta 1-2 ani'!$C$6)</f>
        <v/>
      </c>
      <c r="I81" s="250" t="str">
        <f>IF(OR(TOTAL!I81="",TOTAL!I81=0),"",TOTAL!I81/TOTAL!$C$6*'Vîrsta 1-2 ani'!$C$6)</f>
        <v/>
      </c>
      <c r="J81" s="250" t="str">
        <f>IF(OR(TOTAL!J81="",TOTAL!J81=0),"",TOTAL!J81/TOTAL!$C$6*'Vîrsta 1-2 ani'!$C$6)</f>
        <v/>
      </c>
      <c r="K81" s="250" t="str">
        <f>IF(OR(TOTAL!K81="",TOTAL!K81=0),"",TOTAL!K81/TOTAL!$C$6*'Vîrsta 1-2 ani'!$C$6)</f>
        <v/>
      </c>
      <c r="L81" s="250" t="str">
        <f>IF(OR(TOTAL!L81="",TOTAL!L81=0),"",TOTAL!L81/TOTAL!$C$6*'Vîrsta 1-2 ani'!$C$6)</f>
        <v/>
      </c>
      <c r="M81" s="250" t="str">
        <f>IF(OR(TOTAL!M81="",TOTAL!M81=0),"",TOTAL!M81/TOTAL!$C$6*'Vîrsta 1-2 ani'!$C$6)</f>
        <v/>
      </c>
      <c r="N81" s="250" t="str">
        <f>IF(OR(TOTAL!N81="",TOTAL!N81=0),"",TOTAL!N81/TOTAL!$C$6*'Vîrsta 1-2 ani'!$C$6)</f>
        <v/>
      </c>
      <c r="O81" s="250" t="str">
        <f>IF(OR(TOTAL!O81="",TOTAL!O81=0),"",TOTAL!O81/TOTAL!$C$6*'Vîrsta 1-2 ani'!$C$6)</f>
        <v/>
      </c>
      <c r="P81" s="250" t="str">
        <f>IF(OR(TOTAL!P81="",TOTAL!P81=0),"",TOTAL!P81/TOTAL!$C$6*'Vîrsta 1-2 ani'!$C$6)</f>
        <v/>
      </c>
      <c r="Q81" s="250" t="str">
        <f>IF(OR(TOTAL!Q81="",TOTAL!Q81=0),"",TOTAL!Q81/TOTAL!$C$6*'Vîrsta 1-2 ani'!$C$6)</f>
        <v/>
      </c>
      <c r="R81" s="250" t="str">
        <f>IF(OR(TOTAL!R81="",TOTAL!R81=0),"",TOTAL!R81/TOTAL!$C$6*'Vîrsta 1-2 ani'!$C$6)</f>
        <v/>
      </c>
      <c r="S81" s="250" t="str">
        <f>IF(OR(TOTAL!S81="",TOTAL!S81=0),"",TOTAL!S81/TOTAL!$C$6*'Vîrsta 1-2 ani'!$C$6)</f>
        <v/>
      </c>
      <c r="T81" s="250" t="str">
        <f>IF(OR(TOTAL!T81="",TOTAL!T81=0),"",TOTAL!T81/TOTAL!$C$6*'Vîrsta 1-2 ani'!$C$6)</f>
        <v/>
      </c>
      <c r="U81" s="250" t="str">
        <f>IF(OR(TOTAL!U81="",TOTAL!U81=0),"",TOTAL!U81/TOTAL!$C$6*'Vîrsta 1-2 ani'!$C$6)</f>
        <v/>
      </c>
      <c r="V81" s="250" t="str">
        <f>IF(OR(TOTAL!V81="",TOTAL!V81=0),"",TOTAL!V81/TOTAL!$C$6*'Vîrsta 1-2 ani'!$C$6)</f>
        <v/>
      </c>
      <c r="W81" s="250" t="str">
        <f>IF(OR(TOTAL!W81="",TOTAL!W81=0),"",TOTAL!W81/TOTAL!$C$6*'Vîrsta 1-2 ani'!$C$6)</f>
        <v/>
      </c>
      <c r="X81" s="250" t="str">
        <f>IF(OR(TOTAL!X81="",TOTAL!X81=0),"",TOTAL!X81/TOTAL!$C$6*'Vîrsta 1-2 ani'!$C$6)</f>
        <v/>
      </c>
      <c r="Y81" s="250" t="str">
        <f>IF(OR(TOTAL!Y81="",TOTAL!Y81=0),"",TOTAL!Y81/TOTAL!$C$6*'Vîrsta 1-2 ani'!$C$6)</f>
        <v/>
      </c>
      <c r="Z81" s="24">
        <f t="shared" si="34"/>
        <v>0</v>
      </c>
      <c r="AA81" s="24">
        <f t="shared" si="31"/>
        <v>0</v>
      </c>
      <c r="AB81" s="24" t="str">
        <f t="shared" si="22"/>
        <v/>
      </c>
      <c r="AC81" s="8">
        <v>25</v>
      </c>
      <c r="AD81" s="101" t="str">
        <f t="shared" si="35"/>
        <v/>
      </c>
      <c r="AE81" s="100">
        <v>0.16900000000000001</v>
      </c>
      <c r="AF81" s="101" t="str">
        <f t="shared" si="36"/>
        <v/>
      </c>
      <c r="AG81" s="100">
        <v>4.8000000000000001E-2</v>
      </c>
      <c r="AH81" s="101" t="str">
        <f t="shared" si="37"/>
        <v/>
      </c>
      <c r="AI81" s="100"/>
      <c r="AJ81" s="101" t="str">
        <f t="shared" si="38"/>
        <v/>
      </c>
      <c r="AK81" s="125">
        <v>1.1599999999999999</v>
      </c>
      <c r="AL81" s="171"/>
      <c r="AM81" s="28"/>
      <c r="AN81" s="131"/>
      <c r="AO81" s="172"/>
    </row>
    <row r="82" spans="1:41" s="31" customFormat="1" ht="15.75" x14ac:dyDescent="0.25">
      <c r="A82" s="311"/>
      <c r="B82" s="57" t="s">
        <v>99</v>
      </c>
      <c r="C82" s="245" t="str">
        <f>IF(OR(TOTAL!C82="",TOTAL!C82=0),"",TOTAL!C82/TOTAL!$C$6*'Vîrsta 1-2 ani'!$C$6)</f>
        <v/>
      </c>
      <c r="D82" s="245" t="str">
        <f>IF(OR(TOTAL!D82="",TOTAL!D82=0),"",TOTAL!D82/TOTAL!$C$6*'Vîrsta 1-2 ani'!$C$6)</f>
        <v/>
      </c>
      <c r="E82" s="245" t="str">
        <f>IF(OR(TOTAL!E82="",TOTAL!E82=0),"",TOTAL!E82/TOTAL!$C$6*'Vîrsta 1-2 ani'!$C$6)</f>
        <v/>
      </c>
      <c r="F82" s="245" t="str">
        <f>IF(OR(TOTAL!F82="",TOTAL!F82=0),"",TOTAL!F82/TOTAL!$C$6*'Vîrsta 1-2 ani'!$C$6)</f>
        <v/>
      </c>
      <c r="G82" s="245" t="str">
        <f>IF(OR(TOTAL!G82="",TOTAL!G82=0),"",TOTAL!G82/TOTAL!$C$6*'Vîrsta 1-2 ani'!$C$6)</f>
        <v/>
      </c>
      <c r="H82" s="245" t="str">
        <f>IF(OR(TOTAL!H82="",TOTAL!H82=0),"",TOTAL!H82/TOTAL!$C$6*'Vîrsta 1-2 ani'!$C$6)</f>
        <v/>
      </c>
      <c r="I82" s="245" t="str">
        <f>IF(OR(TOTAL!I82="",TOTAL!I82=0),"",TOTAL!I82/TOTAL!$C$6*'Vîrsta 1-2 ani'!$C$6)</f>
        <v/>
      </c>
      <c r="J82" s="245" t="str">
        <f>IF(OR(TOTAL!J82="",TOTAL!J82=0),"",TOTAL!J82/TOTAL!$C$6*'Vîrsta 1-2 ani'!$C$6)</f>
        <v/>
      </c>
      <c r="K82" s="245" t="str">
        <f>IF(OR(TOTAL!K82="",TOTAL!K82=0),"",TOTAL!K82/TOTAL!$C$6*'Vîrsta 1-2 ani'!$C$6)</f>
        <v/>
      </c>
      <c r="L82" s="245" t="str">
        <f>IF(OR(TOTAL!L82="",TOTAL!L82=0),"",TOTAL!L82/TOTAL!$C$6*'Vîrsta 1-2 ani'!$C$6)</f>
        <v/>
      </c>
      <c r="M82" s="245" t="str">
        <f>IF(OR(TOTAL!M82="",TOTAL!M82=0),"",TOTAL!M82/TOTAL!$C$6*'Vîrsta 1-2 ani'!$C$6)</f>
        <v/>
      </c>
      <c r="N82" s="245" t="str">
        <f>IF(OR(TOTAL!N82="",TOTAL!N82=0),"",TOTAL!N82/TOTAL!$C$6*'Vîrsta 1-2 ani'!$C$6)</f>
        <v/>
      </c>
      <c r="O82" s="245" t="str">
        <f>IF(OR(TOTAL!O82="",TOTAL!O82=0),"",TOTAL!O82/TOTAL!$C$6*'Vîrsta 1-2 ani'!$C$6)</f>
        <v/>
      </c>
      <c r="P82" s="245" t="str">
        <f>IF(OR(TOTAL!P82="",TOTAL!P82=0),"",TOTAL!P82/TOTAL!$C$6*'Vîrsta 1-2 ani'!$C$6)</f>
        <v/>
      </c>
      <c r="Q82" s="245" t="str">
        <f>IF(OR(TOTAL!Q82="",TOTAL!Q82=0),"",TOTAL!Q82/TOTAL!$C$6*'Vîrsta 1-2 ani'!$C$6)</f>
        <v/>
      </c>
      <c r="R82" s="245" t="str">
        <f>IF(OR(TOTAL!R82="",TOTAL!R82=0),"",TOTAL!R82/TOTAL!$C$6*'Vîrsta 1-2 ani'!$C$6)</f>
        <v/>
      </c>
      <c r="S82" s="245" t="str">
        <f>IF(OR(TOTAL!S82="",TOTAL!S82=0),"",TOTAL!S82/TOTAL!$C$6*'Vîrsta 1-2 ani'!$C$6)</f>
        <v/>
      </c>
      <c r="T82" s="245" t="str">
        <f>IF(OR(TOTAL!T82="",TOTAL!T82=0),"",TOTAL!T82/TOTAL!$C$6*'Vîrsta 1-2 ani'!$C$6)</f>
        <v/>
      </c>
      <c r="U82" s="245" t="str">
        <f>IF(OR(TOTAL!U82="",TOTAL!U82=0),"",TOTAL!U82/TOTAL!$C$6*'Vîrsta 1-2 ani'!$C$6)</f>
        <v/>
      </c>
      <c r="V82" s="245" t="str">
        <f>IF(OR(TOTAL!V82="",TOTAL!V82=0),"",TOTAL!V82/TOTAL!$C$6*'Vîrsta 1-2 ani'!$C$6)</f>
        <v/>
      </c>
      <c r="W82" s="245" t="str">
        <f>IF(OR(TOTAL!W82="",TOTAL!W82=0),"",TOTAL!W82/TOTAL!$C$6*'Vîrsta 1-2 ani'!$C$6)</f>
        <v/>
      </c>
      <c r="X82" s="245" t="str">
        <f>IF(OR(TOTAL!X82="",TOTAL!X82=0),"",TOTAL!X82/TOTAL!$C$6*'Vîrsta 1-2 ani'!$C$6)</f>
        <v/>
      </c>
      <c r="Y82" s="245" t="str">
        <f>IF(OR(TOTAL!Y82="",TOTAL!Y82=0),"",TOTAL!Y82/TOTAL!$C$6*'Vîrsta 1-2 ani'!$C$6)</f>
        <v/>
      </c>
      <c r="Z82" s="11">
        <f t="shared" si="34"/>
        <v>0</v>
      </c>
      <c r="AA82" s="11">
        <f t="shared" si="31"/>
        <v>0</v>
      </c>
      <c r="AB82" s="11" t="str">
        <f t="shared" si="22"/>
        <v/>
      </c>
      <c r="AC82" s="7">
        <v>25</v>
      </c>
      <c r="AD82" s="97" t="str">
        <f t="shared" si="35"/>
        <v/>
      </c>
      <c r="AE82" s="100">
        <v>0.27</v>
      </c>
      <c r="AF82" s="101" t="str">
        <f t="shared" si="36"/>
        <v/>
      </c>
      <c r="AG82" s="100">
        <v>0.05</v>
      </c>
      <c r="AH82" s="97" t="str">
        <f t="shared" si="37"/>
        <v/>
      </c>
      <c r="AI82" s="98">
        <v>0.05</v>
      </c>
      <c r="AJ82" s="97" t="str">
        <f t="shared" si="38"/>
        <v/>
      </c>
      <c r="AK82" s="126">
        <v>1.75</v>
      </c>
      <c r="AL82" s="171"/>
      <c r="AM82" s="29"/>
      <c r="AN82" s="132"/>
      <c r="AO82" s="66"/>
    </row>
    <row r="83" spans="1:41" s="31" customFormat="1" ht="15.75" x14ac:dyDescent="0.25">
      <c r="A83" s="312"/>
      <c r="B83" s="57" t="s">
        <v>100</v>
      </c>
      <c r="C83" s="245" t="str">
        <f>IF(OR(TOTAL!C83="",TOTAL!C83=0),"",TOTAL!C83/TOTAL!$C$6*'Vîrsta 1-2 ani'!$C$6)</f>
        <v/>
      </c>
      <c r="D83" s="245" t="str">
        <f>IF(OR(TOTAL!D83="",TOTAL!D83=0),"",TOTAL!D83/TOTAL!$C$6*'Vîrsta 1-2 ani'!$C$6)</f>
        <v/>
      </c>
      <c r="E83" s="245" t="str">
        <f>IF(OR(TOTAL!E83="",TOTAL!E83=0),"",TOTAL!E83/TOTAL!$C$6*'Vîrsta 1-2 ani'!$C$6)</f>
        <v/>
      </c>
      <c r="F83" s="245" t="str">
        <f>IF(OR(TOTAL!F83="",TOTAL!F83=0),"",TOTAL!F83/TOTAL!$C$6*'Vîrsta 1-2 ani'!$C$6)</f>
        <v/>
      </c>
      <c r="G83" s="245" t="str">
        <f>IF(OR(TOTAL!G83="",TOTAL!G83=0),"",TOTAL!G83/TOTAL!$C$6*'Vîrsta 1-2 ani'!$C$6)</f>
        <v/>
      </c>
      <c r="H83" s="245" t="str">
        <f>IF(OR(TOTAL!H83="",TOTAL!H83=0),"",TOTAL!H83/TOTAL!$C$6*'Vîrsta 1-2 ani'!$C$6)</f>
        <v/>
      </c>
      <c r="I83" s="245" t="str">
        <f>IF(OR(TOTAL!I83="",TOTAL!I83=0),"",TOTAL!I83/TOTAL!$C$6*'Vîrsta 1-2 ani'!$C$6)</f>
        <v/>
      </c>
      <c r="J83" s="245" t="str">
        <f>IF(OR(TOTAL!J83="",TOTAL!J83=0),"",TOTAL!J83/TOTAL!$C$6*'Vîrsta 1-2 ani'!$C$6)</f>
        <v/>
      </c>
      <c r="K83" s="245" t="str">
        <f>IF(OR(TOTAL!K83="",TOTAL!K83=0),"",TOTAL!K83/TOTAL!$C$6*'Vîrsta 1-2 ani'!$C$6)</f>
        <v/>
      </c>
      <c r="L83" s="245" t="str">
        <f>IF(OR(TOTAL!L83="",TOTAL!L83=0),"",TOTAL!L83/TOTAL!$C$6*'Vîrsta 1-2 ani'!$C$6)</f>
        <v/>
      </c>
      <c r="M83" s="245" t="str">
        <f>IF(OR(TOTAL!M83="",TOTAL!M83=0),"",TOTAL!M83/TOTAL!$C$6*'Vîrsta 1-2 ani'!$C$6)</f>
        <v/>
      </c>
      <c r="N83" s="245" t="str">
        <f>IF(OR(TOTAL!N83="",TOTAL!N83=0),"",TOTAL!N83/TOTAL!$C$6*'Vîrsta 1-2 ani'!$C$6)</f>
        <v/>
      </c>
      <c r="O83" s="245" t="str">
        <f>IF(OR(TOTAL!O83="",TOTAL!O83=0),"",TOTAL!O83/TOTAL!$C$6*'Vîrsta 1-2 ani'!$C$6)</f>
        <v/>
      </c>
      <c r="P83" s="245" t="str">
        <f>IF(OR(TOTAL!P83="",TOTAL!P83=0),"",TOTAL!P83/TOTAL!$C$6*'Vîrsta 1-2 ani'!$C$6)</f>
        <v/>
      </c>
      <c r="Q83" s="245" t="str">
        <f>IF(OR(TOTAL!Q83="",TOTAL!Q83=0),"",TOTAL!Q83/TOTAL!$C$6*'Vîrsta 1-2 ani'!$C$6)</f>
        <v/>
      </c>
      <c r="R83" s="245" t="str">
        <f>IF(OR(TOTAL!R83="",TOTAL!R83=0),"",TOTAL!R83/TOTAL!$C$6*'Vîrsta 1-2 ani'!$C$6)</f>
        <v/>
      </c>
      <c r="S83" s="245" t="str">
        <f>IF(OR(TOTAL!S83="",TOTAL!S83=0),"",TOTAL!S83/TOTAL!$C$6*'Vîrsta 1-2 ani'!$C$6)</f>
        <v/>
      </c>
      <c r="T83" s="245" t="str">
        <f>IF(OR(TOTAL!T83="",TOTAL!T83=0),"",TOTAL!T83/TOTAL!$C$6*'Vîrsta 1-2 ani'!$C$6)</f>
        <v/>
      </c>
      <c r="U83" s="245" t="str">
        <f>IF(OR(TOTAL!U83="",TOTAL!U83=0),"",TOTAL!U83/TOTAL!$C$6*'Vîrsta 1-2 ani'!$C$6)</f>
        <v/>
      </c>
      <c r="V83" s="245" t="str">
        <f>IF(OR(TOTAL!V83="",TOTAL!V83=0),"",TOTAL!V83/TOTAL!$C$6*'Vîrsta 1-2 ani'!$C$6)</f>
        <v/>
      </c>
      <c r="W83" s="245" t="str">
        <f>IF(OR(TOTAL!W83="",TOTAL!W83=0),"",TOTAL!W83/TOTAL!$C$6*'Vîrsta 1-2 ani'!$C$6)</f>
        <v/>
      </c>
      <c r="X83" s="245" t="str">
        <f>IF(OR(TOTAL!X83="",TOTAL!X83=0),"",TOTAL!X83/TOTAL!$C$6*'Vîrsta 1-2 ani'!$C$6)</f>
        <v/>
      </c>
      <c r="Y83" s="245" t="str">
        <f>IF(OR(TOTAL!Y83="",TOTAL!Y83=0),"",TOTAL!Y83/TOTAL!$C$6*'Vîrsta 1-2 ani'!$C$6)</f>
        <v/>
      </c>
      <c r="Z83" s="11">
        <f t="shared" si="34"/>
        <v>0</v>
      </c>
      <c r="AA83" s="11">
        <f t="shared" si="31"/>
        <v>0</v>
      </c>
      <c r="AB83" s="11" t="str">
        <f t="shared" si="22"/>
        <v/>
      </c>
      <c r="AC83" s="7">
        <v>25</v>
      </c>
      <c r="AD83" s="97" t="str">
        <f t="shared" si="35"/>
        <v/>
      </c>
      <c r="AE83" s="100">
        <v>0.19500000000000001</v>
      </c>
      <c r="AF83" s="101" t="str">
        <f t="shared" si="36"/>
        <v/>
      </c>
      <c r="AG83" s="100">
        <v>5.2999999999999999E-2</v>
      </c>
      <c r="AH83" s="97" t="str">
        <f t="shared" si="37"/>
        <v/>
      </c>
      <c r="AI83" s="98">
        <v>2.1000000000000001E-2</v>
      </c>
      <c r="AJ83" s="97" t="str">
        <f t="shared" si="38"/>
        <v/>
      </c>
      <c r="AK83" s="126">
        <v>1.39</v>
      </c>
      <c r="AL83" s="199"/>
      <c r="AM83" s="30"/>
      <c r="AN83" s="133"/>
      <c r="AO83" s="66"/>
    </row>
    <row r="84" spans="1:41" ht="15.75" x14ac:dyDescent="0.25">
      <c r="A84" s="72">
        <v>7</v>
      </c>
      <c r="B84" s="19" t="s">
        <v>7</v>
      </c>
      <c r="C84" s="69" t="str">
        <f>IF(OR(TOTAL!C84="",TOTAL!C84=0),"",((TOTAL!C84-('Vîrsta 3-4 ani'!$C$6*0.0016)-('Vîrsta 5-7 ani'!$C$6*0.004))/TOTAL!$C$6)*$C$6)</f>
        <v/>
      </c>
      <c r="D84" s="69">
        <f>IF(OR(TOTAL!D84="",TOTAL!D84=0),"",((TOTAL!D84-('Vîrsta 3-4 ani'!$C$6*0.0016)-('Vîrsta 5-7 ani'!$C$6*0.004))/TOTAL!$C$6)*$C$6)</f>
        <v>0.94668800000000008</v>
      </c>
      <c r="E84" s="69" t="str">
        <f>IF(OR(TOTAL!E84="",TOTAL!E84=0),"",((TOTAL!E84-('Vîrsta 3-4 ani'!$C$6*0.0016)-('Vîrsta 5-7 ani'!$C$6*0.004))/TOTAL!$C$6)*$C$6)</f>
        <v/>
      </c>
      <c r="F84" s="69" t="str">
        <f>IF(OR(TOTAL!F84="",TOTAL!F84=0),"",((TOTAL!F84-('Vîrsta 3-4 ani'!$C$6*0.0016)-('Vîrsta 5-7 ani'!$C$6*0.004))/TOTAL!$C$6)*$C$6)</f>
        <v/>
      </c>
      <c r="G84" s="69" t="str">
        <f>IF(OR(TOTAL!G84="",TOTAL!G84=0),"",((TOTAL!G84-('Vîrsta 3-4 ani'!$C$6*0.0016)-('Vîrsta 5-7 ani'!$C$6*0.004))/TOTAL!$C$6)*$C$6)</f>
        <v/>
      </c>
      <c r="H84" s="69" t="str">
        <f>IF(OR(TOTAL!H84="",TOTAL!H84=0),"",((TOTAL!H84-('Vîrsta 3-4 ani'!$C$6*0.0016)-('Vîrsta 5-7 ani'!$C$6*0.004))/TOTAL!$C$6)*$C$6)</f>
        <v/>
      </c>
      <c r="I84" s="69">
        <f>IF(OR(TOTAL!I84="",TOTAL!I84=0),"",((TOTAL!I84-('Vîrsta 3-4 ani'!$C$6*0.0016)-('Vîrsta 5-7 ani'!$C$6*0.004))/TOTAL!$C$6)*$C$6)</f>
        <v>0.78668800000000005</v>
      </c>
      <c r="J84" s="69" t="str">
        <f>IF(OR(TOTAL!J84="",TOTAL!J84=0),"",((TOTAL!J84-('Vîrsta 3-4 ani'!$C$6*0.0016)-('Vîrsta 5-7 ani'!$C$6*0.004))/TOTAL!$C$6)*$C$6)</f>
        <v/>
      </c>
      <c r="K84" s="69" t="str">
        <f>IF(OR(TOTAL!K84="",TOTAL!K84=0),"",((TOTAL!K84-('Vîrsta 3-4 ani'!$C$6*0.0016)-('Vîrsta 5-7 ani'!$C$6*0.004))/TOTAL!$C$6)*$C$6)</f>
        <v/>
      </c>
      <c r="L84" s="69" t="str">
        <f>IF(OR(TOTAL!L84="",TOTAL!L84=0),"",((TOTAL!L84-('Vîrsta 3-4 ani'!$C$6*0.0016)-('Vîrsta 5-7 ani'!$C$6*0.004))/TOTAL!$C$6)*$C$6)</f>
        <v/>
      </c>
      <c r="M84" s="69" t="str">
        <f>IF(OR(TOTAL!M84="",TOTAL!M84=0),"",((TOTAL!M84-('Vîrsta 3-4 ani'!$C$6*0.0016)-('Vîrsta 5-7 ani'!$C$6*0.004))/TOTAL!$C$6)*$C$6)</f>
        <v/>
      </c>
      <c r="N84" s="69">
        <f>IF(OR(TOTAL!N84="",TOTAL!N84=0),"",((TOTAL!N84-('Vîrsta 3-4 ani'!$C$6*0.0016)-('Vîrsta 5-7 ani'!$C$6*0.004))/TOTAL!$C$6)*$C$6)</f>
        <v>0.94668800000000008</v>
      </c>
      <c r="O84" s="69" t="str">
        <f>IF(OR(TOTAL!O84="",TOTAL!O84=0),"",((TOTAL!O84-('Vîrsta 3-4 ani'!$C$6*0.0016)-('Vîrsta 5-7 ani'!$C$6*0.004))/TOTAL!$C$6)*$C$6)</f>
        <v/>
      </c>
      <c r="P84" s="69">
        <f>IF(OR(TOTAL!P84="",TOTAL!P84=0),"",((TOTAL!P84-('Vîrsta 3-4 ani'!$C$6*0.0016)-('Vîrsta 5-7 ani'!$C$6*0.004))/TOTAL!$C$6)*$C$6)</f>
        <v>7.0266879999999992</v>
      </c>
      <c r="Q84" s="69" t="str">
        <f>IF(OR(TOTAL!Q84="",TOTAL!Q84=0),"",((TOTAL!Q84-('Vîrsta 3-4 ani'!$C$6*0.0016)-('Vîrsta 5-7 ani'!$C$6*0.004))/TOTAL!$C$6)*$C$6)</f>
        <v/>
      </c>
      <c r="R84" s="69" t="str">
        <f>IF(OR(TOTAL!R84="",TOTAL!R84=0),"",((TOTAL!R84-('Vîrsta 3-4 ani'!$C$6*0.0016)-('Vîrsta 5-7 ani'!$C$6*0.004))/TOTAL!$C$6)*$C$6)</f>
        <v/>
      </c>
      <c r="S84" s="69" t="str">
        <f>IF(OR(TOTAL!S84="",TOTAL!S84=0),"",((TOTAL!S84-('Vîrsta 3-4 ani'!$C$6*0.0016)-('Vîrsta 5-7 ani'!$C$6*0.004))/TOTAL!$C$6)*$C$6)</f>
        <v/>
      </c>
      <c r="T84" s="69">
        <f>IF(OR(TOTAL!T84="",TOTAL!T84=0),"",((TOTAL!T84-('Vîrsta 3-4 ani'!$C$6*0.0016)-('Vîrsta 5-7 ani'!$C$6*0.004))/TOTAL!$C$6)*$C$6)</f>
        <v>4.7866880000000007</v>
      </c>
      <c r="U84" s="69" t="str">
        <f>IF(OR(TOTAL!U84="",TOTAL!U84=0),"",((TOTAL!U84-('Vîrsta 3-4 ani'!$C$6*0.0016)-('Vîrsta 5-7 ani'!$C$6*0.004))/TOTAL!$C$6)*$C$6)</f>
        <v/>
      </c>
      <c r="V84" s="69" t="str">
        <f>IF(OR(TOTAL!V84="",TOTAL!V84=0),"",((TOTAL!V84-('Vîrsta 3-4 ani'!$C$6*0.0016)-('Vîrsta 5-7 ani'!$C$6*0.004))/TOTAL!$C$6)*$C$6)</f>
        <v/>
      </c>
      <c r="W84" s="69" t="str">
        <f>IF(OR(TOTAL!W84="",TOTAL!W84=0),"",((TOTAL!W84-('Vîrsta 3-4 ani'!$C$6*0.0016)-('Vîrsta 5-7 ani'!$C$6*0.004))/TOTAL!$C$6)*$C$6)</f>
        <v/>
      </c>
      <c r="X84" s="69" t="str">
        <f>IF(OR(TOTAL!X84="",TOTAL!X84=0),"",((TOTAL!X84-('Vîrsta 3-4 ani'!$C$6*0.0016)-('Vîrsta 5-7 ani'!$C$6*0.004))/TOTAL!$C$6)*$C$6)</f>
        <v/>
      </c>
      <c r="Y84" s="69" t="str">
        <f>IF(OR(TOTAL!Y84="",TOTAL!Y84=0),"",((TOTAL!Y84-('Vîrsta 3-4 ani'!$C$6*0.0016)-('Vîrsta 5-7 ani'!$C$6*0.004))/TOTAL!$C$6)*$C$6)</f>
        <v/>
      </c>
      <c r="Z84" s="10">
        <f t="shared" si="34"/>
        <v>14.49344</v>
      </c>
      <c r="AA84" s="10">
        <f t="shared" si="31"/>
        <v>155.84344086021503</v>
      </c>
      <c r="AB84" s="20">
        <f t="shared" si="22"/>
        <v>93.506064516129015</v>
      </c>
      <c r="AC84" s="4">
        <v>40</v>
      </c>
      <c r="AD84" s="90">
        <f>IFERROR(IF($AB84=0,"",$AB84*AE84),"")</f>
        <v>15.896030967741934</v>
      </c>
      <c r="AE84" s="91">
        <v>0.17</v>
      </c>
      <c r="AF84" s="90">
        <f t="shared" si="36"/>
        <v>1.5896030967741934</v>
      </c>
      <c r="AG84" s="91">
        <v>1.7000000000000001E-2</v>
      </c>
      <c r="AH84" s="90">
        <f t="shared" si="37"/>
        <v>0</v>
      </c>
      <c r="AI84" s="91">
        <v>0</v>
      </c>
      <c r="AJ84" s="90">
        <f t="shared" si="38"/>
        <v>73.86979096774192</v>
      </c>
      <c r="AK84" s="91">
        <v>0.79</v>
      </c>
      <c r="AL84" s="200">
        <v>16</v>
      </c>
      <c r="AM84" s="129">
        <f>IFERROR((AB84-AL84),"")</f>
        <v>77.506064516129015</v>
      </c>
      <c r="AN84" s="129">
        <f>IFERROR((AB84*100/AL84),"")</f>
        <v>584.4129032258063</v>
      </c>
      <c r="AO84" s="18"/>
    </row>
    <row r="85" spans="1:41" ht="15.75" x14ac:dyDescent="0.25">
      <c r="A85" s="72">
        <v>8</v>
      </c>
      <c r="B85" s="19" t="s">
        <v>5</v>
      </c>
      <c r="C85" s="69">
        <f>IF(OR(TOTAL!C85="",TOTAL!C85=0),"",((TOTAL!C85-('Vîrsta 3-4 ani'!$C$6*0.004)-('Vîrsta 5-7 ani'!$C$6*0.008))/TOTAL!$C$6)*$C$6)</f>
        <v>0.70015999999999989</v>
      </c>
      <c r="D85" s="69">
        <f>IF(OR(TOTAL!D85="",TOTAL!D85=0),"",((TOTAL!D85-('Vîrsta 3-4 ani'!$C$6*0.004)-('Vîrsta 5-7 ani'!$C$6*0.008))/TOTAL!$C$6)*$C$6)</f>
        <v>0.10496</v>
      </c>
      <c r="E85" s="69">
        <f>IF(OR(TOTAL!E85="",TOTAL!E85=0),"",((TOTAL!E85-('Vîrsta 3-4 ani'!$C$6*0.004)-('Vîrsta 5-7 ani'!$C$6*0.008))/TOTAL!$C$6)*$C$6)</f>
        <v>8.5760000000000003E-2</v>
      </c>
      <c r="F85" s="69">
        <f>IF(OR(TOTAL!F85="",TOTAL!F85=0),"",((TOTAL!F85-('Vîrsta 3-4 ani'!$C$6*0.004)-('Vîrsta 5-7 ani'!$C$6*0.008))/TOTAL!$C$6)*$C$6)</f>
        <v>4.7360000000000006E-2</v>
      </c>
      <c r="G85" s="69">
        <f>IF(OR(TOTAL!G85="",TOTAL!G85=0),"",((TOTAL!G85-('Vîrsta 3-4 ani'!$C$6*0.004)-('Vîrsta 5-7 ani'!$C$6*0.008))/TOTAL!$C$6)*$C$6)</f>
        <v>0.43135999999999997</v>
      </c>
      <c r="H85" s="69">
        <f>IF(OR(TOTAL!H85="",TOTAL!H85=0),"",((TOTAL!H85-('Vîrsta 3-4 ani'!$C$6*0.004)-('Vîrsta 5-7 ani'!$C$6*0.008))/TOTAL!$C$6)*$C$6)</f>
        <v>0.75775999999999999</v>
      </c>
      <c r="I85" s="69">
        <f>IF(OR(TOTAL!I85="",TOTAL!I85=0),"",((TOTAL!I85-('Vîrsta 3-4 ani'!$C$6*0.004)-('Vîrsta 5-7 ani'!$C$6*0.008))/TOTAL!$C$6)*$C$6)</f>
        <v>6.6560000000000008E-2</v>
      </c>
      <c r="J85" s="69">
        <f>IF(OR(TOTAL!J85="",TOTAL!J85=0),"",((TOTAL!J85-('Vîrsta 3-4 ani'!$C$6*0.004)-('Vîrsta 5-7 ani'!$C$6*0.008))/TOTAL!$C$6)*$C$6)</f>
        <v>8.5760000000000003E-2</v>
      </c>
      <c r="K85" s="69">
        <f>IF(OR(TOTAL!K85="",TOTAL!K85=0),"",((TOTAL!K85-('Vîrsta 3-4 ani'!$C$6*0.004)-('Vîrsta 5-7 ani'!$C$6*0.008))/TOTAL!$C$6)*$C$6)</f>
        <v>8.5760000000000003E-2</v>
      </c>
      <c r="L85" s="69">
        <f>IF(OR(TOTAL!L85="",TOTAL!L85=0),"",((TOTAL!L85-('Vîrsta 3-4 ani'!$C$6*0.004)-('Vîrsta 5-7 ani'!$C$6*0.008))/TOTAL!$C$6)*$C$6)</f>
        <v>0.22015999999999999</v>
      </c>
      <c r="M85" s="69">
        <f>IF(OR(TOTAL!M85="",TOTAL!M85=0),"",((TOTAL!M85-('Vîrsta 3-4 ani'!$C$6*0.004)-('Vîrsta 5-7 ani'!$C$6*0.008))/TOTAL!$C$6)*$C$6)</f>
        <v>0.54655999999999993</v>
      </c>
      <c r="N85" s="69">
        <f>IF(OR(TOTAL!N85="",TOTAL!N85=0),"",((TOTAL!N85-('Vîrsta 3-4 ani'!$C$6*0.004)-('Vîrsta 5-7 ani'!$C$6*0.008))/TOTAL!$C$6)*$C$6)</f>
        <v>0.14336000000000002</v>
      </c>
      <c r="O85" s="69">
        <f>IF(OR(TOTAL!O85="",TOTAL!O85=0),"",((TOTAL!O85-('Vîrsta 3-4 ani'!$C$6*0.004)-('Vîrsta 5-7 ani'!$C$6*0.008))/TOTAL!$C$6)*$C$6)</f>
        <v>0.12416000000000001</v>
      </c>
      <c r="P85" s="69">
        <f>IF(OR(TOTAL!P85="",TOTAL!P85=0),"",((TOTAL!P85-('Vîrsta 3-4 ani'!$C$6*0.004)-('Vîrsta 5-7 ani'!$C$6*0.008))/TOTAL!$C$6)*$C$6)</f>
        <v>0.62336000000000003</v>
      </c>
      <c r="Q85" s="69">
        <f>IF(OR(TOTAL!Q85="",TOTAL!Q85=0),"",((TOTAL!Q85-('Vîrsta 3-4 ani'!$C$6*0.004)-('Vîrsta 5-7 ani'!$C$6*0.008))/TOTAL!$C$6)*$C$6)</f>
        <v>2.8697599999999999</v>
      </c>
      <c r="R85" s="69">
        <f>IF(OR(TOTAL!R85="",TOTAL!R85=0),"",((TOTAL!R85-('Vîrsta 3-4 ani'!$C$6*0.004)-('Vîrsta 5-7 ani'!$C$6*0.008))/TOTAL!$C$6)*$C$6)</f>
        <v>0.66176000000000001</v>
      </c>
      <c r="S85" s="69">
        <f>IF(OR(TOTAL!S85="",TOTAL!S85=0),"",((TOTAL!S85-('Vîrsta 3-4 ani'!$C$6*0.004)-('Vîrsta 5-7 ani'!$C$6*0.008))/TOTAL!$C$6)*$C$6)</f>
        <v>4.5785599999999995</v>
      </c>
      <c r="T85" s="69">
        <f>IF(OR(TOTAL!T85="",TOTAL!T85=0),"",((TOTAL!T85-('Vîrsta 3-4 ani'!$C$6*0.004)-('Vîrsta 5-7 ani'!$C$6*0.008))/TOTAL!$C$6)*$C$6)</f>
        <v>0.54655999999999993</v>
      </c>
      <c r="U85" s="69" t="str">
        <f>IF(OR(TOTAL!U85="",TOTAL!U85=0),"",((TOTAL!U85-('Vîrsta 3-4 ani'!$C$6*0.004)-('Vîrsta 5-7 ani'!$C$6*0.008))/TOTAL!$C$6)*$C$6)</f>
        <v/>
      </c>
      <c r="V85" s="69" t="str">
        <f>IF(OR(TOTAL!V85="",TOTAL!V85=0),"",((TOTAL!V85-('Vîrsta 3-4 ani'!$C$6*0.004)-('Vîrsta 5-7 ani'!$C$6*0.008))/TOTAL!$C$6)*$C$6)</f>
        <v/>
      </c>
      <c r="W85" s="69" t="str">
        <f>IF(OR(TOTAL!W85="",TOTAL!W85=0),"",((TOTAL!W85-('Vîrsta 3-4 ani'!$C$6*0.004)-('Vîrsta 5-7 ani'!$C$6*0.008))/TOTAL!$C$6)*$C$6)</f>
        <v/>
      </c>
      <c r="X85" s="69" t="str">
        <f>IF(OR(TOTAL!X85="",TOTAL!X85=0),"",((TOTAL!X85-('Vîrsta 3-4 ani'!$C$6*0.004)-('Vîrsta 5-7 ani'!$C$6*0.008))/TOTAL!$C$6)*$C$6)</f>
        <v/>
      </c>
      <c r="Y85" s="69" t="str">
        <f>IF(OR(TOTAL!Y85="",TOTAL!Y85=0),"",((TOTAL!Y85-('Vîrsta 3-4 ani'!$C$6*0.004)-('Vîrsta 5-7 ani'!$C$6*0.008))/TOTAL!$C$6)*$C$6)</f>
        <v/>
      </c>
      <c r="Z85" s="10">
        <f t="shared" si="34"/>
        <v>12.679679999999998</v>
      </c>
      <c r="AA85" s="10">
        <f t="shared" si="31"/>
        <v>136.3406451612903</v>
      </c>
      <c r="AB85" s="20">
        <f t="shared" si="22"/>
        <v>118.61636129032256</v>
      </c>
      <c r="AC85" s="4">
        <v>13</v>
      </c>
      <c r="AD85" s="90">
        <f>IFERROR(IF($AB85=0,"",$AB85*AE85),"")</f>
        <v>15.420126967741933</v>
      </c>
      <c r="AE85" s="91">
        <v>0.13</v>
      </c>
      <c r="AF85" s="90">
        <f t="shared" si="36"/>
        <v>11.861636129032256</v>
      </c>
      <c r="AG85" s="91">
        <v>0.1</v>
      </c>
      <c r="AH85" s="90">
        <f t="shared" si="37"/>
        <v>1.1861636129032256</v>
      </c>
      <c r="AI85" s="91">
        <v>0.01</v>
      </c>
      <c r="AJ85" s="90">
        <f t="shared" si="38"/>
        <v>169.62139664516124</v>
      </c>
      <c r="AK85" s="91">
        <v>1.43</v>
      </c>
      <c r="AL85" s="193">
        <v>24</v>
      </c>
      <c r="AM85" s="96">
        <f>IFERROR((AB85-AL85),"")</f>
        <v>94.616361290322558</v>
      </c>
      <c r="AN85" s="96">
        <f>IFERROR((AB85*100/AL85),"")</f>
        <v>494.23483870967738</v>
      </c>
      <c r="AO85" s="18"/>
    </row>
    <row r="86" spans="1:41" ht="47.25" x14ac:dyDescent="0.25">
      <c r="A86" s="310">
        <v>9</v>
      </c>
      <c r="B86" s="67" t="s">
        <v>1</v>
      </c>
      <c r="C86" s="69" t="str">
        <f>IF(OR(TOTAL!C86="",TOTAL!C86=0),"",((TOTAL!C86-('Vîrsta 3-4 ani'!$C$6*0)-('Vîrsta 5-7 ani'!$C$6*0.0008))/TOTAL!$C$6)*$C$6)</f>
        <v/>
      </c>
      <c r="D86" s="69" t="str">
        <f>IF(OR(TOTAL!D86="",TOTAL!D86=0),"",((TOTAL!D86-('Vîrsta 3-4 ani'!$C$6*0)-('Vîrsta 5-7 ani'!$C$6*0.0008))/TOTAL!$C$6)*$C$6)</f>
        <v/>
      </c>
      <c r="E86" s="69">
        <f>IF(OR(TOTAL!E86="",TOTAL!E86=0),"",((TOTAL!E86-('Vîrsta 3-4 ani'!$C$6*0)-('Vîrsta 5-7 ani'!$C$6*0.0008))/TOTAL!$C$6)*$C$6)</f>
        <v>0.102464</v>
      </c>
      <c r="F86" s="69" t="str">
        <f>IF(OR(TOTAL!F86="",TOTAL!F86=0),"",((TOTAL!F86-('Vîrsta 3-4 ani'!$C$6*0)-('Vîrsta 5-7 ani'!$C$6*0.0008))/TOTAL!$C$6)*$C$6)</f>
        <v/>
      </c>
      <c r="G86" s="69" t="str">
        <f>IF(OR(TOTAL!G86="",TOTAL!G86=0),"",((TOTAL!G86-('Vîrsta 3-4 ani'!$C$6*0)-('Vîrsta 5-7 ani'!$C$6*0.0008))/TOTAL!$C$6)*$C$6)</f>
        <v/>
      </c>
      <c r="H86" s="69" t="str">
        <f>IF(OR(TOTAL!H86="",TOTAL!H86=0),"",((TOTAL!H86-('Vîrsta 3-4 ani'!$C$6*0)-('Vîrsta 5-7 ani'!$C$6*0.0008))/TOTAL!$C$6)*$C$6)</f>
        <v/>
      </c>
      <c r="I86" s="69">
        <f>IF(OR(TOTAL!I86="",TOTAL!I86=0),"",((TOTAL!I86-('Vîrsta 3-4 ani'!$C$6*0)-('Vîrsta 5-7 ani'!$C$6*0.0008))/TOTAL!$C$6)*$C$6)</f>
        <v>0.25446400000000002</v>
      </c>
      <c r="J86" s="69" t="str">
        <f>IF(OR(TOTAL!J86="",TOTAL!J86=0),"",((TOTAL!J86-('Vîrsta 3-4 ani'!$C$6*0)-('Vîrsta 5-7 ani'!$C$6*0.0008))/TOTAL!$C$6)*$C$6)</f>
        <v/>
      </c>
      <c r="K86" s="69" t="str">
        <f>IF(OR(TOTAL!K86="",TOTAL!K86=0),"",((TOTAL!K86-('Vîrsta 3-4 ani'!$C$6*0)-('Vîrsta 5-7 ani'!$C$6*0.0008))/TOTAL!$C$6)*$C$6)</f>
        <v/>
      </c>
      <c r="L86" s="69" t="str">
        <f>IF(OR(TOTAL!L86="",TOTAL!L86=0),"",((TOTAL!L86-('Vîrsta 3-4 ani'!$C$6*0)-('Vîrsta 5-7 ani'!$C$6*0.0008))/TOTAL!$C$6)*$C$6)</f>
        <v/>
      </c>
      <c r="M86" s="69" t="str">
        <f>IF(OR(TOTAL!M86="",TOTAL!M86=0),"",((TOTAL!M86-('Vîrsta 3-4 ani'!$C$6*0)-('Vîrsta 5-7 ani'!$C$6*0.0008))/TOTAL!$C$6)*$C$6)</f>
        <v/>
      </c>
      <c r="N86" s="69" t="str">
        <f>IF(OR(TOTAL!N86="",TOTAL!N86=0),"",((TOTAL!N86-('Vîrsta 3-4 ani'!$C$6*0)-('Vîrsta 5-7 ani'!$C$6*0.0008))/TOTAL!$C$6)*$C$6)</f>
        <v/>
      </c>
      <c r="O86" s="69">
        <f>IF(OR(TOTAL!O86="",TOTAL!O86=0),"",((TOTAL!O86-('Vîrsta 3-4 ani'!$C$6*0)-('Vîrsta 5-7 ani'!$C$6*0.0008))/TOTAL!$C$6)*$C$6)</f>
        <v>0.14246400000000001</v>
      </c>
      <c r="P86" s="69" t="str">
        <f>IF(OR(TOTAL!P86="",TOTAL!P86=0),"",((TOTAL!P86-('Vîrsta 3-4 ani'!$C$6*0)-('Vîrsta 5-7 ani'!$C$6*0.0008))/TOTAL!$C$6)*$C$6)</f>
        <v/>
      </c>
      <c r="Q86" s="69" t="str">
        <f>IF(OR(TOTAL!Q86="",TOTAL!Q86=0),"",((TOTAL!Q86-('Vîrsta 3-4 ani'!$C$6*0)-('Vîrsta 5-7 ani'!$C$6*0.0008))/TOTAL!$C$6)*$C$6)</f>
        <v/>
      </c>
      <c r="R86" s="69" t="str">
        <f>IF(OR(TOTAL!R86="",TOTAL!R86=0),"",((TOTAL!R86-('Vîrsta 3-4 ani'!$C$6*0)-('Vîrsta 5-7 ani'!$C$6*0.0008))/TOTAL!$C$6)*$C$6)</f>
        <v/>
      </c>
      <c r="S86" s="69" t="str">
        <f>IF(OR(TOTAL!S86="",TOTAL!S86=0),"",((TOTAL!S86-('Vîrsta 3-4 ani'!$C$6*0)-('Vîrsta 5-7 ani'!$C$6*0.0008))/TOTAL!$C$6)*$C$6)</f>
        <v/>
      </c>
      <c r="T86" s="69">
        <f>IF(OR(TOTAL!T86="",TOTAL!T86=0),"",((TOTAL!T86-('Vîrsta 3-4 ani'!$C$6*0)-('Vîrsta 5-7 ani'!$C$6*0.0008))/TOTAL!$C$6)*$C$6)</f>
        <v>2.782464</v>
      </c>
      <c r="U86" s="69" t="str">
        <f>IF(OR(TOTAL!U86="",TOTAL!U86=0),"",((TOTAL!U86-('Vîrsta 3-4 ani'!$C$6*0)-('Vîrsta 5-7 ani'!$C$6*0.0008))/TOTAL!$C$6)*$C$6)</f>
        <v/>
      </c>
      <c r="V86" s="69" t="str">
        <f>IF(OR(TOTAL!V86="",TOTAL!V86=0),"",((TOTAL!V86-('Vîrsta 3-4 ani'!$C$6*0)-('Vîrsta 5-7 ani'!$C$6*0.0008))/TOTAL!$C$6)*$C$6)</f>
        <v/>
      </c>
      <c r="W86" s="69" t="str">
        <f>IF(OR(TOTAL!W86="",TOTAL!W86=0),"",((TOTAL!W86-('Vîrsta 3-4 ani'!$C$6*0)-('Vîrsta 5-7 ani'!$C$6*0.0008))/TOTAL!$C$6)*$C$6)</f>
        <v/>
      </c>
      <c r="X86" s="69" t="str">
        <f>IF(OR(TOTAL!X86="",TOTAL!X86=0),"",((TOTAL!X86-('Vîrsta 3-4 ani'!$C$6*0)-('Vîrsta 5-7 ani'!$C$6*0.0008))/TOTAL!$C$6)*$C$6)</f>
        <v/>
      </c>
      <c r="Y86" s="69" t="str">
        <f>IF(OR(TOTAL!Y86="",TOTAL!Y86=0),"",((TOTAL!Y86-('Vîrsta 3-4 ani'!$C$6*0)-('Vîrsta 5-7 ani'!$C$6*0.0008))/TOTAL!$C$6)*$C$6)</f>
        <v/>
      </c>
      <c r="Z86" s="10">
        <f t="shared" ref="Z86:Z92" si="39">SUM(C86:Y86)</f>
        <v>3.2818560000000003</v>
      </c>
      <c r="AA86" s="10">
        <f t="shared" si="31"/>
        <v>35.288774193548385</v>
      </c>
      <c r="AB86" s="10">
        <f t="shared" si="22"/>
        <v>34.971175225806448</v>
      </c>
      <c r="AC86" s="4">
        <v>0.9</v>
      </c>
      <c r="AD86" s="90">
        <f>IFERROR(IF($AB86=0,"",$AB86*AE86),"")</f>
        <v>5.4904745104516124</v>
      </c>
      <c r="AE86" s="91">
        <v>0.157</v>
      </c>
      <c r="AF86" s="90">
        <f>IFERROR(IF($AB86=0,"",$AB86*AG86),"")</f>
        <v>0.59450997883870971</v>
      </c>
      <c r="AG86" s="91">
        <v>1.7000000000000001E-2</v>
      </c>
      <c r="AH86" s="90">
        <f>IFERROR(IF($AB86=0,"",$AB86*AI86),"")</f>
        <v>14.058412440774193</v>
      </c>
      <c r="AI86" s="91">
        <v>0.40200000000000002</v>
      </c>
      <c r="AJ86" s="90">
        <f>IFERROR(IF($AB86=0,"",$AB86*AK86),"")</f>
        <v>79.524452463483868</v>
      </c>
      <c r="AK86" s="91">
        <v>2.274</v>
      </c>
      <c r="AL86" s="197">
        <v>4</v>
      </c>
      <c r="AM86" s="108">
        <f>IFERROR((AB86-AL86),"")</f>
        <v>30.971175225806448</v>
      </c>
      <c r="AN86" s="108">
        <f>IFERROR((AB86*100/AL86),"")</f>
        <v>874.27938064516115</v>
      </c>
      <c r="AO86" s="18"/>
    </row>
    <row r="87" spans="1:41" s="31" customFormat="1" ht="15.75" x14ac:dyDescent="0.25">
      <c r="A87" s="311"/>
      <c r="B87" s="57" t="s">
        <v>25</v>
      </c>
      <c r="C87" s="245" t="str">
        <f>IF(OR(TOTAL!C87="",TOTAL!C87=0),"",TOTAL!C87/TOTAL!$C$6*'Vîrsta 1-2 ani'!$C$6)</f>
        <v/>
      </c>
      <c r="D87" s="245" t="str">
        <f>IF(OR(TOTAL!D87="",TOTAL!D87=0),"",TOTAL!D87/TOTAL!$C$6*'Vîrsta 1-2 ani'!$C$6)</f>
        <v/>
      </c>
      <c r="E87" s="245">
        <f>IF(OR(TOTAL!E87="",TOTAL!E87=0),"",TOTAL!E87/TOTAL!$C$6*'Vîrsta 1-2 ani'!$C$6)</f>
        <v>0.10400000000000001</v>
      </c>
      <c r="F87" s="245" t="str">
        <f>IF(OR(TOTAL!F87="",TOTAL!F87=0),"",TOTAL!F87/TOTAL!$C$6*'Vîrsta 1-2 ani'!$C$6)</f>
        <v/>
      </c>
      <c r="G87" s="245" t="str">
        <f>IF(OR(TOTAL!G87="",TOTAL!G87=0),"",TOTAL!G87/TOTAL!$C$6*'Vîrsta 1-2 ani'!$C$6)</f>
        <v/>
      </c>
      <c r="H87" s="245" t="str">
        <f>IF(OR(TOTAL!H87="",TOTAL!H87=0),"",TOTAL!H87/TOTAL!$C$6*'Vîrsta 1-2 ani'!$C$6)</f>
        <v/>
      </c>
      <c r="I87" s="245" t="str">
        <f>IF(OR(TOTAL!I87="",TOTAL!I87=0),"",TOTAL!I87/TOTAL!$C$6*'Vîrsta 1-2 ani'!$C$6)</f>
        <v/>
      </c>
      <c r="J87" s="245" t="str">
        <f>IF(OR(TOTAL!J87="",TOTAL!J87=0),"",TOTAL!J87/TOTAL!$C$6*'Vîrsta 1-2 ani'!$C$6)</f>
        <v/>
      </c>
      <c r="K87" s="245" t="str">
        <f>IF(OR(TOTAL!K87="",TOTAL!K87=0),"",TOTAL!K87/TOTAL!$C$6*'Vîrsta 1-2 ani'!$C$6)</f>
        <v/>
      </c>
      <c r="L87" s="245" t="str">
        <f>IF(OR(TOTAL!L87="",TOTAL!L87=0),"",TOTAL!L87/TOTAL!$C$6*'Vîrsta 1-2 ani'!$C$6)</f>
        <v/>
      </c>
      <c r="M87" s="245" t="str">
        <f>IF(OR(TOTAL!M87="",TOTAL!M87=0),"",TOTAL!M87/TOTAL!$C$6*'Vîrsta 1-2 ani'!$C$6)</f>
        <v/>
      </c>
      <c r="N87" s="245" t="str">
        <f>IF(OR(TOTAL!N87="",TOTAL!N87=0),"",TOTAL!N87/TOTAL!$C$6*'Vîrsta 1-2 ani'!$C$6)</f>
        <v/>
      </c>
      <c r="O87" s="245">
        <f>IF(OR(TOTAL!O87="",TOTAL!O87=0),"",TOTAL!O87/TOTAL!$C$6*'Vîrsta 1-2 ani'!$C$6)</f>
        <v>0.14400000000000002</v>
      </c>
      <c r="P87" s="245" t="str">
        <f>IF(OR(TOTAL!P87="",TOTAL!P87=0),"",TOTAL!P87/TOTAL!$C$6*'Vîrsta 1-2 ani'!$C$6)</f>
        <v/>
      </c>
      <c r="Q87" s="245" t="str">
        <f>IF(OR(TOTAL!Q87="",TOTAL!Q87=0),"",TOTAL!Q87/TOTAL!$C$6*'Vîrsta 1-2 ani'!$C$6)</f>
        <v/>
      </c>
      <c r="R87" s="245" t="str">
        <f>IF(OR(TOTAL!R87="",TOTAL!R87=0),"",TOTAL!R87/TOTAL!$C$6*'Vîrsta 1-2 ani'!$C$6)</f>
        <v/>
      </c>
      <c r="S87" s="245" t="str">
        <f>IF(OR(TOTAL!S87="",TOTAL!S87=0),"",TOTAL!S87/TOTAL!$C$6*'Vîrsta 1-2 ani'!$C$6)</f>
        <v/>
      </c>
      <c r="T87" s="245" t="str">
        <f>IF(OR(TOTAL!T87="",TOTAL!T87=0),"",TOTAL!T87/TOTAL!$C$6*'Vîrsta 1-2 ani'!$C$6)</f>
        <v/>
      </c>
      <c r="U87" s="245" t="str">
        <f>IF(OR(TOTAL!U87="",TOTAL!U87=0),"",TOTAL!U87/TOTAL!$C$6*'Vîrsta 1-2 ani'!$C$6)</f>
        <v/>
      </c>
      <c r="V87" s="245" t="str">
        <f>IF(OR(TOTAL!V87="",TOTAL!V87=0),"",TOTAL!V87/TOTAL!$C$6*'Vîrsta 1-2 ani'!$C$6)</f>
        <v/>
      </c>
      <c r="W87" s="245" t="str">
        <f>IF(OR(TOTAL!W87="",TOTAL!W87=0),"",TOTAL!W87/TOTAL!$C$6*'Vîrsta 1-2 ani'!$C$6)</f>
        <v/>
      </c>
      <c r="X87" s="245" t="str">
        <f>IF(OR(TOTAL!X87="",TOTAL!X87=0),"",TOTAL!X87/TOTAL!$C$6*'Vîrsta 1-2 ani'!$C$6)</f>
        <v/>
      </c>
      <c r="Y87" s="245" t="str">
        <f>IF(OR(TOTAL!Y87="",TOTAL!Y87=0),"",TOTAL!Y87/TOTAL!$C$6*'Vîrsta 1-2 ani'!$C$6)</f>
        <v/>
      </c>
      <c r="Z87" s="11">
        <f t="shared" si="39"/>
        <v>0.24800000000000003</v>
      </c>
      <c r="AA87" s="11">
        <f t="shared" si="31"/>
        <v>2.666666666666667</v>
      </c>
      <c r="AB87" s="11">
        <f t="shared" si="22"/>
        <v>2.6533333333333338</v>
      </c>
      <c r="AC87" s="7">
        <v>0.5</v>
      </c>
      <c r="AD87" s="97">
        <f>IFERROR(IF($AB87=0,"",$AB87*AE87),"")</f>
        <v>0.61026666666666685</v>
      </c>
      <c r="AE87" s="98">
        <v>0.23</v>
      </c>
      <c r="AF87" s="97">
        <f>IFERROR(IF($AB87=0,"",$AB87*AG87),"")</f>
        <v>2.6533333333333339E-2</v>
      </c>
      <c r="AG87" s="98">
        <v>0.01</v>
      </c>
      <c r="AH87" s="97">
        <f>IFERROR(IF($AB87=0,"",$AB87*AI87),"")</f>
        <v>1.406266666666667</v>
      </c>
      <c r="AI87" s="98">
        <v>0.53</v>
      </c>
      <c r="AJ87" s="97">
        <f>IFERROR(IF($AB87=0,"",$AB87*AK87),"")</f>
        <v>8.3314666666666692</v>
      </c>
      <c r="AK87" s="126">
        <v>3.14</v>
      </c>
      <c r="AL87" s="201"/>
      <c r="AM87" s="148"/>
      <c r="AN87" s="149"/>
      <c r="AO87" s="66"/>
    </row>
    <row r="88" spans="1:41" s="31" customFormat="1" ht="15.75" x14ac:dyDescent="0.25">
      <c r="A88" s="311"/>
      <c r="B88" s="57" t="s">
        <v>26</v>
      </c>
      <c r="C88" s="245" t="str">
        <f>IF(OR(TOTAL!C88="",TOTAL!C88=0),"",TOTAL!C88/TOTAL!$C$6*'Vîrsta 1-2 ani'!$C$6)</f>
        <v/>
      </c>
      <c r="D88" s="245" t="str">
        <f>IF(OR(TOTAL!D88="",TOTAL!D88=0),"",TOTAL!D88/TOTAL!$C$6*'Vîrsta 1-2 ani'!$C$6)</f>
        <v/>
      </c>
      <c r="E88" s="245" t="str">
        <f>IF(OR(TOTAL!E88="",TOTAL!E88=0),"",TOTAL!E88/TOTAL!$C$6*'Vîrsta 1-2 ani'!$C$6)</f>
        <v/>
      </c>
      <c r="F88" s="245" t="str">
        <f>IF(OR(TOTAL!F88="",TOTAL!F88=0),"",TOTAL!F88/TOTAL!$C$6*'Vîrsta 1-2 ani'!$C$6)</f>
        <v/>
      </c>
      <c r="G88" s="245" t="str">
        <f>IF(OR(TOTAL!G88="",TOTAL!G88=0),"",TOTAL!G88/TOTAL!$C$6*'Vîrsta 1-2 ani'!$C$6)</f>
        <v/>
      </c>
      <c r="H88" s="245" t="str">
        <f>IF(OR(TOTAL!H88="",TOTAL!H88=0),"",TOTAL!H88/TOTAL!$C$6*'Vîrsta 1-2 ani'!$C$6)</f>
        <v/>
      </c>
      <c r="I88" s="245" t="str">
        <f>IF(OR(TOTAL!I88="",TOTAL!I88=0),"",TOTAL!I88/TOTAL!$C$6*'Vîrsta 1-2 ani'!$C$6)</f>
        <v/>
      </c>
      <c r="J88" s="245" t="str">
        <f>IF(OR(TOTAL!J88="",TOTAL!J88=0),"",TOTAL!J88/TOTAL!$C$6*'Vîrsta 1-2 ani'!$C$6)</f>
        <v/>
      </c>
      <c r="K88" s="245" t="str">
        <f>IF(OR(TOTAL!K88="",TOTAL!K88=0),"",TOTAL!K88/TOTAL!$C$6*'Vîrsta 1-2 ani'!$C$6)</f>
        <v/>
      </c>
      <c r="L88" s="245" t="str">
        <f>IF(OR(TOTAL!L88="",TOTAL!L88=0),"",TOTAL!L88/TOTAL!$C$6*'Vîrsta 1-2 ani'!$C$6)</f>
        <v/>
      </c>
      <c r="M88" s="245" t="str">
        <f>IF(OR(TOTAL!M88="",TOTAL!M88=0),"",TOTAL!M88/TOTAL!$C$6*'Vîrsta 1-2 ani'!$C$6)</f>
        <v/>
      </c>
      <c r="N88" s="245" t="str">
        <f>IF(OR(TOTAL!N88="",TOTAL!N88=0),"",TOTAL!N88/TOTAL!$C$6*'Vîrsta 1-2 ani'!$C$6)</f>
        <v/>
      </c>
      <c r="O88" s="245" t="str">
        <f>IF(OR(TOTAL!O88="",TOTAL!O88=0),"",TOTAL!O88/TOTAL!$C$6*'Vîrsta 1-2 ani'!$C$6)</f>
        <v/>
      </c>
      <c r="P88" s="245" t="str">
        <f>IF(OR(TOTAL!P88="",TOTAL!P88=0),"",TOTAL!P88/TOTAL!$C$6*'Vîrsta 1-2 ani'!$C$6)</f>
        <v/>
      </c>
      <c r="Q88" s="245" t="str">
        <f>IF(OR(TOTAL!Q88="",TOTAL!Q88=0),"",TOTAL!Q88/TOTAL!$C$6*'Vîrsta 1-2 ani'!$C$6)</f>
        <v/>
      </c>
      <c r="R88" s="245" t="str">
        <f>IF(OR(TOTAL!R88="",TOTAL!R88=0),"",TOTAL!R88/TOTAL!$C$6*'Vîrsta 1-2 ani'!$C$6)</f>
        <v/>
      </c>
      <c r="S88" s="245" t="str">
        <f>IF(OR(TOTAL!S88="",TOTAL!S88=0),"",TOTAL!S88/TOTAL!$C$6*'Vîrsta 1-2 ani'!$C$6)</f>
        <v/>
      </c>
      <c r="T88" s="245" t="str">
        <f>IF(OR(TOTAL!T88="",TOTAL!T88=0),"",TOTAL!T88/TOTAL!$C$6*'Vîrsta 1-2 ani'!$C$6)</f>
        <v/>
      </c>
      <c r="U88" s="245" t="str">
        <f>IF(OR(TOTAL!U88="",TOTAL!U88=0),"",TOTAL!U88/TOTAL!$C$6*'Vîrsta 1-2 ani'!$C$6)</f>
        <v/>
      </c>
      <c r="V88" s="245" t="str">
        <f>IF(OR(TOTAL!V88="",TOTAL!V88=0),"",TOTAL!V88/TOTAL!$C$6*'Vîrsta 1-2 ani'!$C$6)</f>
        <v/>
      </c>
      <c r="W88" s="245" t="str">
        <f>IF(OR(TOTAL!W88="",TOTAL!W88=0),"",TOTAL!W88/TOTAL!$C$6*'Vîrsta 1-2 ani'!$C$6)</f>
        <v/>
      </c>
      <c r="X88" s="245" t="str">
        <f>IF(OR(TOTAL!X88="",TOTAL!X88=0),"",TOTAL!X88/TOTAL!$C$6*'Vîrsta 1-2 ani'!$C$6)</f>
        <v/>
      </c>
      <c r="Y88" s="245" t="str">
        <f>IF(OR(TOTAL!Y88="",TOTAL!Y88=0),"",TOTAL!Y88/TOTAL!$C$6*'Vîrsta 1-2 ani'!$C$6)</f>
        <v/>
      </c>
      <c r="Z88" s="11">
        <f t="shared" si="39"/>
        <v>0</v>
      </c>
      <c r="AA88" s="11">
        <f t="shared" si="31"/>
        <v>0</v>
      </c>
      <c r="AB88" s="11" t="str">
        <f t="shared" si="22"/>
        <v/>
      </c>
      <c r="AC88" s="7">
        <v>0.5</v>
      </c>
      <c r="AD88" s="97" t="str">
        <f t="shared" ref="AD88:AD91" si="40">IFERROR(IF($AB88=0,"",$AB88*AE88),"")</f>
        <v/>
      </c>
      <c r="AE88" s="98">
        <v>0.22</v>
      </c>
      <c r="AF88" s="97" t="str">
        <f t="shared" ref="AF88:AF91" si="41">IFERROR(IF($AB88=0,"",$AB88*AG88),"")</f>
        <v/>
      </c>
      <c r="AG88" s="98">
        <v>0.01</v>
      </c>
      <c r="AH88" s="97" t="str">
        <f t="shared" ref="AH88:AH91" si="42">IFERROR(IF($AB88=0,"",$AB88*AI88),"")</f>
        <v/>
      </c>
      <c r="AI88" s="98">
        <v>0.54</v>
      </c>
      <c r="AJ88" s="97" t="str">
        <f t="shared" ref="AJ88:AJ104" si="43">IFERROR(IF($AB88=0,"",$AB88*AK88),"")</f>
        <v/>
      </c>
      <c r="AK88" s="126">
        <v>3.03</v>
      </c>
      <c r="AL88" s="202"/>
      <c r="AM88" s="80"/>
      <c r="AN88" s="150"/>
      <c r="AO88" s="66"/>
    </row>
    <row r="89" spans="1:41" s="31" customFormat="1" ht="15.75" x14ac:dyDescent="0.25">
      <c r="A89" s="311"/>
      <c r="B89" s="60" t="s">
        <v>59</v>
      </c>
      <c r="C89" s="245" t="str">
        <f>IF(OR(TOTAL!C89="",TOTAL!C89=0),"",TOTAL!C89/TOTAL!$C$6*'Vîrsta 1-2 ani'!$C$6)</f>
        <v/>
      </c>
      <c r="D89" s="245" t="str">
        <f>IF(OR(TOTAL!D89="",TOTAL!D89=0),"",TOTAL!D89/TOTAL!$C$6*'Vîrsta 1-2 ani'!$C$6)</f>
        <v/>
      </c>
      <c r="E89" s="245" t="str">
        <f>IF(OR(TOTAL!E89="",TOTAL!E89=0),"",TOTAL!E89/TOTAL!$C$6*'Vîrsta 1-2 ani'!$C$6)</f>
        <v/>
      </c>
      <c r="F89" s="245" t="str">
        <f>IF(OR(TOTAL!F89="",TOTAL!F89=0),"",TOTAL!F89/TOTAL!$C$6*'Vîrsta 1-2 ani'!$C$6)</f>
        <v/>
      </c>
      <c r="G89" s="245" t="str">
        <f>IF(OR(TOTAL!G89="",TOTAL!G89=0),"",TOTAL!G89/TOTAL!$C$6*'Vîrsta 1-2 ani'!$C$6)</f>
        <v/>
      </c>
      <c r="H89" s="245" t="str">
        <f>IF(OR(TOTAL!H89="",TOTAL!H89=0),"",TOTAL!H89/TOTAL!$C$6*'Vîrsta 1-2 ani'!$C$6)</f>
        <v/>
      </c>
      <c r="I89" s="245">
        <f>IF(OR(TOTAL!I89="",TOTAL!I89=0),"",TOTAL!I89/TOTAL!$C$6*'Vîrsta 1-2 ani'!$C$6)</f>
        <v>0.25600000000000001</v>
      </c>
      <c r="J89" s="245" t="str">
        <f>IF(OR(TOTAL!J89="",TOTAL!J89=0),"",TOTAL!J89/TOTAL!$C$6*'Vîrsta 1-2 ani'!$C$6)</f>
        <v/>
      </c>
      <c r="K89" s="245" t="str">
        <f>IF(OR(TOTAL!K89="",TOTAL!K89=0),"",TOTAL!K89/TOTAL!$C$6*'Vîrsta 1-2 ani'!$C$6)</f>
        <v/>
      </c>
      <c r="L89" s="245" t="str">
        <f>IF(OR(TOTAL!L89="",TOTAL!L89=0),"",TOTAL!L89/TOTAL!$C$6*'Vîrsta 1-2 ani'!$C$6)</f>
        <v/>
      </c>
      <c r="M89" s="245" t="str">
        <f>IF(OR(TOTAL!M89="",TOTAL!M89=0),"",TOTAL!M89/TOTAL!$C$6*'Vîrsta 1-2 ani'!$C$6)</f>
        <v/>
      </c>
      <c r="N89" s="245" t="str">
        <f>IF(OR(TOTAL!N89="",TOTAL!N89=0),"",TOTAL!N89/TOTAL!$C$6*'Vîrsta 1-2 ani'!$C$6)</f>
        <v/>
      </c>
      <c r="O89" s="245" t="str">
        <f>IF(OR(TOTAL!O89="",TOTAL!O89=0),"",TOTAL!O89/TOTAL!$C$6*'Vîrsta 1-2 ani'!$C$6)</f>
        <v/>
      </c>
      <c r="P89" s="245" t="str">
        <f>IF(OR(TOTAL!P89="",TOTAL!P89=0),"",TOTAL!P89/TOTAL!$C$6*'Vîrsta 1-2 ani'!$C$6)</f>
        <v/>
      </c>
      <c r="Q89" s="245" t="str">
        <f>IF(OR(TOTAL!Q89="",TOTAL!Q89=0),"",TOTAL!Q89/TOTAL!$C$6*'Vîrsta 1-2 ani'!$C$6)</f>
        <v/>
      </c>
      <c r="R89" s="245" t="str">
        <f>IF(OR(TOTAL!R89="",TOTAL!R89=0),"",TOTAL!R89/TOTAL!$C$6*'Vîrsta 1-2 ani'!$C$6)</f>
        <v/>
      </c>
      <c r="S89" s="245" t="str">
        <f>IF(OR(TOTAL!S89="",TOTAL!S89=0),"",TOTAL!S89/TOTAL!$C$6*'Vîrsta 1-2 ani'!$C$6)</f>
        <v/>
      </c>
      <c r="T89" s="245">
        <f>IF(OR(TOTAL!T89="",TOTAL!T89=0),"",TOTAL!T89/TOTAL!$C$6*'Vîrsta 1-2 ani'!$C$6)</f>
        <v>2.7839999999999998</v>
      </c>
      <c r="U89" s="245" t="str">
        <f>IF(OR(TOTAL!U89="",TOTAL!U89=0),"",TOTAL!U89/TOTAL!$C$6*'Vîrsta 1-2 ani'!$C$6)</f>
        <v/>
      </c>
      <c r="V89" s="245" t="str">
        <f>IF(OR(TOTAL!V89="",TOTAL!V89=0),"",TOTAL!V89/TOTAL!$C$6*'Vîrsta 1-2 ani'!$C$6)</f>
        <v/>
      </c>
      <c r="W89" s="245" t="str">
        <f>IF(OR(TOTAL!W89="",TOTAL!W89=0),"",TOTAL!W89/TOTAL!$C$6*'Vîrsta 1-2 ani'!$C$6)</f>
        <v/>
      </c>
      <c r="X89" s="245" t="str">
        <f>IF(OR(TOTAL!X89="",TOTAL!X89=0),"",TOTAL!X89/TOTAL!$C$6*'Vîrsta 1-2 ani'!$C$6)</f>
        <v/>
      </c>
      <c r="Y89" s="245" t="str">
        <f>IF(OR(TOTAL!Y89="",TOTAL!Y89=0),"",TOTAL!Y89/TOTAL!$C$6*'Vîrsta 1-2 ani'!$C$6)</f>
        <v/>
      </c>
      <c r="Z89" s="11">
        <f t="shared" si="39"/>
        <v>3.04</v>
      </c>
      <c r="AA89" s="11">
        <f t="shared" si="31"/>
        <v>32.688172043010759</v>
      </c>
      <c r="AB89" s="11">
        <f t="shared" si="22"/>
        <v>32.263225806451622</v>
      </c>
      <c r="AC89" s="7">
        <v>1.3</v>
      </c>
      <c r="AD89" s="97">
        <f t="shared" si="40"/>
        <v>2.9036903225806459</v>
      </c>
      <c r="AE89" s="98">
        <v>0.09</v>
      </c>
      <c r="AF89" s="97">
        <f t="shared" si="41"/>
        <v>0.12905290322580648</v>
      </c>
      <c r="AG89" s="98">
        <v>4.0000000000000001E-3</v>
      </c>
      <c r="AH89" s="97">
        <f t="shared" si="42"/>
        <v>6.4849083870967767</v>
      </c>
      <c r="AI89" s="98">
        <v>0.20100000000000001</v>
      </c>
      <c r="AJ89" s="97">
        <f t="shared" si="43"/>
        <v>37.425341935483878</v>
      </c>
      <c r="AK89" s="126">
        <v>1.1599999999999999</v>
      </c>
      <c r="AL89" s="202"/>
      <c r="AM89" s="80"/>
      <c r="AN89" s="150"/>
      <c r="AO89" s="66"/>
    </row>
    <row r="90" spans="1:41" s="31" customFormat="1" ht="15.75" x14ac:dyDescent="0.25">
      <c r="A90" s="311"/>
      <c r="B90" s="60" t="s">
        <v>101</v>
      </c>
      <c r="C90" s="245" t="str">
        <f>IF(OR(TOTAL!C90="",TOTAL!C90=0),"",TOTAL!C90/TOTAL!$C$6*'Vîrsta 1-2 ani'!$C$6)</f>
        <v/>
      </c>
      <c r="D90" s="245" t="str">
        <f>IF(OR(TOTAL!D90="",TOTAL!D90=0),"",TOTAL!D90/TOTAL!$C$6*'Vîrsta 1-2 ani'!$C$6)</f>
        <v/>
      </c>
      <c r="E90" s="245" t="str">
        <f>IF(OR(TOTAL!E90="",TOTAL!E90=0),"",TOTAL!E90/TOTAL!$C$6*'Vîrsta 1-2 ani'!$C$6)</f>
        <v/>
      </c>
      <c r="F90" s="245" t="str">
        <f>IF(OR(TOTAL!F90="",TOTAL!F90=0),"",TOTAL!F90/TOTAL!$C$6*'Vîrsta 1-2 ani'!$C$6)</f>
        <v/>
      </c>
      <c r="G90" s="245" t="str">
        <f>IF(OR(TOTAL!G90="",TOTAL!G90=0),"",TOTAL!G90/TOTAL!$C$6*'Vîrsta 1-2 ani'!$C$6)</f>
        <v/>
      </c>
      <c r="H90" s="245" t="str">
        <f>IF(OR(TOTAL!H90="",TOTAL!H90=0),"",TOTAL!H90/TOTAL!$C$6*'Vîrsta 1-2 ani'!$C$6)</f>
        <v/>
      </c>
      <c r="I90" s="245" t="str">
        <f>IF(OR(TOTAL!I90="",TOTAL!I90=0),"",TOTAL!I90/TOTAL!$C$6*'Vîrsta 1-2 ani'!$C$6)</f>
        <v/>
      </c>
      <c r="J90" s="245" t="str">
        <f>IF(OR(TOTAL!J90="",TOTAL!J90=0),"",TOTAL!J90/TOTAL!$C$6*'Vîrsta 1-2 ani'!$C$6)</f>
        <v/>
      </c>
      <c r="K90" s="245" t="str">
        <f>IF(OR(TOTAL!K90="",TOTAL!K90=0),"",TOTAL!K90/TOTAL!$C$6*'Vîrsta 1-2 ani'!$C$6)</f>
        <v/>
      </c>
      <c r="L90" s="245" t="str">
        <f>IF(OR(TOTAL!L90="",TOTAL!L90=0),"",TOTAL!L90/TOTAL!$C$6*'Vîrsta 1-2 ani'!$C$6)</f>
        <v/>
      </c>
      <c r="M90" s="245" t="str">
        <f>IF(OR(TOTAL!M90="",TOTAL!M90=0),"",TOTAL!M90/TOTAL!$C$6*'Vîrsta 1-2 ani'!$C$6)</f>
        <v/>
      </c>
      <c r="N90" s="245" t="str">
        <f>IF(OR(TOTAL!N90="",TOTAL!N90=0),"",TOTAL!N90/TOTAL!$C$6*'Vîrsta 1-2 ani'!$C$6)</f>
        <v/>
      </c>
      <c r="O90" s="245" t="str">
        <f>IF(OR(TOTAL!O90="",TOTAL!O90=0),"",TOTAL!O90/TOTAL!$C$6*'Vîrsta 1-2 ani'!$C$6)</f>
        <v/>
      </c>
      <c r="P90" s="245" t="str">
        <f>IF(OR(TOTAL!P90="",TOTAL!P90=0),"",TOTAL!P90/TOTAL!$C$6*'Vîrsta 1-2 ani'!$C$6)</f>
        <v/>
      </c>
      <c r="Q90" s="245" t="str">
        <f>IF(OR(TOTAL!Q90="",TOTAL!Q90=0),"",TOTAL!Q90/TOTAL!$C$6*'Vîrsta 1-2 ani'!$C$6)</f>
        <v/>
      </c>
      <c r="R90" s="245" t="str">
        <f>IF(OR(TOTAL!R90="",TOTAL!R90=0),"",TOTAL!R90/TOTAL!$C$6*'Vîrsta 1-2 ani'!$C$6)</f>
        <v/>
      </c>
      <c r="S90" s="245" t="str">
        <f>IF(OR(TOTAL!S90="",TOTAL!S90=0),"",TOTAL!S90/TOTAL!$C$6*'Vîrsta 1-2 ani'!$C$6)</f>
        <v/>
      </c>
      <c r="T90" s="245" t="str">
        <f>IF(OR(TOTAL!T90="",TOTAL!T90=0),"",TOTAL!T90/TOTAL!$C$6*'Vîrsta 1-2 ani'!$C$6)</f>
        <v/>
      </c>
      <c r="U90" s="245" t="str">
        <f>IF(OR(TOTAL!U90="",TOTAL!U90=0),"",TOTAL!U90/TOTAL!$C$6*'Vîrsta 1-2 ani'!$C$6)</f>
        <v/>
      </c>
      <c r="V90" s="245" t="str">
        <f>IF(OR(TOTAL!V90="",TOTAL!V90=0),"",TOTAL!V90/TOTAL!$C$6*'Vîrsta 1-2 ani'!$C$6)</f>
        <v/>
      </c>
      <c r="W90" s="245" t="str">
        <f>IF(OR(TOTAL!W90="",TOTAL!W90=0),"",TOTAL!W90/TOTAL!$C$6*'Vîrsta 1-2 ani'!$C$6)</f>
        <v/>
      </c>
      <c r="X90" s="245" t="str">
        <f>IF(OR(TOTAL!X90="",TOTAL!X90=0),"",TOTAL!X90/TOTAL!$C$6*'Vîrsta 1-2 ani'!$C$6)</f>
        <v/>
      </c>
      <c r="Y90" s="245" t="str">
        <f>IF(OR(TOTAL!Y90="",TOTAL!Y90=0),"",TOTAL!Y90/TOTAL!$C$6*'Vîrsta 1-2 ani'!$C$6)</f>
        <v/>
      </c>
      <c r="Z90" s="11">
        <f t="shared" si="39"/>
        <v>0</v>
      </c>
      <c r="AA90" s="11">
        <f t="shared" si="31"/>
        <v>0</v>
      </c>
      <c r="AB90" s="11" t="str">
        <f t="shared" si="22"/>
        <v/>
      </c>
      <c r="AC90" s="7">
        <v>1.3</v>
      </c>
      <c r="AD90" s="97" t="str">
        <f t="shared" si="40"/>
        <v/>
      </c>
      <c r="AE90" s="98">
        <v>0.193</v>
      </c>
      <c r="AF90" s="97" t="str">
        <f t="shared" si="41"/>
        <v/>
      </c>
      <c r="AG90" s="98">
        <v>6.0400000000000002E-2</v>
      </c>
      <c r="AH90" s="97" t="str">
        <f t="shared" si="42"/>
        <v/>
      </c>
      <c r="AI90" s="98">
        <v>0.60650000000000004</v>
      </c>
      <c r="AJ90" s="97" t="str">
        <f t="shared" si="43"/>
        <v/>
      </c>
      <c r="AK90" s="126">
        <v>3.64</v>
      </c>
      <c r="AL90" s="202"/>
      <c r="AM90" s="80"/>
      <c r="AN90" s="150"/>
      <c r="AO90" s="66"/>
    </row>
    <row r="91" spans="1:41" s="31" customFormat="1" ht="15.75" x14ac:dyDescent="0.25">
      <c r="A91" s="312"/>
      <c r="B91" s="61" t="s">
        <v>46</v>
      </c>
      <c r="C91" s="245" t="str">
        <f>IF(OR(TOTAL!C91="",TOTAL!C91=0),"",TOTAL!C91/TOTAL!$C$6*'Vîrsta 1-2 ani'!$C$6)</f>
        <v/>
      </c>
      <c r="D91" s="245" t="str">
        <f>IF(OR(TOTAL!D91="",TOTAL!D91=0),"",TOTAL!D91/TOTAL!$C$6*'Vîrsta 1-2 ani'!$C$6)</f>
        <v/>
      </c>
      <c r="E91" s="245" t="str">
        <f>IF(OR(TOTAL!E91="",TOTAL!E91=0),"",TOTAL!E91/TOTAL!$C$6*'Vîrsta 1-2 ani'!$C$6)</f>
        <v/>
      </c>
      <c r="F91" s="245" t="str">
        <f>IF(OR(TOTAL!F91="",TOTAL!F91=0),"",TOTAL!F91/TOTAL!$C$6*'Vîrsta 1-2 ani'!$C$6)</f>
        <v/>
      </c>
      <c r="G91" s="245" t="str">
        <f>IF(OR(TOTAL!G91="",TOTAL!G91=0),"",TOTAL!G91/TOTAL!$C$6*'Vîrsta 1-2 ani'!$C$6)</f>
        <v/>
      </c>
      <c r="H91" s="245" t="str">
        <f>IF(OR(TOTAL!H91="",TOTAL!H91=0),"",TOTAL!H91/TOTAL!$C$6*'Vîrsta 1-2 ani'!$C$6)</f>
        <v/>
      </c>
      <c r="I91" s="245" t="str">
        <f>IF(OR(TOTAL!I91="",TOTAL!I91=0),"",TOTAL!I91/TOTAL!$C$6*'Vîrsta 1-2 ani'!$C$6)</f>
        <v/>
      </c>
      <c r="J91" s="245" t="str">
        <f>IF(OR(TOTAL!J91="",TOTAL!J91=0),"",TOTAL!J91/TOTAL!$C$6*'Vîrsta 1-2 ani'!$C$6)</f>
        <v/>
      </c>
      <c r="K91" s="245" t="str">
        <f>IF(OR(TOTAL!K91="",TOTAL!K91=0),"",TOTAL!K91/TOTAL!$C$6*'Vîrsta 1-2 ani'!$C$6)</f>
        <v/>
      </c>
      <c r="L91" s="245" t="str">
        <f>IF(OR(TOTAL!L91="",TOTAL!L91=0),"",TOTAL!L91/TOTAL!$C$6*'Vîrsta 1-2 ani'!$C$6)</f>
        <v/>
      </c>
      <c r="M91" s="245" t="str">
        <f>IF(OR(TOTAL!M91="",TOTAL!M91=0),"",TOTAL!M91/TOTAL!$C$6*'Vîrsta 1-2 ani'!$C$6)</f>
        <v/>
      </c>
      <c r="N91" s="245" t="str">
        <f>IF(OR(TOTAL!N91="",TOTAL!N91=0),"",TOTAL!N91/TOTAL!$C$6*'Vîrsta 1-2 ani'!$C$6)</f>
        <v/>
      </c>
      <c r="O91" s="245" t="str">
        <f>IF(OR(TOTAL!O91="",TOTAL!O91=0),"",TOTAL!O91/TOTAL!$C$6*'Vîrsta 1-2 ani'!$C$6)</f>
        <v/>
      </c>
      <c r="P91" s="245" t="str">
        <f>IF(OR(TOTAL!P91="",TOTAL!P91=0),"",TOTAL!P91/TOTAL!$C$6*'Vîrsta 1-2 ani'!$C$6)</f>
        <v/>
      </c>
      <c r="Q91" s="245" t="str">
        <f>IF(OR(TOTAL!Q91="",TOTAL!Q91=0),"",TOTAL!Q91/TOTAL!$C$6*'Vîrsta 1-2 ani'!$C$6)</f>
        <v/>
      </c>
      <c r="R91" s="245" t="str">
        <f>IF(OR(TOTAL!R91="",TOTAL!R91=0),"",TOTAL!R91/TOTAL!$C$6*'Vîrsta 1-2 ani'!$C$6)</f>
        <v/>
      </c>
      <c r="S91" s="245" t="str">
        <f>IF(OR(TOTAL!S91="",TOTAL!S91=0),"",TOTAL!S91/TOTAL!$C$6*'Vîrsta 1-2 ani'!$C$6)</f>
        <v/>
      </c>
      <c r="T91" s="245" t="str">
        <f>IF(OR(TOTAL!T91="",TOTAL!T91=0),"",TOTAL!T91/TOTAL!$C$6*'Vîrsta 1-2 ani'!$C$6)</f>
        <v/>
      </c>
      <c r="U91" s="245" t="str">
        <f>IF(OR(TOTAL!U91="",TOTAL!U91=0),"",TOTAL!U91/TOTAL!$C$6*'Vîrsta 1-2 ani'!$C$6)</f>
        <v/>
      </c>
      <c r="V91" s="245" t="str">
        <f>IF(OR(TOTAL!V91="",TOTAL!V91=0),"",TOTAL!V91/TOTAL!$C$6*'Vîrsta 1-2 ani'!$C$6)</f>
        <v/>
      </c>
      <c r="W91" s="245" t="str">
        <f>IF(OR(TOTAL!W91="",TOTAL!W91=0),"",TOTAL!W91/TOTAL!$C$6*'Vîrsta 1-2 ani'!$C$6)</f>
        <v/>
      </c>
      <c r="X91" s="245" t="str">
        <f>IF(OR(TOTAL!X91="",TOTAL!X91=0),"",TOTAL!X91/TOTAL!$C$6*'Vîrsta 1-2 ani'!$C$6)</f>
        <v/>
      </c>
      <c r="Y91" s="245" t="str">
        <f>IF(OR(TOTAL!Y91="",TOTAL!Y91=0),"",TOTAL!Y91/TOTAL!$C$6*'Vîrsta 1-2 ani'!$C$6)</f>
        <v/>
      </c>
      <c r="Z91" s="11">
        <f t="shared" si="39"/>
        <v>0</v>
      </c>
      <c r="AA91" s="11">
        <f t="shared" si="31"/>
        <v>0</v>
      </c>
      <c r="AB91" s="11" t="str">
        <f t="shared" si="22"/>
        <v/>
      </c>
      <c r="AC91" s="7"/>
      <c r="AD91" s="97" t="str">
        <f t="shared" si="40"/>
        <v/>
      </c>
      <c r="AE91" s="98">
        <v>0.05</v>
      </c>
      <c r="AF91" s="97" t="str">
        <f t="shared" si="41"/>
        <v/>
      </c>
      <c r="AG91" s="98">
        <v>2E-3</v>
      </c>
      <c r="AH91" s="97" t="str">
        <f t="shared" si="42"/>
        <v/>
      </c>
      <c r="AI91" s="98">
        <v>0.13</v>
      </c>
      <c r="AJ91" s="97" t="str">
        <f t="shared" si="43"/>
        <v/>
      </c>
      <c r="AK91" s="126">
        <v>0.4</v>
      </c>
      <c r="AL91" s="203"/>
      <c r="AM91" s="151"/>
      <c r="AN91" s="152"/>
      <c r="AO91" s="66"/>
    </row>
    <row r="92" spans="1:41" ht="53.25" customHeight="1" x14ac:dyDescent="0.25">
      <c r="A92" s="238">
        <v>10</v>
      </c>
      <c r="B92" s="68" t="s">
        <v>11</v>
      </c>
      <c r="C92" s="69">
        <f>IF(OR(TOTAL!C92="",TOTAL!C92=0),"",((TOTAL!C92-('Vîrsta 3-4 ani'!$C$6*0)-('Vîrsta 5-7 ani'!$C$6*0.0016))/TOTAL!$C$6)*$C$6)</f>
        <v>7.6927999999999996E-2</v>
      </c>
      <c r="D92" s="69">
        <f>IF(OR(TOTAL!D92="",TOTAL!D92=0),"",((TOTAL!D92-('Vîrsta 3-4 ani'!$C$6*0)-('Vîrsta 5-7 ani'!$C$6*0.0016))/TOTAL!$C$6)*$C$6)</f>
        <v>4.8128000000000004E-2</v>
      </c>
      <c r="E92" s="69">
        <f>IF(OR(TOTAL!E92="",TOTAL!E92=0),"",((TOTAL!E92-('Vîrsta 3-4 ani'!$C$6*0)-('Vîrsta 5-7 ani'!$C$6*0.0016))/TOTAL!$C$6)*$C$6)</f>
        <v>3.8528E-2</v>
      </c>
      <c r="F92" s="69">
        <f>IF(OR(TOTAL!F92="",TOTAL!F92=0),"",((TOTAL!F92-('Vîrsta 3-4 ani'!$C$6*0)-('Vîrsta 5-7 ani'!$C$6*0.0016))/TOTAL!$C$6)*$C$6)</f>
        <v>3.2128000000000004E-2</v>
      </c>
      <c r="G92" s="69">
        <f>IF(OR(TOTAL!G92="",TOTAL!G92=0),"",((TOTAL!G92-('Vîrsta 3-4 ani'!$C$6*0)-('Vîrsta 5-7 ani'!$C$6*0.0016))/TOTAL!$C$6)*$C$6)</f>
        <v>3.5327999999999998E-2</v>
      </c>
      <c r="H92" s="69" t="str">
        <f>IF(OR(TOTAL!H92="",TOTAL!H92=0),"",((TOTAL!H92-('Vîrsta 3-4 ani'!$C$6*0)-('Vîrsta 5-7 ani'!$C$6*0.0016))/TOTAL!$C$6)*$C$6)</f>
        <v/>
      </c>
      <c r="I92" s="69" t="str">
        <f>IF(OR(TOTAL!I92="",TOTAL!I92=0),"",((TOTAL!I92-('Vîrsta 3-4 ani'!$C$6*0)-('Vîrsta 5-7 ani'!$C$6*0.0016))/TOTAL!$C$6)*$C$6)</f>
        <v/>
      </c>
      <c r="J92" s="69" t="str">
        <f>IF(OR(TOTAL!J92="",TOTAL!J92=0),"",((TOTAL!J92-('Vîrsta 3-4 ani'!$C$6*0)-('Vîrsta 5-7 ani'!$C$6*0.0016))/TOTAL!$C$6)*$C$6)</f>
        <v/>
      </c>
      <c r="K92" s="69" t="str">
        <f>IF(OR(TOTAL!K92="",TOTAL!K92=0),"",((TOTAL!K92-('Vîrsta 3-4 ani'!$C$6*0)-('Vîrsta 5-7 ani'!$C$6*0.0016))/TOTAL!$C$6)*$C$6)</f>
        <v/>
      </c>
      <c r="L92" s="69" t="str">
        <f>IF(OR(TOTAL!L92="",TOTAL!L92=0),"",((TOTAL!L92-('Vîrsta 3-4 ani'!$C$6*0)-('Vîrsta 5-7 ani'!$C$6*0.0016))/TOTAL!$C$6)*$C$6)</f>
        <v/>
      </c>
      <c r="M92" s="69" t="str">
        <f>IF(OR(TOTAL!M92="",TOTAL!M92=0),"",((TOTAL!M92-('Vîrsta 3-4 ani'!$C$6*0)-('Vîrsta 5-7 ani'!$C$6*0.0016))/TOTAL!$C$6)*$C$6)</f>
        <v/>
      </c>
      <c r="N92" s="69" t="str">
        <f>IF(OR(TOTAL!N92="",TOTAL!N92=0),"",((TOTAL!N92-('Vîrsta 3-4 ani'!$C$6*0)-('Vîrsta 5-7 ani'!$C$6*0.0016))/TOTAL!$C$6)*$C$6)</f>
        <v/>
      </c>
      <c r="O92" s="69" t="str">
        <f>IF(OR(TOTAL!O92="",TOTAL!O92=0),"",((TOTAL!O92-('Vîrsta 3-4 ani'!$C$6*0)-('Vîrsta 5-7 ani'!$C$6*0.0016))/TOTAL!$C$6)*$C$6)</f>
        <v/>
      </c>
      <c r="P92" s="69">
        <f>IF(OR(TOTAL!P92="",TOTAL!P92=0),"",((TOTAL!P92-('Vîrsta 3-4 ani'!$C$6*0)-('Vîrsta 5-7 ani'!$C$6*0.0016))/TOTAL!$C$6)*$C$6)</f>
        <v>0.25292799999999999</v>
      </c>
      <c r="Q92" s="69" t="str">
        <f>IF(OR(TOTAL!Q92="",TOTAL!Q92=0),"",((TOTAL!Q92-('Vîrsta 3-4 ani'!$C$6*0)-('Vîrsta 5-7 ani'!$C$6*0.0016))/TOTAL!$C$6)*$C$6)</f>
        <v/>
      </c>
      <c r="R92" s="69" t="str">
        <f>IF(OR(TOTAL!R92="",TOTAL!R92=0),"",((TOTAL!R92-('Vîrsta 3-4 ani'!$C$6*0)-('Vîrsta 5-7 ani'!$C$6*0.0016))/TOTAL!$C$6)*$C$6)</f>
        <v/>
      </c>
      <c r="S92" s="69" t="str">
        <f>IF(OR(TOTAL!S92="",TOTAL!S92=0),"",((TOTAL!S92-('Vîrsta 3-4 ani'!$C$6*0)-('Vîrsta 5-7 ani'!$C$6*0.0016))/TOTAL!$C$6)*$C$6)</f>
        <v/>
      </c>
      <c r="T92" s="69" t="str">
        <f>IF(OR(TOTAL!T92="",TOTAL!T92=0),"",((TOTAL!T92-('Vîrsta 3-4 ani'!$C$6*0)-('Vîrsta 5-7 ani'!$C$6*0.0016))/TOTAL!$C$6)*$C$6)</f>
        <v/>
      </c>
      <c r="U92" s="69" t="str">
        <f>IF(OR(TOTAL!U92="",TOTAL!U92=0),"",((TOTAL!U92-('Vîrsta 3-4 ani'!$C$6*0)-('Vîrsta 5-7 ani'!$C$6*0.0016))/TOTAL!$C$6)*$C$6)</f>
        <v/>
      </c>
      <c r="V92" s="69" t="str">
        <f>IF(OR(TOTAL!V92="",TOTAL!V92=0),"",((TOTAL!V92-('Vîrsta 3-4 ani'!$C$6*0)-('Vîrsta 5-7 ani'!$C$6*0.0016))/TOTAL!$C$6)*$C$6)</f>
        <v/>
      </c>
      <c r="W92" s="69" t="str">
        <f>IF(OR(TOTAL!W92="",TOTAL!W92=0),"",((TOTAL!W92-('Vîrsta 3-4 ani'!$C$6*0)-('Vîrsta 5-7 ani'!$C$6*0.0016))/TOTAL!$C$6)*$C$6)</f>
        <v/>
      </c>
      <c r="X92" s="69" t="str">
        <f>IF(OR(TOTAL!X92="",TOTAL!X92=0),"",((TOTAL!X92-('Vîrsta 3-4 ani'!$C$6*0)-('Vîrsta 5-7 ani'!$C$6*0.0016))/TOTAL!$C$6)*$C$6)</f>
        <v/>
      </c>
      <c r="Y92" s="69" t="str">
        <f>IF(OR(TOTAL!Y92="",TOTAL!Y92=0),"",((TOTAL!Y92-('Vîrsta 3-4 ani'!$C$6*0)-('Vîrsta 5-7 ani'!$C$6*0.0016))/TOTAL!$C$6)*$C$6)</f>
        <v/>
      </c>
      <c r="Z92" s="10">
        <f t="shared" si="39"/>
        <v>0.48396799999999995</v>
      </c>
      <c r="AA92" s="10">
        <f t="shared" si="31"/>
        <v>5.2039569892473114</v>
      </c>
      <c r="AB92" s="10">
        <f t="shared" si="22"/>
        <v>5.2039569892473114</v>
      </c>
      <c r="AC92" s="4">
        <v>0</v>
      </c>
      <c r="AD92" s="90">
        <f>IFERROR(IF($AB92=0,"",$AB92*AE92),"")</f>
        <v>1.0407913978494623</v>
      </c>
      <c r="AE92" s="91">
        <v>0.2</v>
      </c>
      <c r="AF92" s="90">
        <f>IFERROR(IF($AB92=0,"",$AB92*AG92),"")</f>
        <v>3.6427698924731176</v>
      </c>
      <c r="AG92" s="91">
        <v>0.7</v>
      </c>
      <c r="AH92" s="90">
        <f>IFERROR(IF($AB92=0,"",$AB92*AI92),"")</f>
        <v>0.89508060215053753</v>
      </c>
      <c r="AI92" s="91">
        <v>0.17199999999999999</v>
      </c>
      <c r="AJ92" s="90">
        <f t="shared" si="43"/>
        <v>34.085918279569889</v>
      </c>
      <c r="AK92" s="91">
        <v>6.55</v>
      </c>
      <c r="AL92" s="200">
        <v>4</v>
      </c>
      <c r="AM92" s="129">
        <f>IFERROR((AB92-AL92),"")</f>
        <v>1.2039569892473114</v>
      </c>
      <c r="AN92" s="129">
        <f>IFERROR((AB92*100/AL92),"")</f>
        <v>130.09892473118279</v>
      </c>
      <c r="AO92" s="18"/>
    </row>
    <row r="93" spans="1:41" ht="15.75" x14ac:dyDescent="0.25">
      <c r="A93" s="310">
        <v>11</v>
      </c>
      <c r="B93" s="68" t="s">
        <v>102</v>
      </c>
      <c r="C93" s="69">
        <f>IF(OR(TOTAL!C93="",TOTAL!C93=0),"",((TOTAL!C93-('Vîrsta 3-4 ani'!$C$6*0.0016)-('Vîrsta 5-7 ani'!$C$6*0.0056))/TOTAL!$C$6)*$C$6)</f>
        <v>0.13561599999999999</v>
      </c>
      <c r="D93" s="69">
        <f>IF(OR(TOTAL!D93="",TOTAL!D93=0),"",((TOTAL!D93-('Vîrsta 3-4 ani'!$C$6*0.0016)-('Vîrsta 5-7 ani'!$C$6*0.0056))/TOTAL!$C$6)*$C$6)</f>
        <v>0.11737599999999998</v>
      </c>
      <c r="E93" s="69">
        <f>IF(OR(TOTAL!E93="",TOTAL!E93=0),"",((TOTAL!E93-('Vîrsta 3-4 ani'!$C$6*0.0016)-('Vîrsta 5-7 ani'!$C$6*0.0056))/TOTAL!$C$6)*$C$6)</f>
        <v>0.17497600000000002</v>
      </c>
      <c r="F93" s="69">
        <f>IF(OR(TOTAL!F93="",TOTAL!F93=0),"",((TOTAL!F93-('Vîrsta 3-4 ani'!$C$6*0.0016)-('Vîrsta 5-7 ani'!$C$6*0.0056))/TOTAL!$C$6)*$C$6)</f>
        <v>6.2976000000000004E-2</v>
      </c>
      <c r="G93" s="69">
        <f>IF(OR(TOTAL!G93="",TOTAL!G93=0),"",((TOTAL!G93-('Vîrsta 3-4 ani'!$C$6*0.0016)-('Vîrsta 5-7 ani'!$C$6*0.0056))/TOTAL!$C$6)*$C$6)</f>
        <v>6.8096000000000004E-2</v>
      </c>
      <c r="H93" s="69">
        <f>IF(OR(TOTAL!H93="",TOTAL!H93=0),"",((TOTAL!H93-('Vîrsta 3-4 ani'!$C$6*0.0016)-('Vîrsta 5-7 ani'!$C$6*0.0056))/TOTAL!$C$6)*$C$6)</f>
        <v>0.137216</v>
      </c>
      <c r="I93" s="69">
        <f>IF(OR(TOTAL!I93="",TOTAL!I93=0),"",((TOTAL!I93-('Vîrsta 3-4 ani'!$C$6*0.0016)-('Vîrsta 5-7 ani'!$C$6*0.0056))/TOTAL!$C$6)*$C$6)</f>
        <v>9.8815999999999987E-2</v>
      </c>
      <c r="J93" s="69">
        <f>IF(OR(TOTAL!J93="",TOTAL!J93=0),"",((TOTAL!J93-('Vîrsta 3-4 ani'!$C$6*0.0016)-('Vîrsta 5-7 ani'!$C$6*0.0056))/TOTAL!$C$6)*$C$6)</f>
        <v>9.8815999999999987E-2</v>
      </c>
      <c r="K93" s="69">
        <f>IF(OR(TOTAL!K93="",TOTAL!K93=0),"",((TOTAL!K93-('Vîrsta 3-4 ani'!$C$6*0.0016)-('Vîrsta 5-7 ani'!$C$6*0.0056))/TOTAL!$C$6)*$C$6)</f>
        <v>8.6015999999999995E-2</v>
      </c>
      <c r="L93" s="69">
        <f>IF(OR(TOTAL!L93="",TOTAL!L93=0),"",((TOTAL!L93-('Vîrsta 3-4 ani'!$C$6*0.0016)-('Vîrsta 5-7 ani'!$C$6*0.0056))/TOTAL!$C$6)*$C$6)</f>
        <v>4.1855999999999997E-2</v>
      </c>
      <c r="M93" s="69">
        <f>IF(OR(TOTAL!M93="",TOTAL!M93=0),"",((TOTAL!M93-('Vîrsta 3-4 ani'!$C$6*0.0016)-('Vîrsta 5-7 ani'!$C$6*0.0056))/TOTAL!$C$6)*$C$6)</f>
        <v>7.3216000000000003E-2</v>
      </c>
      <c r="N93" s="69">
        <f>IF(OR(TOTAL!N93="",TOTAL!N93=0),"",((TOTAL!N93-('Vîrsta 3-4 ani'!$C$6*0.0016)-('Vîrsta 5-7 ani'!$C$6*0.0056))/TOTAL!$C$6)*$C$6)</f>
        <v>8.6015999999999995E-2</v>
      </c>
      <c r="O93" s="69">
        <f>IF(OR(TOTAL!O93="",TOTAL!O93=0),"",((TOTAL!O93-('Vîrsta 3-4 ani'!$C$6*0.0016)-('Vîrsta 5-7 ani'!$C$6*0.0056))/TOTAL!$C$6)*$C$6)</f>
        <v>7.9615999999999992E-2</v>
      </c>
      <c r="P93" s="69">
        <f>IF(OR(TOTAL!P93="",TOTAL!P93=0),"",((TOTAL!P93-('Vîrsta 3-4 ani'!$C$6*0.0016)-('Vîrsta 5-7 ani'!$C$6*0.0056))/TOTAL!$C$6)*$C$6)</f>
        <v>1.2636160000000001</v>
      </c>
      <c r="Q93" s="69">
        <f>IF(OR(TOTAL!Q93="",TOTAL!Q93=0),"",((TOTAL!Q93-('Vîrsta 3-4 ani'!$C$6*0.0016)-('Vîrsta 5-7 ani'!$C$6*0.0056))/TOTAL!$C$6)*$C$6)</f>
        <v>1.1388160000000003</v>
      </c>
      <c r="R93" s="69">
        <f>IF(OR(TOTAL!R93="",TOTAL!R93=0),"",((TOTAL!R93-('Vîrsta 3-4 ani'!$C$6*0.0016)-('Vîrsta 5-7 ani'!$C$6*0.0056))/TOTAL!$C$6)*$C$6)</f>
        <v>0.23641600000000002</v>
      </c>
      <c r="S93" s="69">
        <f>IF(OR(TOTAL!S93="",TOTAL!S93=0),"",((TOTAL!S93-('Vîrsta 3-4 ani'!$C$6*0.0016)-('Vîrsta 5-7 ani'!$C$6*0.0056))/TOTAL!$C$6)*$C$6)</f>
        <v>1.3116160000000001</v>
      </c>
      <c r="T93" s="69">
        <f>IF(OR(TOTAL!T93="",TOTAL!T93=0),"",((TOTAL!T93-('Vîrsta 3-4 ani'!$C$6*0.0016)-('Vîrsta 5-7 ani'!$C$6*0.0056))/TOTAL!$C$6)*$C$6)</f>
        <v>1.5036160000000001</v>
      </c>
      <c r="U93" s="69">
        <f>IF(OR(TOTAL!U93="",TOTAL!U93=0),"",((TOTAL!U93-('Vîrsta 3-4 ani'!$C$6*0.0016)-('Vîrsta 5-7 ani'!$C$6*0.0056))/TOTAL!$C$6)*$C$6)</f>
        <v>1.782016</v>
      </c>
      <c r="V93" s="69">
        <f>IF(OR(TOTAL!V93="",TOTAL!V93=0),"",((TOTAL!V93-('Vîrsta 3-4 ani'!$C$6*0.0016)-('Vîrsta 5-7 ani'!$C$6*0.0056))/TOTAL!$C$6)*$C$6)</f>
        <v>1.5836160000000001</v>
      </c>
      <c r="W93" s="69" t="str">
        <f>IF(OR(TOTAL!W93="",TOTAL!W93=0),"",((TOTAL!W93-('Vîrsta 3-4 ani'!$C$6*0.0016)-('Vîrsta 5-7 ani'!$C$6*0.0056))/TOTAL!$C$6)*$C$6)</f>
        <v/>
      </c>
      <c r="X93" s="69" t="str">
        <f>IF(OR(TOTAL!X93="",TOTAL!X93=0),"",((TOTAL!X93-('Vîrsta 3-4 ani'!$C$6*0.0016)-('Vîrsta 5-7 ani'!$C$6*0.0056))/TOTAL!$C$6)*$C$6)</f>
        <v/>
      </c>
      <c r="Y93" s="69" t="str">
        <f>IF(OR(TOTAL!Y93="",TOTAL!Y93=0),"",((TOTAL!Y93-('Vîrsta 3-4 ani'!$C$6*0.0016)-('Vîrsta 5-7 ani'!$C$6*0.0056))/TOTAL!$C$6)*$C$6)</f>
        <v/>
      </c>
      <c r="Z93" s="10">
        <f>SUM(Z94:Z95)</f>
        <v>10.08032</v>
      </c>
      <c r="AA93" s="10">
        <f t="shared" si="31"/>
        <v>108.3905376344086</v>
      </c>
      <c r="AB93" s="10">
        <f>SUM(AB94:AB95)</f>
        <v>108.39053763440862</v>
      </c>
      <c r="AC93" s="4"/>
      <c r="AD93" s="90">
        <f>SUM(AD94:AD95)</f>
        <v>0.50352172043010757</v>
      </c>
      <c r="AE93" s="91"/>
      <c r="AF93" s="90">
        <f>SUM(AF94:AF95)</f>
        <v>97.061298924731176</v>
      </c>
      <c r="AG93" s="91"/>
      <c r="AH93" s="90">
        <f>SUM(AH94:AH95)</f>
        <v>0.81822279569892475</v>
      </c>
      <c r="AI93" s="91"/>
      <c r="AJ93" s="90">
        <f>SUM(AJ94:AJ95)</f>
        <v>899.98658064516133</v>
      </c>
      <c r="AK93" s="91"/>
      <c r="AL93" s="193">
        <v>13.6</v>
      </c>
      <c r="AM93" s="96">
        <f>IFERROR((AB93-AL93),"")</f>
        <v>94.790537634408622</v>
      </c>
      <c r="AN93" s="96">
        <f>IFERROR((AB93*100/AL93),"")</f>
        <v>796.98924731182808</v>
      </c>
      <c r="AO93" s="18"/>
    </row>
    <row r="94" spans="1:41" s="31" customFormat="1" ht="15.75" x14ac:dyDescent="0.25">
      <c r="A94" s="311"/>
      <c r="B94" s="61" t="s">
        <v>4</v>
      </c>
      <c r="C94" s="245">
        <f>IF(OR(TOTAL!C94="",TOTAL!C94=0),"",((TOTAL!C94-('Vîrsta 3-4 ani'!$C$6*0)-('Vîrsta 5-7 ani'!$C$6*0.0024))/TOTAL!$C$6)*$C$6)</f>
        <v>9.9391999999999994E-2</v>
      </c>
      <c r="D94" s="245">
        <f>IF(OR(TOTAL!D94="",TOTAL!D94=0),"",((TOTAL!D94-('Vîrsta 3-4 ani'!$C$6*0)-('Vîrsta 5-7 ani'!$C$6*0.0024))/TOTAL!$C$6)*$C$6)</f>
        <v>8.7551999999999991E-2</v>
      </c>
      <c r="E94" s="245">
        <f>IF(OR(TOTAL!E94="",TOTAL!E94=0),"",((TOTAL!E94-('Vîrsta 3-4 ani'!$C$6*0)-('Vîrsta 5-7 ani'!$C$6*0.0024))/TOTAL!$C$6)*$C$6)</f>
        <v>3.2832E-2</v>
      </c>
      <c r="F94" s="245">
        <f>IF(OR(TOTAL!F94="",TOTAL!F94=0),"",((TOTAL!F94-('Vîrsta 3-4 ani'!$C$6*0)-('Vîrsta 5-7 ani'!$C$6*0.0024))/TOTAL!$C$6)*$C$6)</f>
        <v>4.6592000000000001E-2</v>
      </c>
      <c r="G94" s="245">
        <f>IF(OR(TOTAL!G94="",TOTAL!G94=0),"",((TOTAL!G94-('Vîrsta 3-4 ani'!$C$6*0)-('Vîrsta 5-7 ani'!$C$6*0.0024))/TOTAL!$C$6)*$C$6)</f>
        <v>4.9152000000000001E-2</v>
      </c>
      <c r="H94" s="245">
        <f>IF(OR(TOTAL!H94="",TOTAL!H94=0),"",((TOTAL!H94-('Vîrsta 3-4 ani'!$C$6*0)-('Vîrsta 5-7 ani'!$C$6*0.0024))/TOTAL!$C$6)*$C$6)</f>
        <v>8.4991999999999998E-2</v>
      </c>
      <c r="I94" s="245">
        <f>IF(OR(TOTAL!I94="",TOTAL!I94=0),"",((TOTAL!I94-('Vîrsta 3-4 ani'!$C$6*0)-('Vîrsta 5-7 ani'!$C$6*0.0024))/TOTAL!$C$6)*$C$6)</f>
        <v>5.9392000000000007E-2</v>
      </c>
      <c r="J94" s="245">
        <f>IF(OR(TOTAL!J94="",TOTAL!J94=0),"",((TOTAL!J94-('Vîrsta 3-4 ani'!$C$6*0)-('Vîrsta 5-7 ani'!$C$6*0.0024))/TOTAL!$C$6)*$C$6)</f>
        <v>5.2991999999999997E-2</v>
      </c>
      <c r="K94" s="245">
        <f>IF(OR(TOTAL!K94="",TOTAL!K94=0),"",((TOTAL!K94-('Vîrsta 3-4 ani'!$C$6*0)-('Vîrsta 5-7 ani'!$C$6*0.0024))/TOTAL!$C$6)*$C$6)</f>
        <v>5.9392000000000007E-2</v>
      </c>
      <c r="L94" s="245">
        <f>IF(OR(TOTAL!L94="",TOTAL!L94=0),"",((TOTAL!L94-('Vîrsta 3-4 ani'!$C$6*0)-('Vîrsta 5-7 ani'!$C$6*0.0024))/TOTAL!$C$6)*$C$6)</f>
        <v>1.2031999999999998E-2</v>
      </c>
      <c r="M94" s="245">
        <f>IF(OR(TOTAL!M94="",TOTAL!M94=0),"",((TOTAL!M94-('Vîrsta 3-4 ani'!$C$6*0)-('Vîrsta 5-7 ani'!$C$6*0.0024))/TOTAL!$C$6)*$C$6)</f>
        <v>3.3792000000000003E-2</v>
      </c>
      <c r="N94" s="245">
        <f>IF(OR(TOTAL!N94="",TOTAL!N94=0),"",((TOTAL!N94-('Vîrsta 3-4 ani'!$C$6*0)-('Vîrsta 5-7 ani'!$C$6*0.0024))/TOTAL!$C$6)*$C$6)</f>
        <v>4.6592000000000001E-2</v>
      </c>
      <c r="O94" s="245">
        <f>IF(OR(TOTAL!O94="",TOTAL!O94=0),"",((TOTAL!O94-('Vîrsta 3-4 ani'!$C$6*0)-('Vîrsta 5-7 ani'!$C$6*0.0024))/TOTAL!$C$6)*$C$6)</f>
        <v>4.3392E-2</v>
      </c>
      <c r="P94" s="245">
        <f>IF(OR(TOTAL!P94="",TOTAL!P94=0),"",((TOTAL!P94-('Vîrsta 3-4 ani'!$C$6*0)-('Vîrsta 5-7 ani'!$C$6*0.0024))/TOTAL!$C$6)*$C$6)</f>
        <v>0.63539199999999996</v>
      </c>
      <c r="Q94" s="245">
        <f>IF(OR(TOTAL!Q94="",TOTAL!Q94=0),"",((TOTAL!Q94-('Vîrsta 3-4 ani'!$C$6*0)-('Vîrsta 5-7 ani'!$C$6*0.0024))/TOTAL!$C$6)*$C$6)</f>
        <v>0.81459199999999998</v>
      </c>
      <c r="R94" s="245">
        <f>IF(OR(TOTAL!R94="",TOTAL!R94=0),"",((TOTAL!R94-('Vîrsta 3-4 ani'!$C$6*0)-('Vîrsta 5-7 ani'!$C$6*0.0024))/TOTAL!$C$6)*$C$6)</f>
        <v>0.17779200000000001</v>
      </c>
      <c r="S94" s="245">
        <f>IF(OR(TOTAL!S94="",TOTAL!S94=0),"",((TOTAL!S94-('Vîrsta 3-4 ani'!$C$6*0)-('Vîrsta 5-7 ani'!$C$6*0.0024))/TOTAL!$C$6)*$C$6)</f>
        <v>0.71539199999999992</v>
      </c>
      <c r="T94" s="245">
        <f>IF(OR(TOTAL!T94="",TOTAL!T94=0),"",((TOTAL!T94-('Vîrsta 3-4 ani'!$C$6*0)-('Vîrsta 5-7 ani'!$C$6*0.0024))/TOTAL!$C$6)*$C$6)</f>
        <v>0.82419199999999992</v>
      </c>
      <c r="U94" s="245">
        <f>IF(OR(TOTAL!U94="",TOTAL!U94=0),"",((TOTAL!U94-('Vîrsta 3-4 ani'!$C$6*0)-('Vîrsta 5-7 ani'!$C$6*0.0024))/TOTAL!$C$6)*$C$6)</f>
        <v>0.89459199999999994</v>
      </c>
      <c r="V94" s="245">
        <f>IF(OR(TOTAL!V94="",TOTAL!V94=0),"",((TOTAL!V94-('Vîrsta 3-4 ani'!$C$6*0)-('Vîrsta 5-7 ani'!$C$6*0.0024))/TOTAL!$C$6)*$C$6)</f>
        <v>1.0833919999999999</v>
      </c>
      <c r="W94" s="245" t="str">
        <f>IF(OR(TOTAL!W94="",TOTAL!W94=0),"",((TOTAL!W94-('Vîrsta 3-4 ani'!$C$6*0)-('Vîrsta 5-7 ani'!$C$6*0.0024))/TOTAL!$C$6)*$C$6)</f>
        <v/>
      </c>
      <c r="X94" s="245" t="str">
        <f>IF(OR(TOTAL!X94="",TOTAL!X94=0),"",((TOTAL!X94-('Vîrsta 3-4 ani'!$C$6*0)-('Vîrsta 5-7 ani'!$C$6*0.0024))/TOTAL!$C$6)*$C$6)</f>
        <v/>
      </c>
      <c r="Y94" s="245" t="str">
        <f>IF(OR(TOTAL!Y94="",TOTAL!Y94=0),"",((TOTAL!Y94-('Vîrsta 3-4 ani'!$C$6*0)-('Vîrsta 5-7 ani'!$C$6*0.0024))/TOTAL!$C$6)*$C$6)</f>
        <v/>
      </c>
      <c r="Z94" s="11">
        <f>SUM(C94:Y94)</f>
        <v>5.85344</v>
      </c>
      <c r="AA94" s="11">
        <f t="shared" si="31"/>
        <v>62.940215053763445</v>
      </c>
      <c r="AB94" s="11">
        <f t="shared" ref="AB94:AB109" si="44">IFERROR(IF($AA94=0,"",$AA94-AC94*AA94/100),"")</f>
        <v>62.940215053763445</v>
      </c>
      <c r="AC94" s="7"/>
      <c r="AD94" s="97">
        <f>IFERROR(IF($AB94=0,"",$AB94*AE94),"")</f>
        <v>0.50352172043010757</v>
      </c>
      <c r="AE94" s="98">
        <v>8.0000000000000002E-3</v>
      </c>
      <c r="AF94" s="97">
        <f t="shared" ref="AF94:AF104" si="45">IFERROR(IF($AB94=0,"",$AB94*AG94),"")</f>
        <v>51.610976344086019</v>
      </c>
      <c r="AG94" s="98">
        <v>0.82</v>
      </c>
      <c r="AH94" s="97">
        <f t="shared" ref="AH94:AH104" si="46">IFERROR(IF($AB94=0,"",$AB94*AI94),"")</f>
        <v>0.81822279569892475</v>
      </c>
      <c r="AI94" s="98">
        <v>1.2999999999999999E-2</v>
      </c>
      <c r="AJ94" s="97">
        <f t="shared" si="43"/>
        <v>490.93367741935486</v>
      </c>
      <c r="AK94" s="98">
        <v>7.8</v>
      </c>
      <c r="AL94" s="192">
        <v>7.2</v>
      </c>
      <c r="AM94" s="99">
        <f>IFERROR((AB94-AL94),"")</f>
        <v>55.740215053763443</v>
      </c>
      <c r="AN94" s="99">
        <f>IFERROR((AB94*100/AL94),"")</f>
        <v>874.16965352449233</v>
      </c>
      <c r="AO94" s="66"/>
    </row>
    <row r="95" spans="1:41" s="31" customFormat="1" ht="15.75" x14ac:dyDescent="0.25">
      <c r="A95" s="312"/>
      <c r="B95" s="61" t="s">
        <v>103</v>
      </c>
      <c r="C95" s="245">
        <f>IF(OR(TOTAL!C95="",TOTAL!C95=0),"",((TOTAL!C95-('Vîrsta 3-4 ani'!$C$6*0.0016)-('Vîrsta 5-7 ani'!$C$6*0.0032))/TOTAL!$C$6)*$C$6)</f>
        <v>3.6223999999999999E-2</v>
      </c>
      <c r="D95" s="245">
        <f>IF(OR(TOTAL!D95="",TOTAL!D95=0),"",((TOTAL!D95-('Vîrsta 3-4 ani'!$C$6*0.0016)-('Vîrsta 5-7 ani'!$C$6*0.0032))/TOTAL!$C$6)*$C$6)</f>
        <v>2.9824000000000003E-2</v>
      </c>
      <c r="E95" s="245">
        <f>IF(OR(TOTAL!E95="",TOTAL!E95=0),"",((TOTAL!E95-('Vîrsta 3-4 ani'!$C$6*0.0016)-('Vîrsta 5-7 ani'!$C$6*0.0032))/TOTAL!$C$6)*$C$6)</f>
        <v>0.14214399999999999</v>
      </c>
      <c r="F95" s="245">
        <f>IF(OR(TOTAL!F95="",TOTAL!F95=0),"",((TOTAL!F95-('Vîrsta 3-4 ani'!$C$6*0.0016)-('Vîrsta 5-7 ani'!$C$6*0.0032))/TOTAL!$C$6)*$C$6)</f>
        <v>1.6383999999999996E-2</v>
      </c>
      <c r="G95" s="245">
        <f>IF(OR(TOTAL!G95="",TOTAL!G95=0),"",((TOTAL!G95-('Vîrsta 3-4 ani'!$C$6*0.0016)-('Vîrsta 5-7 ani'!$C$6*0.0032))/TOTAL!$C$6)*$C$6)</f>
        <v>1.8943999999999999E-2</v>
      </c>
      <c r="H95" s="245">
        <f>IF(OR(TOTAL!H95="",TOTAL!H95=0),"",((TOTAL!H95-('Vîrsta 3-4 ani'!$C$6*0.0016)-('Vîrsta 5-7 ani'!$C$6*0.0032))/TOTAL!$C$6)*$C$6)</f>
        <v>5.2224000000000007E-2</v>
      </c>
      <c r="I95" s="245">
        <f>IF(OR(TOTAL!I95="",TOTAL!I95=0),"",((TOTAL!I95-('Vîrsta 3-4 ani'!$C$6*0.0016)-('Vîrsta 5-7 ani'!$C$6*0.0032))/TOTAL!$C$6)*$C$6)</f>
        <v>3.9424000000000001E-2</v>
      </c>
      <c r="J95" s="245">
        <f>IF(OR(TOTAL!J95="",TOTAL!J95=0),"",((TOTAL!J95-('Vîrsta 3-4 ani'!$C$6*0.0016)-('Vîrsta 5-7 ani'!$C$6*0.0032))/TOTAL!$C$6)*$C$6)</f>
        <v>4.5823999999999997E-2</v>
      </c>
      <c r="K95" s="245">
        <f>IF(OR(TOTAL!K95="",TOTAL!K95=0),"",((TOTAL!K95-('Vîrsta 3-4 ani'!$C$6*0.0016)-('Vîrsta 5-7 ani'!$C$6*0.0032))/TOTAL!$C$6)*$C$6)</f>
        <v>2.6623999999999998E-2</v>
      </c>
      <c r="L95" s="245">
        <f>IF(OR(TOTAL!L95="",TOTAL!L95=0),"",((TOTAL!L95-('Vîrsta 3-4 ani'!$C$6*0.0016)-('Vîrsta 5-7 ani'!$C$6*0.0032))/TOTAL!$C$6)*$C$6)</f>
        <v>2.9824000000000003E-2</v>
      </c>
      <c r="M95" s="245">
        <f>IF(OR(TOTAL!M95="",TOTAL!M95=0),"",((TOTAL!M95-('Vîrsta 3-4 ani'!$C$6*0.0016)-('Vîrsta 5-7 ani'!$C$6*0.0032))/TOTAL!$C$6)*$C$6)</f>
        <v>3.9424000000000001E-2</v>
      </c>
      <c r="N95" s="245">
        <f>IF(OR(TOTAL!N95="",TOTAL!N95=0),"",((TOTAL!N95-('Vîrsta 3-4 ani'!$C$6*0.0016)-('Vîrsta 5-7 ani'!$C$6*0.0032))/TOTAL!$C$6)*$C$6)</f>
        <v>3.9424000000000001E-2</v>
      </c>
      <c r="O95" s="245">
        <f>IF(OR(TOTAL!O95="",TOTAL!O95=0),"",((TOTAL!O95-('Vîrsta 3-4 ani'!$C$6*0.0016)-('Vîrsta 5-7 ani'!$C$6*0.0032))/TOTAL!$C$6)*$C$6)</f>
        <v>3.6223999999999999E-2</v>
      </c>
      <c r="P95" s="245">
        <f>IF(OR(TOTAL!P95="",TOTAL!P95=0),"",((TOTAL!P95-('Vîrsta 3-4 ani'!$C$6*0.0016)-('Vîrsta 5-7 ani'!$C$6*0.0032))/TOTAL!$C$6)*$C$6)</f>
        <v>0.62822399999999989</v>
      </c>
      <c r="Q95" s="245">
        <f>IF(OR(TOTAL!Q95="",TOTAL!Q95=0),"",((TOTAL!Q95-('Vîrsta 3-4 ani'!$C$6*0.0016)-('Vîrsta 5-7 ani'!$C$6*0.0032))/TOTAL!$C$6)*$C$6)</f>
        <v>0.32422399999999996</v>
      </c>
      <c r="R95" s="245">
        <f>IF(OR(TOTAL!R95="",TOTAL!R95=0),"",((TOTAL!R95-('Vîrsta 3-4 ani'!$C$6*0.0016)-('Vîrsta 5-7 ani'!$C$6*0.0032))/TOTAL!$C$6)*$C$6)</f>
        <v>5.8624000000000002E-2</v>
      </c>
      <c r="S95" s="245">
        <f>IF(OR(TOTAL!S95="",TOTAL!S95=0),"",((TOTAL!S95-('Vîrsta 3-4 ani'!$C$6*0.0016)-('Vîrsta 5-7 ani'!$C$6*0.0032))/TOTAL!$C$6)*$C$6)</f>
        <v>0.59622399999999987</v>
      </c>
      <c r="T95" s="245">
        <f>IF(OR(TOTAL!T95="",TOTAL!T95=0),"",((TOTAL!T95-('Vîrsta 3-4 ani'!$C$6*0.0016)-('Vîrsta 5-7 ani'!$C$6*0.0032))/TOTAL!$C$6)*$C$6)</f>
        <v>0.67942400000000003</v>
      </c>
      <c r="U95" s="245">
        <f>IF(OR(TOTAL!U95="",TOTAL!U95=0),"",((TOTAL!U95-('Vîrsta 3-4 ani'!$C$6*0.0016)-('Vîrsta 5-7 ani'!$C$6*0.0032))/TOTAL!$C$6)*$C$6)</f>
        <v>0.88742399999999999</v>
      </c>
      <c r="V95" s="245">
        <f>IF(OR(TOTAL!V95="",TOTAL!V95=0),"",((TOTAL!V95-('Vîrsta 3-4 ani'!$C$6*0.0016)-('Vîrsta 5-7 ani'!$C$6*0.0032))/TOTAL!$C$6)*$C$6)</f>
        <v>0.500224</v>
      </c>
      <c r="W95" s="245" t="str">
        <f>IF(OR(TOTAL!W95="",TOTAL!W95=0),"",((TOTAL!W95-('Vîrsta 3-4 ani'!$C$6*0.0016)-('Vîrsta 5-7 ani'!$C$6*0.0032))/TOTAL!$C$6)*$C$6)</f>
        <v/>
      </c>
      <c r="X95" s="245" t="str">
        <f>IF(OR(TOTAL!X95="",TOTAL!X95=0),"",((TOTAL!X95-('Vîrsta 3-4 ani'!$C$6*0.0016)-('Vîrsta 5-7 ani'!$C$6*0.0032))/TOTAL!$C$6)*$C$6)</f>
        <v/>
      </c>
      <c r="Y95" s="245" t="str">
        <f>IF(OR(TOTAL!Y95="",TOTAL!Y95=0),"",((TOTAL!Y95-('Vîrsta 3-4 ani'!$C$6*0.0016)-('Vîrsta 5-7 ani'!$C$6*0.0032))/TOTAL!$C$6)*$C$6)</f>
        <v/>
      </c>
      <c r="Z95" s="11">
        <f>SUM(C95:Y95)</f>
        <v>4.2268800000000004</v>
      </c>
      <c r="AA95" s="11">
        <f t="shared" si="31"/>
        <v>45.450322580645164</v>
      </c>
      <c r="AB95" s="11">
        <f t="shared" si="44"/>
        <v>45.450322580645164</v>
      </c>
      <c r="AC95" s="7"/>
      <c r="AD95" s="97">
        <f>IFERROR(IF($AB95=0,"",$AB95*AE95),"")</f>
        <v>0</v>
      </c>
      <c r="AE95" s="98"/>
      <c r="AF95" s="97">
        <f t="shared" si="45"/>
        <v>45.450322580645164</v>
      </c>
      <c r="AG95" s="98">
        <v>1</v>
      </c>
      <c r="AH95" s="97">
        <f t="shared" si="46"/>
        <v>0</v>
      </c>
      <c r="AI95" s="98"/>
      <c r="AJ95" s="97">
        <f t="shared" si="43"/>
        <v>409.05290322580646</v>
      </c>
      <c r="AK95" s="98">
        <v>9</v>
      </c>
      <c r="AL95" s="192">
        <v>6.4</v>
      </c>
      <c r="AM95" s="99">
        <f>IFERROR((AB95-AL95),"")</f>
        <v>39.050322580645165</v>
      </c>
      <c r="AN95" s="99">
        <f>IFERROR((AB95*100/AL95),"")</f>
        <v>710.16129032258061</v>
      </c>
      <c r="AO95" s="66"/>
    </row>
    <row r="96" spans="1:41" ht="15.75" x14ac:dyDescent="0.25">
      <c r="A96" s="310">
        <v>12</v>
      </c>
      <c r="B96" s="68" t="s">
        <v>104</v>
      </c>
      <c r="C96" s="69">
        <f>IF(OR(TOTAL!C96="",TOTAL!C96=0),"",((TOTAL!C96-('Vîrsta 3-4 ani'!$C$6*0.0024)-('Vîrsta 5-7 ani'!$C$6*0.0024))/TOTAL!$C$6)*$C$6)</f>
        <v>3.4944000000000003E-2</v>
      </c>
      <c r="D96" s="69">
        <f>IF(OR(TOTAL!D96="",TOTAL!D96=0),"",((TOTAL!D96-('Vîrsta 3-4 ani'!$C$6*0.0024)-('Vîrsta 5-7 ani'!$C$6*0.0024))/TOTAL!$C$6)*$C$6)</f>
        <v>0.17510400000000001</v>
      </c>
      <c r="E96" s="69">
        <f>IF(OR(TOTAL!E96="",TOTAL!E96=0),"",((TOTAL!E96-('Vîrsta 3-4 ani'!$C$6*0.0024)-('Vîrsta 5-7 ani'!$C$6*0.0024))/TOTAL!$C$6)*$C$6)</f>
        <v>0.16678400000000004</v>
      </c>
      <c r="F96" s="69">
        <f>IF(OR(TOTAL!F96="",TOTAL!F96=0),"",((TOTAL!F96-('Vîrsta 3-4 ani'!$C$6*0.0024)-('Vîrsta 5-7 ani'!$C$6*0.0024))/TOTAL!$C$6)*$C$6)</f>
        <v>7.4944000000000011E-2</v>
      </c>
      <c r="G96" s="69">
        <f>IF(OR(TOTAL!G96="",TOTAL!G96=0),"",((TOTAL!G96-('Vîrsta 3-4 ani'!$C$6*0.0024)-('Vîrsta 5-7 ani'!$C$6*0.0024))/TOTAL!$C$6)*$C$6)</f>
        <v>1.7664000000000003E-2</v>
      </c>
      <c r="H96" s="69">
        <f>IF(OR(TOTAL!H96="",TOTAL!H96=0),"",((TOTAL!H96-('Vîrsta 3-4 ani'!$C$6*0.0024)-('Vîrsta 5-7 ani'!$C$6*0.0024))/TOTAL!$C$6)*$C$6)</f>
        <v>5.0944000000000003E-2</v>
      </c>
      <c r="I96" s="69">
        <f>IF(OR(TOTAL!I96="",TOTAL!I96=0),"",((TOTAL!I96-('Vîrsta 3-4 ani'!$C$6*0.0024)-('Vîrsta 5-7 ani'!$C$6*0.0024))/TOTAL!$C$6)*$C$6)</f>
        <v>0.14374399999999998</v>
      </c>
      <c r="J96" s="69">
        <f>IF(OR(TOTAL!J96="",TOTAL!J96=0),"",((TOTAL!J96-('Vîrsta 3-4 ani'!$C$6*0.0024)-('Vîrsta 5-7 ani'!$C$6*0.0024))/TOTAL!$C$6)*$C$6)</f>
        <v>5.7343999999999999E-2</v>
      </c>
      <c r="K96" s="69">
        <f>IF(OR(TOTAL!K96="",TOTAL!K96=0),"",((TOTAL!K96-('Vîrsta 3-4 ani'!$C$6*0.0024)-('Vîrsta 5-7 ani'!$C$6*0.0024))/TOTAL!$C$6)*$C$6)</f>
        <v>0.12134400000000001</v>
      </c>
      <c r="L96" s="69">
        <f>IF(OR(TOTAL!L96="",TOTAL!L96=0),"",((TOTAL!L96-('Vîrsta 3-4 ani'!$C$6*0.0024)-('Vîrsta 5-7 ani'!$C$6*0.0024))/TOTAL!$C$6)*$C$6)</f>
        <v>3.2703999999999997E-2</v>
      </c>
      <c r="M96" s="69">
        <f>IF(OR(TOTAL!M96="",TOTAL!M96=0),"",((TOTAL!M96-('Vîrsta 3-4 ani'!$C$6*0.0024)-('Vîrsta 5-7 ani'!$C$6*0.0024))/TOTAL!$C$6)*$C$6)</f>
        <v>3.8143999999999997E-2</v>
      </c>
      <c r="N96" s="69">
        <f>IF(OR(TOTAL!N96="",TOTAL!N96=0),"",((TOTAL!N96-('Vîrsta 3-4 ani'!$C$6*0.0024)-('Vîrsta 5-7 ani'!$C$6*0.0024))/TOTAL!$C$6)*$C$6)</f>
        <v>0.13414400000000001</v>
      </c>
      <c r="O96" s="69">
        <f>IF(OR(TOTAL!O96="",TOTAL!O96=0),"",((TOTAL!O96-('Vîrsta 3-4 ani'!$C$6*0.0024)-('Vîrsta 5-7 ani'!$C$6*0.0024))/TOTAL!$C$6)*$C$6)</f>
        <v>0.17894400000000002</v>
      </c>
      <c r="P96" s="69">
        <f>IF(OR(TOTAL!P96="",TOTAL!P96=0),"",((TOTAL!P96-('Vîrsta 3-4 ani'!$C$6*0.0024)-('Vîrsta 5-7 ani'!$C$6*0.0024))/TOTAL!$C$6)*$C$6)</f>
        <v>1.650944</v>
      </c>
      <c r="Q96" s="69">
        <f>IF(OR(TOTAL!Q96="",TOTAL!Q96=0),"",((TOTAL!Q96-('Vîrsta 3-4 ani'!$C$6*0.0024)-('Vîrsta 5-7 ani'!$C$6*0.0024))/TOTAL!$C$6)*$C$6)</f>
        <v>0.370944</v>
      </c>
      <c r="R96" s="69">
        <f>IF(OR(TOTAL!R96="",TOTAL!R96=0),"",((TOTAL!R96-('Vîrsta 3-4 ani'!$C$6*0.0024)-('Vîrsta 5-7 ani'!$C$6*0.0024))/TOTAL!$C$6)*$C$6)</f>
        <v>8.294399999999999E-2</v>
      </c>
      <c r="S96" s="69">
        <f>IF(OR(TOTAL!S96="",TOTAL!S96=0),"",((TOTAL!S96-('Vîrsta 3-4 ani'!$C$6*0.0024)-('Vîrsta 5-7 ani'!$C$6*0.0024))/TOTAL!$C$6)*$C$6)</f>
        <v>0.51494399999999996</v>
      </c>
      <c r="T96" s="69">
        <f>IF(OR(TOTAL!T96="",TOTAL!T96=0),"",((TOTAL!T96-('Vîrsta 3-4 ani'!$C$6*0.0024)-('Vîrsta 5-7 ani'!$C$6*0.0024))/TOTAL!$C$6)*$C$6)</f>
        <v>1.666944</v>
      </c>
      <c r="U96" s="69">
        <f>IF(OR(TOTAL!U96="",TOTAL!U96=0),"",((TOTAL!U96-('Vîrsta 3-4 ani'!$C$6*0.0024)-('Vîrsta 5-7 ani'!$C$6*0.0024))/TOTAL!$C$6)*$C$6)</f>
        <v>0.75494399999999984</v>
      </c>
      <c r="V96" s="69">
        <f>IF(OR(TOTAL!V96="",TOTAL!V96=0),"",((TOTAL!V96-('Vîrsta 3-4 ani'!$C$6*0.0024)-('Vîrsta 5-7 ani'!$C$6*0.0024))/TOTAL!$C$6)*$C$6)</f>
        <v>0.81894399999999989</v>
      </c>
      <c r="W96" s="69" t="str">
        <f>IF(OR(TOTAL!W96="",TOTAL!W96=0),"",((TOTAL!W96-('Vîrsta 3-4 ani'!$C$6*0.0024)-('Vîrsta 5-7 ani'!$C$6*0.0024))/TOTAL!$C$6)*$C$6)</f>
        <v/>
      </c>
      <c r="X96" s="69" t="str">
        <f>IF(OR(TOTAL!X96="",TOTAL!X96=0),"",((TOTAL!X96-('Vîrsta 3-4 ani'!$C$6*0.0024)-('Vîrsta 5-7 ani'!$C$6*0.0024))/TOTAL!$C$6)*$C$6)</f>
        <v/>
      </c>
      <c r="Y96" s="69" t="str">
        <f>IF(OR(TOTAL!Y96="",TOTAL!Y96=0),"",((TOTAL!Y96-('Vîrsta 3-4 ani'!$C$6*0.0024)-('Vîrsta 5-7 ani'!$C$6*0.0024))/TOTAL!$C$6)*$C$6)</f>
        <v/>
      </c>
      <c r="Z96" s="69">
        <f t="shared" ref="Z96:Z104" si="47">SUM(C96:Y96)</f>
        <v>7.0873600000000003</v>
      </c>
      <c r="AA96" s="10">
        <f t="shared" si="31"/>
        <v>76.208172043010748</v>
      </c>
      <c r="AB96" s="10">
        <f t="shared" si="44"/>
        <v>76.208172043010748</v>
      </c>
      <c r="AC96" s="4">
        <v>0</v>
      </c>
      <c r="AD96" s="90">
        <f t="shared" ref="AD96:AD104" si="48">IFERROR(IF($AB96=0,"",$AB96*AE96),"")</f>
        <v>0.68587354838709669</v>
      </c>
      <c r="AE96" s="91">
        <v>8.9999999999999993E-3</v>
      </c>
      <c r="AF96" s="90">
        <f t="shared" si="45"/>
        <v>7.6208172043010752E-2</v>
      </c>
      <c r="AG96" s="91">
        <v>1E-3</v>
      </c>
      <c r="AH96" s="90">
        <f t="shared" si="46"/>
        <v>62.414492903225799</v>
      </c>
      <c r="AI96" s="91">
        <v>0.81899999999999995</v>
      </c>
      <c r="AJ96" s="90">
        <f t="shared" si="43"/>
        <v>244.17098322580645</v>
      </c>
      <c r="AK96" s="91">
        <v>3.2040000000000002</v>
      </c>
      <c r="AL96" s="193">
        <v>9.6</v>
      </c>
      <c r="AM96" s="96">
        <f>IFERROR((AB96-AL96),"")</f>
        <v>66.608172043010754</v>
      </c>
      <c r="AN96" s="96">
        <f>IFERROR((AB96*100/AL96),"")</f>
        <v>793.83512544802863</v>
      </c>
      <c r="AO96" s="18"/>
    </row>
    <row r="97" spans="1:41" s="31" customFormat="1" ht="15.75" x14ac:dyDescent="0.25">
      <c r="A97" s="311"/>
      <c r="B97" s="61" t="s">
        <v>105</v>
      </c>
      <c r="C97" s="245">
        <f>IF(OR(TOTAL!C97="",TOTAL!C97=0),"",TOTAL!C97/TOTAL!$C$6*'Vîrsta 1-2 ani'!$C$6)</f>
        <v>4.8000000000000001E-2</v>
      </c>
      <c r="D97" s="245">
        <f>IF(OR(TOTAL!D97="",TOTAL!D97=0),"",TOTAL!D97/TOTAL!$C$6*'Vîrsta 1-2 ani'!$C$6)</f>
        <v>6.6559999999999994E-2</v>
      </c>
      <c r="E97" s="245">
        <f>IF(OR(TOTAL!E97="",TOTAL!E97=0),"",TOTAL!E97/TOTAL!$C$6*'Vîrsta 1-2 ani'!$C$6)</f>
        <v>5.824E-2</v>
      </c>
      <c r="F97" s="245">
        <f>IF(OR(TOTAL!F97="",TOTAL!F97=0),"",TOTAL!F97/TOTAL!$C$6*'Vîrsta 1-2 ani'!$C$6)</f>
        <v>5.28E-2</v>
      </c>
      <c r="G97" s="245">
        <f>IF(OR(TOTAL!G97="",TOTAL!G97=0),"",TOTAL!G97/TOTAL!$C$6*'Vîrsta 1-2 ani'!$C$6)</f>
        <v>3.0720000000000001E-2</v>
      </c>
      <c r="H97" s="245">
        <f>IF(OR(TOTAL!H97="",TOTAL!H97=0),"",TOTAL!H97/TOTAL!$C$6*'Vîrsta 1-2 ani'!$C$6)</f>
        <v>6.4000000000000001E-2</v>
      </c>
      <c r="I97" s="245">
        <f>IF(OR(TOTAL!I97="",TOTAL!I97=0),"",TOTAL!I97/TOTAL!$C$6*'Vîrsta 1-2 ani'!$C$6)</f>
        <v>7.6799999999999993E-2</v>
      </c>
      <c r="J97" s="245">
        <f>IF(OR(TOTAL!J97="",TOTAL!J97=0),"",TOTAL!J97/TOTAL!$C$6*'Vîrsta 1-2 ani'!$C$6)</f>
        <v>7.0400000000000004E-2</v>
      </c>
      <c r="K97" s="245">
        <f>IF(OR(TOTAL!K97="",TOTAL!K97=0),"",TOTAL!K97/TOTAL!$C$6*'Vîrsta 1-2 ani'!$C$6)</f>
        <v>7.0400000000000004E-2</v>
      </c>
      <c r="L97" s="245">
        <f>IF(OR(TOTAL!L97="",TOTAL!L97=0),"",TOTAL!L97/TOTAL!$C$6*'Vîrsta 1-2 ani'!$C$6)</f>
        <v>4.5759999999999995E-2</v>
      </c>
      <c r="M97" s="245">
        <f>IF(OR(TOTAL!M97="",TOTAL!M97=0),"",TOTAL!M97/TOTAL!$C$6*'Vîrsta 1-2 ani'!$C$6)</f>
        <v>5.1200000000000002E-2</v>
      </c>
      <c r="N97" s="245">
        <f>IF(OR(TOTAL!N97="",TOTAL!N97=0),"",TOTAL!N97/TOTAL!$C$6*'Vîrsta 1-2 ani'!$C$6)</f>
        <v>8.3199999999999996E-2</v>
      </c>
      <c r="O97" s="245">
        <f>IF(OR(TOTAL!O97="",TOTAL!O97=0),"",TOTAL!O97/TOTAL!$C$6*'Vîrsta 1-2 ani'!$C$6)</f>
        <v>9.6000000000000002E-2</v>
      </c>
      <c r="P97" s="245">
        <f>IF(OR(TOTAL!P97="",TOTAL!P97=0),"",TOTAL!P97/TOTAL!$C$6*'Vîrsta 1-2 ani'!$C$6)</f>
        <v>1.024</v>
      </c>
      <c r="Q97" s="245">
        <f>IF(OR(TOTAL!Q97="",TOTAL!Q97=0),"",TOTAL!Q97/TOTAL!$C$6*'Vîrsta 1-2 ani'!$C$6)</f>
        <v>0.38400000000000001</v>
      </c>
      <c r="R97" s="245">
        <f>IF(OR(TOTAL!R97="",TOTAL!R97=0),"",TOTAL!R97/TOTAL!$C$6*'Vîrsta 1-2 ani'!$C$6)</f>
        <v>9.6000000000000002E-2</v>
      </c>
      <c r="S97" s="245">
        <f>IF(OR(TOTAL!S97="",TOTAL!S97=0),"",TOTAL!S97/TOTAL!$C$6*'Vîrsta 1-2 ani'!$C$6)</f>
        <v>0.52800000000000002</v>
      </c>
      <c r="T97" s="245">
        <f>IF(OR(TOTAL!T97="",TOTAL!T97=0),"",TOTAL!T97/TOTAL!$C$6*'Vîrsta 1-2 ani'!$C$6)</f>
        <v>0.97599999999999998</v>
      </c>
      <c r="U97" s="245">
        <f>IF(OR(TOTAL!U97="",TOTAL!U97=0),"",TOTAL!U97/TOTAL!$C$6*'Vîrsta 1-2 ani'!$C$6)</f>
        <v>0.76800000000000002</v>
      </c>
      <c r="V97" s="245">
        <f>IF(OR(TOTAL!V97="",TOTAL!V97=0),"",TOTAL!V97/TOTAL!$C$6*'Vîrsta 1-2 ani'!$C$6)</f>
        <v>0.83200000000000007</v>
      </c>
      <c r="W97" s="245" t="str">
        <f>IF(OR(TOTAL!W97="",TOTAL!W97=0),"",TOTAL!W97/TOTAL!$C$6*'Vîrsta 1-2 ani'!$C$6)</f>
        <v/>
      </c>
      <c r="X97" s="245" t="str">
        <f>IF(OR(TOTAL!X97="",TOTAL!X97=0),"",TOTAL!X97/TOTAL!$C$6*'Vîrsta 1-2 ani'!$C$6)</f>
        <v/>
      </c>
      <c r="Y97" s="245" t="str">
        <f>IF(OR(TOTAL!Y97="",TOTAL!Y97=0),"",TOTAL!Y97/TOTAL!$C$6*'Vîrsta 1-2 ani'!$C$6)</f>
        <v/>
      </c>
      <c r="Z97" s="11">
        <f t="shared" si="47"/>
        <v>5.4220800000000002</v>
      </c>
      <c r="AA97" s="11">
        <f t="shared" si="31"/>
        <v>58.30193548387097</v>
      </c>
      <c r="AB97" s="11">
        <f t="shared" si="44"/>
        <v>58.30193548387097</v>
      </c>
      <c r="AC97" s="7"/>
      <c r="AD97" s="97">
        <f t="shared" si="48"/>
        <v>0</v>
      </c>
      <c r="AE97" s="98"/>
      <c r="AF97" s="97">
        <f t="shared" si="45"/>
        <v>0</v>
      </c>
      <c r="AG97" s="98"/>
      <c r="AH97" s="97">
        <f t="shared" si="46"/>
        <v>57.718916129032259</v>
      </c>
      <c r="AI97" s="98">
        <v>0.99</v>
      </c>
      <c r="AJ97" s="97">
        <f t="shared" si="43"/>
        <v>236.58925419354838</v>
      </c>
      <c r="AK97" s="98">
        <v>4.0579999999999998</v>
      </c>
      <c r="AL97" s="192"/>
      <c r="AM97" s="99"/>
      <c r="AN97" s="99"/>
      <c r="AO97" s="66"/>
    </row>
    <row r="98" spans="1:41" s="31" customFormat="1" ht="15.75" x14ac:dyDescent="0.25">
      <c r="A98" s="311"/>
      <c r="B98" s="61" t="s">
        <v>106</v>
      </c>
      <c r="C98" s="245" t="str">
        <f>IF(OR(TOTAL!C98="",TOTAL!C98=0),"",TOTAL!C98/TOTAL!$C$6*'Vîrsta 1-2 ani'!$C$6)</f>
        <v/>
      </c>
      <c r="D98" s="245" t="str">
        <f>IF(OR(TOTAL!D98="",TOTAL!D98=0),"",TOTAL!D98/TOTAL!$C$6*'Vîrsta 1-2 ani'!$C$6)</f>
        <v/>
      </c>
      <c r="E98" s="245" t="str">
        <f>IF(OR(TOTAL!E98="",TOTAL!E98=0),"",TOTAL!E98/TOTAL!$C$6*'Vîrsta 1-2 ani'!$C$6)</f>
        <v/>
      </c>
      <c r="F98" s="245" t="str">
        <f>IF(OR(TOTAL!F98="",TOTAL!F98=0),"",TOTAL!F98/TOTAL!$C$6*'Vîrsta 1-2 ani'!$C$6)</f>
        <v/>
      </c>
      <c r="G98" s="245" t="str">
        <f>IF(OR(TOTAL!G98="",TOTAL!G98=0),"",TOTAL!G98/TOTAL!$C$6*'Vîrsta 1-2 ani'!$C$6)</f>
        <v/>
      </c>
      <c r="H98" s="245" t="str">
        <f>IF(OR(TOTAL!H98="",TOTAL!H98=0),"",TOTAL!H98/TOTAL!$C$6*'Vîrsta 1-2 ani'!$C$6)</f>
        <v/>
      </c>
      <c r="I98" s="245" t="str">
        <f>IF(OR(TOTAL!I98="",TOTAL!I98=0),"",TOTAL!I98/TOTAL!$C$6*'Vîrsta 1-2 ani'!$C$6)</f>
        <v/>
      </c>
      <c r="J98" s="245" t="str">
        <f>IF(OR(TOTAL!J98="",TOTAL!J98=0),"",TOTAL!J98/TOTAL!$C$6*'Vîrsta 1-2 ani'!$C$6)</f>
        <v/>
      </c>
      <c r="K98" s="245" t="str">
        <f>IF(OR(TOTAL!K98="",TOTAL!K98=0),"",TOTAL!K98/TOTAL!$C$6*'Vîrsta 1-2 ani'!$C$6)</f>
        <v/>
      </c>
      <c r="L98" s="245" t="str">
        <f>IF(OR(TOTAL!L98="",TOTAL!L98=0),"",TOTAL!L98/TOTAL!$C$6*'Vîrsta 1-2 ani'!$C$6)</f>
        <v/>
      </c>
      <c r="M98" s="245" t="str">
        <f>IF(OR(TOTAL!M98="",TOTAL!M98=0),"",TOTAL!M98/TOTAL!$C$6*'Vîrsta 1-2 ani'!$C$6)</f>
        <v/>
      </c>
      <c r="N98" s="245" t="str">
        <f>IF(OR(TOTAL!N98="",TOTAL!N98=0),"",TOTAL!N98/TOTAL!$C$6*'Vîrsta 1-2 ani'!$C$6)</f>
        <v/>
      </c>
      <c r="O98" s="245" t="str">
        <f>IF(OR(TOTAL!O98="",TOTAL!O98=0),"",TOTAL!O98/TOTAL!$C$6*'Vîrsta 1-2 ani'!$C$6)</f>
        <v/>
      </c>
      <c r="P98" s="245" t="str">
        <f>IF(OR(TOTAL!P98="",TOTAL!P98=0),"",TOTAL!P98/TOTAL!$C$6*'Vîrsta 1-2 ani'!$C$6)</f>
        <v/>
      </c>
      <c r="Q98" s="245" t="str">
        <f>IF(OR(TOTAL!Q98="",TOTAL!Q98=0),"",TOTAL!Q98/TOTAL!$C$6*'Vîrsta 1-2 ani'!$C$6)</f>
        <v/>
      </c>
      <c r="R98" s="245" t="str">
        <f>IF(OR(TOTAL!R98="",TOTAL!R98=0),"",TOTAL!R98/TOTAL!$C$6*'Vîrsta 1-2 ani'!$C$6)</f>
        <v/>
      </c>
      <c r="S98" s="245" t="str">
        <f>IF(OR(TOTAL!S98="",TOTAL!S98=0),"",TOTAL!S98/TOTAL!$C$6*'Vîrsta 1-2 ani'!$C$6)</f>
        <v/>
      </c>
      <c r="T98" s="245" t="str">
        <f>IF(OR(TOTAL!T98="",TOTAL!T98=0),"",TOTAL!T98/TOTAL!$C$6*'Vîrsta 1-2 ani'!$C$6)</f>
        <v/>
      </c>
      <c r="U98" s="245" t="str">
        <f>IF(OR(TOTAL!U98="",TOTAL!U98=0),"",TOTAL!U98/TOTAL!$C$6*'Vîrsta 1-2 ani'!$C$6)</f>
        <v/>
      </c>
      <c r="V98" s="245" t="str">
        <f>IF(OR(TOTAL!V98="",TOTAL!V98=0),"",TOTAL!V98/TOTAL!$C$6*'Vîrsta 1-2 ani'!$C$6)</f>
        <v/>
      </c>
      <c r="W98" s="245" t="str">
        <f>IF(OR(TOTAL!W98="",TOTAL!W98=0),"",TOTAL!W98/TOTAL!$C$6*'Vîrsta 1-2 ani'!$C$6)</f>
        <v/>
      </c>
      <c r="X98" s="245" t="str">
        <f>IF(OR(TOTAL!X98="",TOTAL!X98=0),"",TOTAL!X98/TOTAL!$C$6*'Vîrsta 1-2 ani'!$C$6)</f>
        <v/>
      </c>
      <c r="Y98" s="245" t="str">
        <f>IF(OR(TOTAL!Y98="",TOTAL!Y98=0),"",TOTAL!Y98/TOTAL!$C$6*'Vîrsta 1-2 ani'!$C$6)</f>
        <v/>
      </c>
      <c r="Z98" s="11">
        <f t="shared" si="47"/>
        <v>0</v>
      </c>
      <c r="AA98" s="11">
        <f t="shared" si="31"/>
        <v>0</v>
      </c>
      <c r="AB98" s="11" t="str">
        <f t="shared" si="44"/>
        <v/>
      </c>
      <c r="AC98" s="7"/>
      <c r="AD98" s="97" t="str">
        <f t="shared" si="48"/>
        <v/>
      </c>
      <c r="AE98" s="98">
        <v>4.0000000000000001E-3</v>
      </c>
      <c r="AF98" s="97" t="str">
        <f t="shared" si="45"/>
        <v/>
      </c>
      <c r="AG98" s="98"/>
      <c r="AH98" s="97" t="str">
        <f t="shared" si="46"/>
        <v/>
      </c>
      <c r="AI98" s="98">
        <v>0.81</v>
      </c>
      <c r="AJ98" s="97" t="str">
        <f t="shared" si="43"/>
        <v/>
      </c>
      <c r="AK98" s="98">
        <v>3.25</v>
      </c>
      <c r="AL98" s="192"/>
      <c r="AM98" s="99"/>
      <c r="AN98" s="99"/>
      <c r="AO98" s="66"/>
    </row>
    <row r="99" spans="1:41" s="31" customFormat="1" ht="15.75" x14ac:dyDescent="0.25">
      <c r="A99" s="312"/>
      <c r="B99" s="60" t="s">
        <v>49</v>
      </c>
      <c r="C99" s="245" t="str">
        <f>IF(OR(TOTAL!C99="",TOTAL!C99=0),"",TOTAL!C99/TOTAL!$C$6*'Vîrsta 1-2 ani'!$C$6)</f>
        <v/>
      </c>
      <c r="D99" s="245">
        <f>IF(OR(TOTAL!D99="",TOTAL!D99=0),"",TOTAL!D99/TOTAL!$C$6*'Vîrsta 1-2 ani'!$C$6)</f>
        <v>0.1216</v>
      </c>
      <c r="E99" s="245">
        <f>IF(OR(TOTAL!E99="",TOTAL!E99=0),"",TOTAL!E99/TOTAL!$C$6*'Vîrsta 1-2 ani'!$C$6)</f>
        <v>0.1216</v>
      </c>
      <c r="F99" s="245">
        <f>IF(OR(TOTAL!F99="",TOTAL!F99=0),"",TOTAL!F99/TOTAL!$C$6*'Vîrsta 1-2 ani'!$C$6)</f>
        <v>3.5200000000000002E-2</v>
      </c>
      <c r="G99" s="245" t="str">
        <f>IF(OR(TOTAL!G99="",TOTAL!G99=0),"",TOTAL!G99/TOTAL!$C$6*'Vîrsta 1-2 ani'!$C$6)</f>
        <v/>
      </c>
      <c r="H99" s="245" t="str">
        <f>IF(OR(TOTAL!H99="",TOTAL!H99=0),"",TOTAL!H99/TOTAL!$C$6*'Vîrsta 1-2 ani'!$C$6)</f>
        <v/>
      </c>
      <c r="I99" s="245">
        <f>IF(OR(TOTAL!I99="",TOTAL!I99=0),"",TOTAL!I99/TOTAL!$C$6*'Vîrsta 1-2 ani'!$C$6)</f>
        <v>0.08</v>
      </c>
      <c r="J99" s="245" t="str">
        <f>IF(OR(TOTAL!J99="",TOTAL!J99=0),"",TOTAL!J99/TOTAL!$C$6*'Vîrsta 1-2 ani'!$C$6)</f>
        <v/>
      </c>
      <c r="K99" s="245">
        <f>IF(OR(TOTAL!K99="",TOTAL!K99=0),"",TOTAL!K99/TOTAL!$C$6*'Vîrsta 1-2 ani'!$C$6)</f>
        <v>6.4000000000000001E-2</v>
      </c>
      <c r="L99" s="245" t="str">
        <f>IF(OR(TOTAL!L99="",TOTAL!L99=0),"",TOTAL!L99/TOTAL!$C$6*'Vîrsta 1-2 ani'!$C$6)</f>
        <v/>
      </c>
      <c r="M99" s="245" t="str">
        <f>IF(OR(TOTAL!M99="",TOTAL!M99=0),"",TOTAL!M99/TOTAL!$C$6*'Vîrsta 1-2 ani'!$C$6)</f>
        <v/>
      </c>
      <c r="N99" s="245">
        <f>IF(OR(TOTAL!N99="",TOTAL!N99=0),"",TOTAL!N99/TOTAL!$C$6*'Vîrsta 1-2 ani'!$C$6)</f>
        <v>6.4000000000000001E-2</v>
      </c>
      <c r="O99" s="245">
        <f>IF(OR(TOTAL!O99="",TOTAL!O99=0),"",TOTAL!O99/TOTAL!$C$6*'Vîrsta 1-2 ani'!$C$6)</f>
        <v>9.6000000000000002E-2</v>
      </c>
      <c r="P99" s="245">
        <f>IF(OR(TOTAL!P99="",TOTAL!P99=0),"",TOTAL!P99/TOTAL!$C$6*'Vîrsta 1-2 ani'!$C$6)</f>
        <v>0.64</v>
      </c>
      <c r="Q99" s="245" t="str">
        <f>IF(OR(TOTAL!Q99="",TOTAL!Q99=0),"",TOTAL!Q99/TOTAL!$C$6*'Vîrsta 1-2 ani'!$C$6)</f>
        <v/>
      </c>
      <c r="R99" s="245" t="str">
        <f>IF(OR(TOTAL!R99="",TOTAL!R99=0),"",TOTAL!R99/TOTAL!$C$6*'Vîrsta 1-2 ani'!$C$6)</f>
        <v/>
      </c>
      <c r="S99" s="245" t="str">
        <f>IF(OR(TOTAL!S99="",TOTAL!S99=0),"",TOTAL!S99/TOTAL!$C$6*'Vîrsta 1-2 ani'!$C$6)</f>
        <v/>
      </c>
      <c r="T99" s="245">
        <f>IF(OR(TOTAL!T99="",TOTAL!T99=0),"",TOTAL!T99/TOTAL!$C$6*'Vîrsta 1-2 ani'!$C$6)</f>
        <v>0.70400000000000007</v>
      </c>
      <c r="U99" s="245" t="str">
        <f>IF(OR(TOTAL!U99="",TOTAL!U99=0),"",TOTAL!U99/TOTAL!$C$6*'Vîrsta 1-2 ani'!$C$6)</f>
        <v/>
      </c>
      <c r="V99" s="245" t="str">
        <f>IF(OR(TOTAL!V99="",TOTAL!V99=0),"",TOTAL!V99/TOTAL!$C$6*'Vîrsta 1-2 ani'!$C$6)</f>
        <v/>
      </c>
      <c r="W99" s="245" t="str">
        <f>IF(OR(TOTAL!W99="",TOTAL!W99=0),"",TOTAL!W99/TOTAL!$C$6*'Vîrsta 1-2 ani'!$C$6)</f>
        <v/>
      </c>
      <c r="X99" s="245" t="str">
        <f>IF(OR(TOTAL!X99="",TOTAL!X99=0),"",TOTAL!X99/TOTAL!$C$6*'Vîrsta 1-2 ani'!$C$6)</f>
        <v/>
      </c>
      <c r="Y99" s="245" t="str">
        <f>IF(OR(TOTAL!Y99="",TOTAL!Y99=0),"",TOTAL!Y99/TOTAL!$C$6*'Vîrsta 1-2 ani'!$C$6)</f>
        <v/>
      </c>
      <c r="Z99" s="11">
        <f t="shared" si="47"/>
        <v>1.9264000000000001</v>
      </c>
      <c r="AA99" s="11">
        <f t="shared" si="31"/>
        <v>20.713978494623657</v>
      </c>
      <c r="AB99" s="11">
        <f t="shared" si="44"/>
        <v>20.713978494623657</v>
      </c>
      <c r="AC99" s="7"/>
      <c r="AD99" s="97">
        <f t="shared" si="48"/>
        <v>0.2899956989247312</v>
      </c>
      <c r="AE99" s="98">
        <v>1.4E-2</v>
      </c>
      <c r="AF99" s="97">
        <f t="shared" si="45"/>
        <v>2.0713978494623655E-2</v>
      </c>
      <c r="AG99" s="98">
        <v>1E-3</v>
      </c>
      <c r="AH99" s="97">
        <f t="shared" si="46"/>
        <v>13.619440860215054</v>
      </c>
      <c r="AI99" s="98">
        <v>0.65749999999999997</v>
      </c>
      <c r="AJ99" s="97">
        <f t="shared" si="43"/>
        <v>47.745720430107532</v>
      </c>
      <c r="AK99" s="98">
        <v>2.3050000000000002</v>
      </c>
      <c r="AL99" s="204"/>
      <c r="AM99" s="176"/>
      <c r="AN99" s="176"/>
      <c r="AO99" s="66"/>
    </row>
    <row r="100" spans="1:41" ht="16.5" thickBot="1" x14ac:dyDescent="0.3">
      <c r="A100" s="237">
        <v>13</v>
      </c>
      <c r="B100" s="73" t="s">
        <v>9</v>
      </c>
      <c r="C100" s="253">
        <f>IF(OR(TOTAL!C100="",TOTAL!C100=0),"",((TOTAL!C100-('Vîrsta 3-4 ani'!$C$6*0.00016)-('Vîrsta 5-7 ani'!$C$6*0.00048))/TOTAL!$C$6)*$C$6)</f>
        <v>1.4515200000000001E-2</v>
      </c>
      <c r="D100" s="253">
        <f>IF(OR(TOTAL!D100="",TOTAL!D100=0),"",((TOTAL!D100-('Vîrsta 3-4 ani'!$C$6*0.00016)-('Vîrsta 5-7 ani'!$C$6*0.00048))/TOTAL!$C$6)*$C$6)</f>
        <v>8.1151999999999995E-3</v>
      </c>
      <c r="E100" s="253">
        <f>IF(OR(TOTAL!E100="",TOTAL!E100=0),"",((TOTAL!E100-('Vîrsta 3-4 ani'!$C$6*0.00016)-('Vîrsta 5-7 ani'!$C$6*0.00048))/TOTAL!$C$6)*$C$6)</f>
        <v>6.8351999999999987E-3</v>
      </c>
      <c r="F100" s="253">
        <f>IF(OR(TOTAL!F100="",TOTAL!F100=0),"",((TOTAL!F100-('Vîrsta 3-4 ani'!$C$6*0.00016)-('Vîrsta 5-7 ani'!$C$6*0.00048))/TOTAL!$C$6)*$C$6)</f>
        <v>5.5551999999999989E-3</v>
      </c>
      <c r="G100" s="253">
        <f>IF(OR(TOTAL!G100="",TOTAL!G100=0),"",((TOTAL!G100-('Vîrsta 3-4 ani'!$C$6*0.00016)-('Vîrsta 5-7 ani'!$C$6*0.00048))/TOTAL!$C$6)*$C$6)</f>
        <v>6.1951999999999997E-3</v>
      </c>
      <c r="H100" s="253">
        <f>IF(OR(TOTAL!H100="",TOTAL!H100=0),"",((TOTAL!H100-('Vîrsta 3-4 ani'!$C$6*0.00016)-('Vîrsta 5-7 ani'!$C$6*0.00048))/TOTAL!$C$6)*$C$6)</f>
        <v>1.1315200000000001E-2</v>
      </c>
      <c r="I100" s="253">
        <f>IF(OR(TOTAL!I100="",TOTAL!I100=0),"",((TOTAL!I100-('Vîrsta 3-4 ani'!$C$6*0.00016)-('Vîrsta 5-7 ani'!$C$6*0.00048))/TOTAL!$C$6)*$C$6)</f>
        <v>1.1315200000000001E-2</v>
      </c>
      <c r="J100" s="253">
        <f>IF(OR(TOTAL!J100="",TOTAL!J100=0),"",((TOTAL!J100-('Vîrsta 3-4 ani'!$C$6*0.00016)-('Vîrsta 5-7 ani'!$C$6*0.00048))/TOTAL!$C$6)*$C$6)</f>
        <v>1.1315200000000001E-2</v>
      </c>
      <c r="K100" s="253">
        <f>IF(OR(TOTAL!K100="",TOTAL!K100=0),"",((TOTAL!K100-('Vîrsta 3-4 ani'!$C$6*0.00016)-('Vîrsta 5-7 ani'!$C$6*0.00048))/TOTAL!$C$6)*$C$6)</f>
        <v>1.1315200000000001E-2</v>
      </c>
      <c r="L100" s="253">
        <f>IF(OR(TOTAL!L100="",TOTAL!L100=0),"",((TOTAL!L100-('Vîrsta 3-4 ani'!$C$6*0.00016)-('Vîrsta 5-7 ani'!$C$6*0.00048))/TOTAL!$C$6)*$C$6)</f>
        <v>6.8351999999999987E-3</v>
      </c>
      <c r="M100" s="253">
        <f>IF(OR(TOTAL!M100="",TOTAL!M100=0),"",((TOTAL!M100-('Vîrsta 3-4 ani'!$C$6*0.00016)-('Vîrsta 5-7 ani'!$C$6*0.00048))/TOTAL!$C$6)*$C$6)</f>
        <v>1.1315200000000001E-2</v>
      </c>
      <c r="N100" s="253">
        <f>IF(OR(TOTAL!N100="",TOTAL!N100=0),"",((TOTAL!N100-('Vîrsta 3-4 ani'!$C$6*0.00016)-('Vîrsta 5-7 ani'!$C$6*0.00048))/TOTAL!$C$6)*$C$6)</f>
        <v>1.1315200000000001E-2</v>
      </c>
      <c r="O100" s="253">
        <f>IF(OR(TOTAL!O100="",TOTAL!O100=0),"",((TOTAL!O100-('Vîrsta 3-4 ani'!$C$6*0.00016)-('Vîrsta 5-7 ani'!$C$6*0.00048))/TOTAL!$C$6)*$C$6)</f>
        <v>8.1151999999999995E-3</v>
      </c>
      <c r="P100" s="253">
        <f>IF(OR(TOTAL!P100="",TOTAL!P100=0),"",((TOTAL!P100-('Vîrsta 3-4 ani'!$C$6*0.00016)-('Vîrsta 5-7 ani'!$C$6*0.00048))/TOTAL!$C$6)*$C$6)</f>
        <v>0.12651520000000002</v>
      </c>
      <c r="Q100" s="253">
        <f>IF(OR(TOTAL!Q100="",TOTAL!Q100=0),"",((TOTAL!Q100-('Vîrsta 3-4 ani'!$C$6*0.00016)-('Vîrsta 5-7 ani'!$C$6*0.00048))/TOTAL!$C$6)*$C$6)</f>
        <v>9.4515200000000008E-2</v>
      </c>
      <c r="R100" s="253">
        <f>IF(OR(TOTAL!R100="",TOTAL!R100=0),"",((TOTAL!R100-('Vîrsta 3-4 ani'!$C$6*0.00016)-('Vîrsta 5-7 ani'!$C$6*0.00048))/TOTAL!$C$6)*$C$6)</f>
        <v>2.15552E-2</v>
      </c>
      <c r="S100" s="253">
        <f>IF(OR(TOTAL!S100="",TOTAL!S100=0),"",((TOTAL!S100-('Vîrsta 3-4 ani'!$C$6*0.00016)-('Vîrsta 5-7 ani'!$C$6*0.00048))/TOTAL!$C$6)*$C$6)</f>
        <v>9.4515200000000008E-2</v>
      </c>
      <c r="T100" s="253">
        <f>IF(OR(TOTAL!T100="",TOTAL!T100=0),"",((TOTAL!T100-('Vîrsta 3-4 ani'!$C$6*0.00016)-('Vîrsta 5-7 ani'!$C$6*0.00048))/TOTAL!$C$6)*$C$6)</f>
        <v>0.1373952</v>
      </c>
      <c r="U100" s="253">
        <f>IF(OR(TOTAL!U100="",TOTAL!U100=0),"",((TOTAL!U100-('Vîrsta 3-4 ani'!$C$6*0.00016)-('Vîrsta 5-7 ani'!$C$6*0.00048))/TOTAL!$C$6)*$C$6)</f>
        <v>0.14827520000000002</v>
      </c>
      <c r="V100" s="253">
        <f>IF(OR(TOTAL!V100="",TOTAL!V100=0),"",((TOTAL!V100-('Vîrsta 3-4 ani'!$C$6*0.00016)-('Vîrsta 5-7 ani'!$C$6*0.00048))/TOTAL!$C$6)*$C$6)</f>
        <v>0.12651520000000002</v>
      </c>
      <c r="W100" s="253" t="str">
        <f>IF(OR(TOTAL!W100="",TOTAL!W100=0),"",((TOTAL!W100-('Vîrsta 3-4 ani'!$C$6*0.00016)-('Vîrsta 5-7 ani'!$C$6*0.00048))/TOTAL!$C$6)*$C$6)</f>
        <v/>
      </c>
      <c r="X100" s="253" t="str">
        <f>IF(OR(TOTAL!X100="",TOTAL!X100=0),"",((TOTAL!X100-('Vîrsta 3-4 ani'!$C$6*0.00016)-('Vîrsta 5-7 ani'!$C$6*0.00048))/TOTAL!$C$6)*$C$6)</f>
        <v/>
      </c>
      <c r="Y100" s="253" t="str">
        <f>IF(OR(TOTAL!Y100="",TOTAL!Y100=0),"",((TOTAL!Y100-('Vîrsta 3-4 ani'!$C$6*0.00016)-('Vîrsta 5-7 ani'!$C$6*0.00048))/TOTAL!$C$6)*$C$6)</f>
        <v/>
      </c>
      <c r="Z100" s="74">
        <f t="shared" si="47"/>
        <v>0.87334400000000012</v>
      </c>
      <c r="AA100" s="74">
        <f t="shared" si="31"/>
        <v>9.3907956989247321</v>
      </c>
      <c r="AB100" s="74">
        <f t="shared" si="44"/>
        <v>9.3907956989247321</v>
      </c>
      <c r="AC100" s="75"/>
      <c r="AD100" s="106">
        <f t="shared" si="48"/>
        <v>0</v>
      </c>
      <c r="AE100" s="107"/>
      <c r="AF100" s="106">
        <f t="shared" si="45"/>
        <v>0</v>
      </c>
      <c r="AG100" s="107"/>
      <c r="AH100" s="106">
        <f t="shared" si="46"/>
        <v>0</v>
      </c>
      <c r="AI100" s="107"/>
      <c r="AJ100" s="106">
        <f t="shared" si="43"/>
        <v>0</v>
      </c>
      <c r="AK100" s="146"/>
      <c r="AL100" s="205">
        <v>1.1200000000000001</v>
      </c>
      <c r="AM100" s="147">
        <f>IFERROR((AB100-AL100),"")</f>
        <v>8.2707956989247329</v>
      </c>
      <c r="AN100" s="147">
        <f>IFERROR((AB100*100/AL100),"")</f>
        <v>838.46390168970811</v>
      </c>
      <c r="AO100" s="18"/>
    </row>
    <row r="101" spans="1:41" ht="15.75" x14ac:dyDescent="0.25">
      <c r="A101" s="109">
        <v>14</v>
      </c>
      <c r="B101" s="110" t="s">
        <v>8</v>
      </c>
      <c r="C101" s="254">
        <f>IF(OR(TOTAL!C101="",TOTAL!C101=0),"",TOTAL!C101/TOTAL!$C$6*'Vîrsta 1-2 ani'!$C$6)</f>
        <v>1.6E-2</v>
      </c>
      <c r="D101" s="254" t="str">
        <f>IF(OR(TOTAL!D101="",TOTAL!D101=0),"",TOTAL!D101/TOTAL!$C$6*'Vîrsta 1-2 ani'!$C$6)</f>
        <v/>
      </c>
      <c r="E101" s="254" t="str">
        <f>IF(OR(TOTAL!E101="",TOTAL!E101=0),"",TOTAL!E101/TOTAL!$C$6*'Vîrsta 1-2 ani'!$C$6)</f>
        <v/>
      </c>
      <c r="F101" s="254">
        <f>IF(OR(TOTAL!F101="",TOTAL!F101=0),"",TOTAL!F101/TOTAL!$C$6*'Vîrsta 1-2 ani'!$C$6)</f>
        <v>7.0399999999999994E-3</v>
      </c>
      <c r="G101" s="254" t="str">
        <f>IF(OR(TOTAL!G101="",TOTAL!G101=0),"",TOTAL!G101/TOTAL!$C$6*'Vîrsta 1-2 ani'!$C$6)</f>
        <v/>
      </c>
      <c r="H101" s="254" t="str">
        <f>IF(OR(TOTAL!H101="",TOTAL!H101=0),"",TOTAL!H101/TOTAL!$C$6*'Vîrsta 1-2 ani'!$C$6)</f>
        <v/>
      </c>
      <c r="I101" s="254">
        <f>IF(OR(TOTAL!I101="",TOTAL!I101=0),"",TOTAL!I101/TOTAL!$C$6*'Vîrsta 1-2 ani'!$C$6)</f>
        <v>1.2800000000000001E-2</v>
      </c>
      <c r="J101" s="254" t="str">
        <f>IF(OR(TOTAL!J101="",TOTAL!J101=0),"",TOTAL!J101/TOTAL!$C$6*'Vîrsta 1-2 ani'!$C$6)</f>
        <v/>
      </c>
      <c r="K101" s="254">
        <f>IF(OR(TOTAL!K101="",TOTAL!K101=0),"",TOTAL!K101/TOTAL!$C$6*'Vîrsta 1-2 ani'!$C$6)</f>
        <v>1.2800000000000001E-2</v>
      </c>
      <c r="L101" s="254" t="str">
        <f>IF(OR(TOTAL!L101="",TOTAL!L101=0),"",TOTAL!L101/TOTAL!$C$6*'Vîrsta 1-2 ani'!$C$6)</f>
        <v/>
      </c>
      <c r="M101" s="254">
        <f>IF(OR(TOTAL!M101="",TOTAL!M101=0),"",TOTAL!M101/TOTAL!$C$6*'Vîrsta 1-2 ani'!$C$6)</f>
        <v>1.2800000000000001E-2</v>
      </c>
      <c r="N101" s="254">
        <f>IF(OR(TOTAL!N101="",TOTAL!N101=0),"",TOTAL!N101/TOTAL!$C$6*'Vîrsta 1-2 ani'!$C$6)</f>
        <v>1.2800000000000001E-2</v>
      </c>
      <c r="O101" s="254" t="str">
        <f>IF(OR(TOTAL!O101="",TOTAL!O101=0),"",TOTAL!O101/TOTAL!$C$6*'Vîrsta 1-2 ani'!$C$6)</f>
        <v/>
      </c>
      <c r="P101" s="254">
        <f>IF(OR(TOTAL!P101="",TOTAL!P101=0),"",TOTAL!P101/TOTAL!$C$6*'Vîrsta 1-2 ani'!$C$6)</f>
        <v>0.128</v>
      </c>
      <c r="Q101" s="254" t="str">
        <f>IF(OR(TOTAL!Q101="",TOTAL!Q101=0),"",TOTAL!Q101/TOTAL!$C$6*'Vîrsta 1-2 ani'!$C$6)</f>
        <v/>
      </c>
      <c r="R101" s="254">
        <f>IF(OR(TOTAL!R101="",TOTAL!R101=0),"",TOTAL!R101/TOTAL!$C$6*'Vîrsta 1-2 ani'!$C$6)</f>
        <v>2.3039999999999998E-2</v>
      </c>
      <c r="S101" s="254">
        <f>IF(OR(TOTAL!S101="",TOTAL!S101=0),"",TOTAL!S101/TOTAL!$C$6*'Vîrsta 1-2 ani'!$C$6)</f>
        <v>1.9199999999999998E-2</v>
      </c>
      <c r="T101" s="254">
        <f>IF(OR(TOTAL!T101="",TOTAL!T101=0),"",TOTAL!T101/TOTAL!$C$6*'Vîrsta 1-2 ani'!$C$6)</f>
        <v>1.376E-2</v>
      </c>
      <c r="U101" s="254" t="str">
        <f>IF(OR(TOTAL!U101="",TOTAL!U101=0),"",TOTAL!U101/TOTAL!$C$6*'Vîrsta 1-2 ani'!$C$6)</f>
        <v/>
      </c>
      <c r="V101" s="254">
        <f>IF(OR(TOTAL!V101="",TOTAL!V101=0),"",TOTAL!V101/TOTAL!$C$6*'Vîrsta 1-2 ani'!$C$6)</f>
        <v>1.2800000000000001E-2</v>
      </c>
      <c r="W101" s="254" t="str">
        <f>IF(OR(TOTAL!W101="",TOTAL!W101=0),"",TOTAL!W101/TOTAL!$C$6*'Vîrsta 1-2 ani'!$C$6)</f>
        <v/>
      </c>
      <c r="X101" s="254" t="str">
        <f>IF(OR(TOTAL!X101="",TOTAL!X101=0),"",TOTAL!X101/TOTAL!$C$6*'Vîrsta 1-2 ani'!$C$6)</f>
        <v/>
      </c>
      <c r="Y101" s="254" t="str">
        <f>IF(OR(TOTAL!Y101="",TOTAL!Y101=0),"",TOTAL!Y101/TOTAL!$C$6*'Vîrsta 1-2 ani'!$C$6)</f>
        <v/>
      </c>
      <c r="Z101" s="111">
        <f t="shared" si="47"/>
        <v>0.27104</v>
      </c>
      <c r="AA101" s="111">
        <f t="shared" si="31"/>
        <v>2.9144086021505378</v>
      </c>
      <c r="AB101" s="111">
        <f t="shared" si="44"/>
        <v>2.9144086021505378</v>
      </c>
      <c r="AC101" s="112">
        <v>0</v>
      </c>
      <c r="AD101" s="111">
        <f t="shared" si="48"/>
        <v>0</v>
      </c>
      <c r="AE101" s="113">
        <v>0</v>
      </c>
      <c r="AF101" s="111">
        <f t="shared" si="45"/>
        <v>0</v>
      </c>
      <c r="AG101" s="113">
        <v>0</v>
      </c>
      <c r="AH101" s="111">
        <f t="shared" si="46"/>
        <v>0</v>
      </c>
      <c r="AI101" s="140">
        <v>0</v>
      </c>
      <c r="AJ101" s="227">
        <f t="shared" si="43"/>
        <v>0</v>
      </c>
      <c r="AK101" s="224">
        <v>0</v>
      </c>
      <c r="AL101" s="142"/>
      <c r="AM101" s="143"/>
      <c r="AN101" s="143"/>
      <c r="AO101" s="18"/>
    </row>
    <row r="102" spans="1:41" ht="15.75" x14ac:dyDescent="0.25">
      <c r="A102" s="81">
        <v>15</v>
      </c>
      <c r="B102" s="82" t="s">
        <v>10</v>
      </c>
      <c r="C102" s="255" t="str">
        <f>IF(OR(TOTAL!C102="",TOTAL!C102=0),"",TOTAL!C102/TOTAL!$C$6*'Vîrsta 1-2 ani'!$C$6)</f>
        <v/>
      </c>
      <c r="D102" s="255" t="str">
        <f>IF(OR(TOTAL!D102="",TOTAL!D102=0),"",TOTAL!D102/TOTAL!$C$6*'Vîrsta 1-2 ani'!$C$6)</f>
        <v/>
      </c>
      <c r="E102" s="255">
        <f>IF(OR(TOTAL!E102="",TOTAL!E102=0),"",TOTAL!E102/TOTAL!$C$6*'Vîrsta 1-2 ani'!$C$6)</f>
        <v>1.6E-2</v>
      </c>
      <c r="F102" s="255" t="str">
        <f>IF(OR(TOTAL!F102="",TOTAL!F102=0),"",TOTAL!F102/TOTAL!$C$6*'Vîrsta 1-2 ani'!$C$6)</f>
        <v/>
      </c>
      <c r="G102" s="255" t="str">
        <f>IF(OR(TOTAL!G102="",TOTAL!G102=0),"",TOTAL!G102/TOTAL!$C$6*'Vîrsta 1-2 ani'!$C$6)</f>
        <v/>
      </c>
      <c r="H102" s="255" t="str">
        <f>IF(OR(TOTAL!H102="",TOTAL!H102=0),"",TOTAL!H102/TOTAL!$C$6*'Vîrsta 1-2 ani'!$C$6)</f>
        <v/>
      </c>
      <c r="I102" s="255" t="str">
        <f>IF(OR(TOTAL!I102="",TOTAL!I102=0),"",TOTAL!I102/TOTAL!$C$6*'Vîrsta 1-2 ani'!$C$6)</f>
        <v/>
      </c>
      <c r="J102" s="255" t="str">
        <f>IF(OR(TOTAL!J102="",TOTAL!J102=0),"",TOTAL!J102/TOTAL!$C$6*'Vîrsta 1-2 ani'!$C$6)</f>
        <v/>
      </c>
      <c r="K102" s="255" t="str">
        <f>IF(OR(TOTAL!K102="",TOTAL!K102=0),"",TOTAL!K102/TOTAL!$C$6*'Vîrsta 1-2 ani'!$C$6)</f>
        <v/>
      </c>
      <c r="L102" s="255" t="str">
        <f>IF(OR(TOTAL!L102="",TOTAL!L102=0),"",TOTAL!L102/TOTAL!$C$6*'Vîrsta 1-2 ani'!$C$6)</f>
        <v/>
      </c>
      <c r="M102" s="255" t="str">
        <f>IF(OR(TOTAL!M102="",TOTAL!M102=0),"",TOTAL!M102/TOTAL!$C$6*'Vîrsta 1-2 ani'!$C$6)</f>
        <v/>
      </c>
      <c r="N102" s="255" t="str">
        <f>IF(OR(TOTAL!N102="",TOTAL!N102=0),"",TOTAL!N102/TOTAL!$C$6*'Vîrsta 1-2 ani'!$C$6)</f>
        <v/>
      </c>
      <c r="O102" s="255">
        <f>IF(OR(TOTAL!O102="",TOTAL!O102=0),"",TOTAL!O102/TOTAL!$C$6*'Vîrsta 1-2 ani'!$C$6)</f>
        <v>3.2000000000000001E-2</v>
      </c>
      <c r="P102" s="255" t="str">
        <f>IF(OR(TOTAL!P102="",TOTAL!P102=0),"",TOTAL!P102/TOTAL!$C$6*'Vîrsta 1-2 ani'!$C$6)</f>
        <v/>
      </c>
      <c r="Q102" s="255" t="str">
        <f>IF(OR(TOTAL!Q102="",TOTAL!Q102=0),"",TOTAL!Q102/TOTAL!$C$6*'Vîrsta 1-2 ani'!$C$6)</f>
        <v/>
      </c>
      <c r="R102" s="255" t="str">
        <f>IF(OR(TOTAL!R102="",TOTAL!R102=0),"",TOTAL!R102/TOTAL!$C$6*'Vîrsta 1-2 ani'!$C$6)</f>
        <v/>
      </c>
      <c r="S102" s="255" t="str">
        <f>IF(OR(TOTAL!S102="",TOTAL!S102=0),"",TOTAL!S102/TOTAL!$C$6*'Vîrsta 1-2 ani'!$C$6)</f>
        <v/>
      </c>
      <c r="T102" s="255" t="str">
        <f>IF(OR(TOTAL!T102="",TOTAL!T102=0),"",TOTAL!T102/TOTAL!$C$6*'Vîrsta 1-2 ani'!$C$6)</f>
        <v/>
      </c>
      <c r="U102" s="255" t="str">
        <f>IF(OR(TOTAL!U102="",TOTAL!U102=0),"",TOTAL!U102/TOTAL!$C$6*'Vîrsta 1-2 ani'!$C$6)</f>
        <v/>
      </c>
      <c r="V102" s="255" t="str">
        <f>IF(OR(TOTAL!V102="",TOTAL!V102=0),"",TOTAL!V102/TOTAL!$C$6*'Vîrsta 1-2 ani'!$C$6)</f>
        <v/>
      </c>
      <c r="W102" s="255" t="str">
        <f>IF(OR(TOTAL!W102="",TOTAL!W102=0),"",TOTAL!W102/TOTAL!$C$6*'Vîrsta 1-2 ani'!$C$6)</f>
        <v/>
      </c>
      <c r="X102" s="255" t="str">
        <f>IF(OR(TOTAL!X102="",TOTAL!X102=0),"",TOTAL!X102/TOTAL!$C$6*'Vîrsta 1-2 ani'!$C$6)</f>
        <v/>
      </c>
      <c r="Y102" s="255" t="str">
        <f>IF(OR(TOTAL!Y102="",TOTAL!Y102=0),"",TOTAL!Y102/TOTAL!$C$6*'Vîrsta 1-2 ani'!$C$6)</f>
        <v/>
      </c>
      <c r="Z102" s="83">
        <f t="shared" si="47"/>
        <v>4.8000000000000001E-2</v>
      </c>
      <c r="AA102" s="83">
        <f t="shared" si="31"/>
        <v>0.5161290322580645</v>
      </c>
      <c r="AB102" s="83">
        <f t="shared" si="44"/>
        <v>0.5161290322580645</v>
      </c>
      <c r="AC102" s="94">
        <v>0</v>
      </c>
      <c r="AD102" s="83">
        <f t="shared" si="48"/>
        <v>4.3354838709677421E-2</v>
      </c>
      <c r="AE102" s="85">
        <v>8.4000000000000005E-2</v>
      </c>
      <c r="AF102" s="83">
        <f t="shared" si="45"/>
        <v>9.8064516129032255E-3</v>
      </c>
      <c r="AG102" s="85">
        <v>1.9E-2</v>
      </c>
      <c r="AH102" s="83">
        <f t="shared" si="46"/>
        <v>9.3419354838709667E-2</v>
      </c>
      <c r="AI102" s="141">
        <v>0.18099999999999999</v>
      </c>
      <c r="AJ102" s="227">
        <f t="shared" si="43"/>
        <v>0.54193548387096779</v>
      </c>
      <c r="AK102" s="224">
        <v>1.05</v>
      </c>
      <c r="AL102" s="142"/>
      <c r="AM102" s="143"/>
      <c r="AN102" s="143"/>
      <c r="AO102" s="18"/>
    </row>
    <row r="103" spans="1:41" ht="15.75" x14ac:dyDescent="0.25">
      <c r="A103" s="81">
        <v>16</v>
      </c>
      <c r="B103" s="86" t="s">
        <v>50</v>
      </c>
      <c r="C103" s="256" t="str">
        <f>IF(OR(TOTAL!C103="",TOTAL!C103=0),"",TOTAL!C103/TOTAL!$C$6*'Vîrsta 1-2 ani'!$C$6)</f>
        <v/>
      </c>
      <c r="D103" s="256" t="str">
        <f>IF(OR(TOTAL!D103="",TOTAL!D103=0),"",TOTAL!D103/TOTAL!$C$6*'Vîrsta 1-2 ani'!$C$6)</f>
        <v/>
      </c>
      <c r="E103" s="256" t="str">
        <f>IF(OR(TOTAL!E103="",TOTAL!E103=0),"",TOTAL!E103/TOTAL!$C$6*'Vîrsta 1-2 ani'!$C$6)</f>
        <v/>
      </c>
      <c r="F103" s="256" t="str">
        <f>IF(OR(TOTAL!F103="",TOTAL!F103=0),"",TOTAL!F103/TOTAL!$C$6*'Vîrsta 1-2 ani'!$C$6)</f>
        <v/>
      </c>
      <c r="G103" s="256" t="str">
        <f>IF(OR(TOTAL!G103="",TOTAL!G103=0),"",TOTAL!G103/TOTAL!$C$6*'Vîrsta 1-2 ani'!$C$6)</f>
        <v/>
      </c>
      <c r="H103" s="256" t="str">
        <f>IF(OR(TOTAL!H103="",TOTAL!H103=0),"",TOTAL!H103/TOTAL!$C$6*'Vîrsta 1-2 ani'!$C$6)</f>
        <v/>
      </c>
      <c r="I103" s="256" t="str">
        <f>IF(OR(TOTAL!I103="",TOTAL!I103=0),"",TOTAL!I103/TOTAL!$C$6*'Vîrsta 1-2 ani'!$C$6)</f>
        <v/>
      </c>
      <c r="J103" s="256" t="str">
        <f>IF(OR(TOTAL!J103="",TOTAL!J103=0),"",TOTAL!J103/TOTAL!$C$6*'Vîrsta 1-2 ani'!$C$6)</f>
        <v/>
      </c>
      <c r="K103" s="256" t="str">
        <f>IF(OR(TOTAL!K103="",TOTAL!K103=0),"",TOTAL!K103/TOTAL!$C$6*'Vîrsta 1-2 ani'!$C$6)</f>
        <v/>
      </c>
      <c r="L103" s="256" t="str">
        <f>IF(OR(TOTAL!L103="",TOTAL!L103=0),"",TOTAL!L103/TOTAL!$C$6*'Vîrsta 1-2 ani'!$C$6)</f>
        <v/>
      </c>
      <c r="M103" s="256" t="str">
        <f>IF(OR(TOTAL!M103="",TOTAL!M103=0),"",TOTAL!M103/TOTAL!$C$6*'Vîrsta 1-2 ani'!$C$6)</f>
        <v/>
      </c>
      <c r="N103" s="256" t="str">
        <f>IF(OR(TOTAL!N103="",TOTAL!N103=0),"",TOTAL!N103/TOTAL!$C$6*'Vîrsta 1-2 ani'!$C$6)</f>
        <v/>
      </c>
      <c r="O103" s="256" t="str">
        <f>IF(OR(TOTAL!O103="",TOTAL!O103=0),"",TOTAL!O103/TOTAL!$C$6*'Vîrsta 1-2 ani'!$C$6)</f>
        <v/>
      </c>
      <c r="P103" s="256" t="str">
        <f>IF(OR(TOTAL!P103="",TOTAL!P103=0),"",TOTAL!P103/TOTAL!$C$6*'Vîrsta 1-2 ani'!$C$6)</f>
        <v/>
      </c>
      <c r="Q103" s="256" t="str">
        <f>IF(OR(TOTAL!Q103="",TOTAL!Q103=0),"",TOTAL!Q103/TOTAL!$C$6*'Vîrsta 1-2 ani'!$C$6)</f>
        <v/>
      </c>
      <c r="R103" s="256" t="str">
        <f>IF(OR(TOTAL!R103="",TOTAL!R103=0),"",TOTAL!R103/TOTAL!$C$6*'Vîrsta 1-2 ani'!$C$6)</f>
        <v/>
      </c>
      <c r="S103" s="256" t="str">
        <f>IF(OR(TOTAL!S103="",TOTAL!S103=0),"",TOTAL!S103/TOTAL!$C$6*'Vîrsta 1-2 ani'!$C$6)</f>
        <v/>
      </c>
      <c r="T103" s="256" t="str">
        <f>IF(OR(TOTAL!T103="",TOTAL!T103=0),"",TOTAL!T103/TOTAL!$C$6*'Vîrsta 1-2 ani'!$C$6)</f>
        <v/>
      </c>
      <c r="U103" s="256" t="str">
        <f>IF(OR(TOTAL!U103="",TOTAL!U103=0),"",TOTAL!U103/TOTAL!$C$6*'Vîrsta 1-2 ani'!$C$6)</f>
        <v/>
      </c>
      <c r="V103" s="256" t="str">
        <f>IF(OR(TOTAL!V103="",TOTAL!V103=0),"",TOTAL!V103/TOTAL!$C$6*'Vîrsta 1-2 ani'!$C$6)</f>
        <v/>
      </c>
      <c r="W103" s="256" t="str">
        <f>IF(OR(TOTAL!W103="",TOTAL!W103=0),"",TOTAL!W103/TOTAL!$C$6*'Vîrsta 1-2 ani'!$C$6)</f>
        <v/>
      </c>
      <c r="X103" s="256" t="str">
        <f>IF(OR(TOTAL!X103="",TOTAL!X103=0),"",TOTAL!X103/TOTAL!$C$6*'Vîrsta 1-2 ani'!$C$6)</f>
        <v/>
      </c>
      <c r="Y103" s="256" t="str">
        <f>IF(OR(TOTAL!Y103="",TOTAL!Y103=0),"",TOTAL!Y103/TOTAL!$C$6*'Vîrsta 1-2 ani'!$C$6)</f>
        <v/>
      </c>
      <c r="Z103" s="83">
        <f t="shared" si="47"/>
        <v>0</v>
      </c>
      <c r="AA103" s="83">
        <f t="shared" ref="AA103" si="49">IFERROR((Z103/$Z$6*1000),"")</f>
        <v>0</v>
      </c>
      <c r="AB103" s="83" t="str">
        <f t="shared" si="44"/>
        <v/>
      </c>
      <c r="AC103" s="94">
        <v>0</v>
      </c>
      <c r="AD103" s="83" t="str">
        <f t="shared" si="48"/>
        <v/>
      </c>
      <c r="AE103" s="85">
        <v>5.3999999999999999E-2</v>
      </c>
      <c r="AF103" s="83" t="str">
        <f t="shared" si="45"/>
        <v/>
      </c>
      <c r="AG103" s="85">
        <v>0</v>
      </c>
      <c r="AH103" s="83" t="str">
        <f t="shared" si="46"/>
        <v/>
      </c>
      <c r="AI103" s="141">
        <v>0.15</v>
      </c>
      <c r="AJ103" s="227" t="str">
        <f t="shared" si="43"/>
        <v/>
      </c>
      <c r="AK103" s="224">
        <v>0.85</v>
      </c>
      <c r="AL103" s="144"/>
      <c r="AM103" s="145"/>
      <c r="AN103" s="145"/>
      <c r="AO103" s="18"/>
    </row>
    <row r="104" spans="1:41" ht="15.75" x14ac:dyDescent="0.25">
      <c r="A104" s="87">
        <v>17</v>
      </c>
      <c r="B104" s="86" t="s">
        <v>58</v>
      </c>
      <c r="C104" s="256" t="str">
        <f>IF(OR(TOTAL!C104="",TOTAL!C104=0),"",TOTAL!C104/TOTAL!$C$6*'Vîrsta 1-2 ani'!$C$6)</f>
        <v/>
      </c>
      <c r="D104" s="256" t="str">
        <f>IF(OR(TOTAL!D104="",TOTAL!D104=0),"",TOTAL!D104/TOTAL!$C$6*'Vîrsta 1-2 ani'!$C$6)</f>
        <v/>
      </c>
      <c r="E104" s="256">
        <f>IF(OR(TOTAL!E104="",TOTAL!E104=0),"",TOTAL!E104/TOTAL!$C$6*'Vîrsta 1-2 ani'!$C$6)</f>
        <v>8.3199999999999993E-3</v>
      </c>
      <c r="F104" s="256" t="str">
        <f>IF(OR(TOTAL!F104="",TOTAL!F104=0),"",TOTAL!F104/TOTAL!$C$6*'Vîrsta 1-2 ani'!$C$6)</f>
        <v/>
      </c>
      <c r="G104" s="256" t="str">
        <f>IF(OR(TOTAL!G104="",TOTAL!G104=0),"",TOTAL!G104/TOTAL!$C$6*'Vîrsta 1-2 ani'!$C$6)</f>
        <v/>
      </c>
      <c r="H104" s="256">
        <f>IF(OR(TOTAL!H104="",TOTAL!H104=0),"",TOTAL!H104/TOTAL!$C$6*'Vîrsta 1-2 ani'!$C$6)</f>
        <v>1.2800000000000001E-2</v>
      </c>
      <c r="I104" s="256" t="str">
        <f>IF(OR(TOTAL!I104="",TOTAL!I104=0),"",TOTAL!I104/TOTAL!$C$6*'Vîrsta 1-2 ani'!$C$6)</f>
        <v/>
      </c>
      <c r="J104" s="256" t="str">
        <f>IF(OR(TOTAL!J104="",TOTAL!J104=0),"",TOTAL!J104/TOTAL!$C$6*'Vîrsta 1-2 ani'!$C$6)</f>
        <v/>
      </c>
      <c r="K104" s="256" t="str">
        <f>IF(OR(TOTAL!K104="",TOTAL!K104=0),"",TOTAL!K104/TOTAL!$C$6*'Vîrsta 1-2 ani'!$C$6)</f>
        <v/>
      </c>
      <c r="L104" s="256">
        <f>IF(OR(TOTAL!L104="",TOTAL!L104=0),"",TOTAL!L104/TOTAL!$C$6*'Vîrsta 1-2 ani'!$C$6)</f>
        <v>8.3199999999999993E-3</v>
      </c>
      <c r="M104" s="256" t="str">
        <f>IF(OR(TOTAL!M104="",TOTAL!M104=0),"",TOTAL!M104/TOTAL!$C$6*'Vîrsta 1-2 ani'!$C$6)</f>
        <v/>
      </c>
      <c r="N104" s="256" t="str">
        <f>IF(OR(TOTAL!N104="",TOTAL!N104=0),"",TOTAL!N104/TOTAL!$C$6*'Vîrsta 1-2 ani'!$C$6)</f>
        <v/>
      </c>
      <c r="O104" s="256">
        <f>IF(OR(TOTAL!O104="",TOTAL!O104=0),"",TOTAL!O104/TOTAL!$C$6*'Vîrsta 1-2 ani'!$C$6)</f>
        <v>9.5999999999999992E-3</v>
      </c>
      <c r="P104" s="256" t="str">
        <f>IF(OR(TOTAL!P104="",TOTAL!P104=0),"",TOTAL!P104/TOTAL!$C$6*'Vîrsta 1-2 ani'!$C$6)</f>
        <v/>
      </c>
      <c r="Q104" s="256" t="str">
        <f>IF(OR(TOTAL!Q104="",TOTAL!Q104=0),"",TOTAL!Q104/TOTAL!$C$6*'Vîrsta 1-2 ani'!$C$6)</f>
        <v/>
      </c>
      <c r="R104" s="256" t="str">
        <f>IF(OR(TOTAL!R104="",TOTAL!R104=0),"",TOTAL!R104/TOTAL!$C$6*'Vîrsta 1-2 ani'!$C$6)</f>
        <v/>
      </c>
      <c r="S104" s="256" t="str">
        <f>IF(OR(TOTAL!S104="",TOTAL!S104=0),"",TOTAL!S104/TOTAL!$C$6*'Vîrsta 1-2 ani'!$C$6)</f>
        <v/>
      </c>
      <c r="T104" s="256" t="str">
        <f>IF(OR(TOTAL!T104="",TOTAL!T104=0),"",TOTAL!T104/TOTAL!$C$6*'Vîrsta 1-2 ani'!$C$6)</f>
        <v/>
      </c>
      <c r="U104" s="256" t="str">
        <f>IF(OR(TOTAL!U104="",TOTAL!U104=0),"",TOTAL!U104/TOTAL!$C$6*'Vîrsta 1-2 ani'!$C$6)</f>
        <v/>
      </c>
      <c r="V104" s="256" t="str">
        <f>IF(OR(TOTAL!V104="",TOTAL!V104=0),"",TOTAL!V104/TOTAL!$C$6*'Vîrsta 1-2 ani'!$C$6)</f>
        <v/>
      </c>
      <c r="W104" s="256" t="str">
        <f>IF(OR(TOTAL!W104="",TOTAL!W104=0),"",TOTAL!W104/TOTAL!$C$6*'Vîrsta 1-2 ani'!$C$6)</f>
        <v/>
      </c>
      <c r="X104" s="256" t="str">
        <f>IF(OR(TOTAL!X104="",TOTAL!X104=0),"",TOTAL!X104/TOTAL!$C$6*'Vîrsta 1-2 ani'!$C$6)</f>
        <v/>
      </c>
      <c r="Y104" s="256" t="str">
        <f>IF(OR(TOTAL!Y104="",TOTAL!Y104=0),"",TOTAL!Y104/TOTAL!$C$6*'Vîrsta 1-2 ani'!$C$6)</f>
        <v/>
      </c>
      <c r="Z104" s="83">
        <f t="shared" si="47"/>
        <v>3.9039999999999998E-2</v>
      </c>
      <c r="AA104" s="83">
        <f t="shared" ref="AA104:AA109" si="50">IFERROR((Z104/$Z$6*1000),"")</f>
        <v>0.41978494623655915</v>
      </c>
      <c r="AB104" s="88">
        <f t="shared" si="44"/>
        <v>0.41978494623655915</v>
      </c>
      <c r="AC104" s="94"/>
      <c r="AD104" s="83">
        <f t="shared" si="48"/>
        <v>8.3956989247311833E-2</v>
      </c>
      <c r="AE104" s="84">
        <v>0.2</v>
      </c>
      <c r="AF104" s="88">
        <f t="shared" si="45"/>
        <v>5.8769892473118285E-2</v>
      </c>
      <c r="AG104" s="84">
        <v>0.14000000000000001</v>
      </c>
      <c r="AH104" s="88">
        <f t="shared" si="46"/>
        <v>0.22668387096774195</v>
      </c>
      <c r="AI104" s="94">
        <v>0.54</v>
      </c>
      <c r="AJ104" s="227">
        <f t="shared" si="43"/>
        <v>0.9613075268817205</v>
      </c>
      <c r="AK104" s="224">
        <v>2.29</v>
      </c>
      <c r="AL104" s="142"/>
      <c r="AM104" s="35"/>
      <c r="AN104" s="35"/>
      <c r="AO104" s="18"/>
    </row>
    <row r="105" spans="1:41" ht="15.75" x14ac:dyDescent="0.25">
      <c r="A105" s="87">
        <v>18</v>
      </c>
      <c r="B105" s="89" t="s">
        <v>3</v>
      </c>
      <c r="C105" s="166">
        <f>SUM(C106:C108)</f>
        <v>0</v>
      </c>
      <c r="D105" s="166">
        <f t="shared" ref="D105:Y105" si="51">SUM(D106:D108)</f>
        <v>0</v>
      </c>
      <c r="E105" s="166">
        <f t="shared" si="51"/>
        <v>0.10400000000000001</v>
      </c>
      <c r="F105" s="166">
        <f t="shared" si="51"/>
        <v>0</v>
      </c>
      <c r="G105" s="166">
        <f t="shared" si="51"/>
        <v>0</v>
      </c>
      <c r="H105" s="166">
        <f t="shared" si="51"/>
        <v>0</v>
      </c>
      <c r="I105" s="166">
        <f t="shared" si="51"/>
        <v>0</v>
      </c>
      <c r="J105" s="166">
        <f t="shared" si="51"/>
        <v>0.32</v>
      </c>
      <c r="K105" s="166">
        <f t="shared" si="51"/>
        <v>0</v>
      </c>
      <c r="L105" s="166">
        <f t="shared" si="51"/>
        <v>0</v>
      </c>
      <c r="M105" s="166">
        <f t="shared" si="51"/>
        <v>0</v>
      </c>
      <c r="N105" s="166">
        <f t="shared" si="51"/>
        <v>0</v>
      </c>
      <c r="O105" s="166">
        <f t="shared" si="51"/>
        <v>0.12</v>
      </c>
      <c r="P105" s="166">
        <f t="shared" si="51"/>
        <v>0</v>
      </c>
      <c r="Q105" s="166">
        <f t="shared" si="51"/>
        <v>0</v>
      </c>
      <c r="R105" s="166">
        <f t="shared" si="51"/>
        <v>0</v>
      </c>
      <c r="S105" s="166">
        <f t="shared" si="51"/>
        <v>0</v>
      </c>
      <c r="T105" s="166">
        <f t="shared" si="51"/>
        <v>0</v>
      </c>
      <c r="U105" s="166">
        <f t="shared" si="51"/>
        <v>2.048</v>
      </c>
      <c r="V105" s="166">
        <f t="shared" si="51"/>
        <v>0</v>
      </c>
      <c r="W105" s="166">
        <f t="shared" si="51"/>
        <v>0</v>
      </c>
      <c r="X105" s="166">
        <f t="shared" si="51"/>
        <v>0</v>
      </c>
      <c r="Y105" s="166">
        <f t="shared" si="51"/>
        <v>0</v>
      </c>
      <c r="Z105" s="90">
        <f t="shared" ref="Z105" si="52">SUM(Z106:Z108)</f>
        <v>2.5920000000000001</v>
      </c>
      <c r="AA105" s="90">
        <f t="shared" si="50"/>
        <v>27.870967741935484</v>
      </c>
      <c r="AB105" s="90">
        <f t="shared" si="44"/>
        <v>27.870967741935484</v>
      </c>
      <c r="AC105" s="95"/>
      <c r="AD105" s="90">
        <f>SUM(AD106:AD108)</f>
        <v>2.9501935483870976</v>
      </c>
      <c r="AE105" s="91"/>
      <c r="AF105" s="90">
        <f>SUM(AF106:AF108)</f>
        <v>1.1045161290322583</v>
      </c>
      <c r="AG105" s="91"/>
      <c r="AH105" s="90">
        <f>SUM(AH106:AH108)</f>
        <v>21.811612903225811</v>
      </c>
      <c r="AI105" s="95"/>
      <c r="AJ105" s="10">
        <f>SUM(AJ106:AJ108)</f>
        <v>93.563870967741948</v>
      </c>
      <c r="AK105" s="225"/>
      <c r="AL105" s="142"/>
      <c r="AM105" s="35"/>
      <c r="AN105" s="35"/>
      <c r="AO105" s="18"/>
    </row>
    <row r="106" spans="1:41" s="31" customFormat="1" ht="15.75" x14ac:dyDescent="0.25">
      <c r="A106" s="177"/>
      <c r="B106" s="92" t="s">
        <v>38</v>
      </c>
      <c r="C106" s="257" t="str">
        <f>IF(OR(TOTAL!C106="",TOTAL!C106=0),"",TOTAL!C106/TOTAL!$C$6*'Vîrsta 1-2 ani'!$C$6)</f>
        <v/>
      </c>
      <c r="D106" s="257" t="str">
        <f>IF(OR(TOTAL!D106="",TOTAL!D106=0),"",TOTAL!D106/TOTAL!$C$6*'Vîrsta 1-2 ani'!$C$6)</f>
        <v/>
      </c>
      <c r="E106" s="257">
        <f>IF(OR(TOTAL!E106="",TOTAL!E106=0),"",TOTAL!E106/TOTAL!$C$6*'Vîrsta 1-2 ani'!$C$6)</f>
        <v>0.10400000000000001</v>
      </c>
      <c r="F106" s="257" t="str">
        <f>IF(OR(TOTAL!F106="",TOTAL!F106=0),"",TOTAL!F106/TOTAL!$C$6*'Vîrsta 1-2 ani'!$C$6)</f>
        <v/>
      </c>
      <c r="G106" s="257" t="str">
        <f>IF(OR(TOTAL!G106="",TOTAL!G106=0),"",TOTAL!G106/TOTAL!$C$6*'Vîrsta 1-2 ani'!$C$6)</f>
        <v/>
      </c>
      <c r="H106" s="257" t="str">
        <f>IF(OR(TOTAL!H106="",TOTAL!H106=0),"",TOTAL!H106/TOTAL!$C$6*'Vîrsta 1-2 ani'!$C$6)</f>
        <v/>
      </c>
      <c r="I106" s="257" t="str">
        <f>IF(OR(TOTAL!I106="",TOTAL!I106=0),"",TOTAL!I106/TOTAL!$C$6*'Vîrsta 1-2 ani'!$C$6)</f>
        <v/>
      </c>
      <c r="J106" s="257">
        <f>IF(OR(TOTAL!J106="",TOTAL!J106=0),"",TOTAL!J106/TOTAL!$C$6*'Vîrsta 1-2 ani'!$C$6)</f>
        <v>0.16</v>
      </c>
      <c r="K106" s="257" t="str">
        <f>IF(OR(TOTAL!K106="",TOTAL!K106=0),"",TOTAL!K106/TOTAL!$C$6*'Vîrsta 1-2 ani'!$C$6)</f>
        <v/>
      </c>
      <c r="L106" s="257" t="str">
        <f>IF(OR(TOTAL!L106="",TOTAL!L106=0),"",TOTAL!L106/TOTAL!$C$6*'Vîrsta 1-2 ani'!$C$6)</f>
        <v/>
      </c>
      <c r="M106" s="257" t="str">
        <f>IF(OR(TOTAL!M106="",TOTAL!M106=0),"",TOTAL!M106/TOTAL!$C$6*'Vîrsta 1-2 ani'!$C$6)</f>
        <v/>
      </c>
      <c r="N106" s="257" t="str">
        <f>IF(OR(TOTAL!N106="",TOTAL!N106=0),"",TOTAL!N106/TOTAL!$C$6*'Vîrsta 1-2 ani'!$C$6)</f>
        <v/>
      </c>
      <c r="O106" s="257">
        <f>IF(OR(TOTAL!O106="",TOTAL!O106=0),"",TOTAL!O106/TOTAL!$C$6*'Vîrsta 1-2 ani'!$C$6)</f>
        <v>0.12</v>
      </c>
      <c r="P106" s="257" t="str">
        <f>IF(OR(TOTAL!P106="",TOTAL!P106=0),"",TOTAL!P106/TOTAL!$C$6*'Vîrsta 1-2 ani'!$C$6)</f>
        <v/>
      </c>
      <c r="Q106" s="257" t="str">
        <f>IF(OR(TOTAL!Q106="",TOTAL!Q106=0),"",TOTAL!Q106/TOTAL!$C$6*'Vîrsta 1-2 ani'!$C$6)</f>
        <v/>
      </c>
      <c r="R106" s="257" t="str">
        <f>IF(OR(TOTAL!R106="",TOTAL!R106=0),"",TOTAL!R106/TOTAL!$C$6*'Vîrsta 1-2 ani'!$C$6)</f>
        <v/>
      </c>
      <c r="S106" s="257" t="str">
        <f>IF(OR(TOTAL!S106="",TOTAL!S106=0),"",TOTAL!S106/TOTAL!$C$6*'Vîrsta 1-2 ani'!$C$6)</f>
        <v/>
      </c>
      <c r="T106" s="257" t="str">
        <f>IF(OR(TOTAL!T106="",TOTAL!T106=0),"",TOTAL!T106/TOTAL!$C$6*'Vîrsta 1-2 ani'!$C$6)</f>
        <v/>
      </c>
      <c r="U106" s="257" t="str">
        <f>IF(OR(TOTAL!U106="",TOTAL!U106=0),"",TOTAL!U106/TOTAL!$C$6*'Vîrsta 1-2 ani'!$C$6)</f>
        <v/>
      </c>
      <c r="V106" s="257" t="str">
        <f>IF(OR(TOTAL!V106="",TOTAL!V106=0),"",TOTAL!V106/TOTAL!$C$6*'Vîrsta 1-2 ani'!$C$6)</f>
        <v/>
      </c>
      <c r="W106" s="257" t="str">
        <f>IF(OR(TOTAL!W106="",TOTAL!W106=0),"",TOTAL!W106/TOTAL!$C$6*'Vîrsta 1-2 ani'!$C$6)</f>
        <v/>
      </c>
      <c r="X106" s="257" t="str">
        <f>IF(OR(TOTAL!X106="",TOTAL!X106=0),"",TOTAL!X106/TOTAL!$C$6*'Vîrsta 1-2 ani'!$C$6)</f>
        <v/>
      </c>
      <c r="Y106" s="257" t="str">
        <f>IF(OR(TOTAL!Y106="",TOTAL!Y106=0),"",TOTAL!Y106/TOTAL!$C$6*'Vîrsta 1-2 ani'!$C$6)</f>
        <v/>
      </c>
      <c r="Z106" s="97">
        <f>SUM(C106:Y106)</f>
        <v>0.38400000000000001</v>
      </c>
      <c r="AA106" s="97">
        <f t="shared" si="50"/>
        <v>4.129032258064516</v>
      </c>
      <c r="AB106" s="178">
        <f t="shared" si="44"/>
        <v>4.129032258064516</v>
      </c>
      <c r="AC106" s="179"/>
      <c r="AD106" s="97">
        <f>IFERROR(IF($AB106=0,"",$AB106*AE106),"")</f>
        <v>0.33858064516129033</v>
      </c>
      <c r="AE106" s="180">
        <v>8.2000000000000003E-2</v>
      </c>
      <c r="AF106" s="178">
        <f>IFERROR(IF($AB106=0,"",$AB106*AG106),"")</f>
        <v>0.39225806451612905</v>
      </c>
      <c r="AG106" s="180">
        <v>9.5000000000000001E-2</v>
      </c>
      <c r="AH106" s="178">
        <f>IFERROR(IF($AB106=0,"",$AB106*AI106),"")</f>
        <v>3.0554838709677417</v>
      </c>
      <c r="AI106" s="179">
        <v>0.74</v>
      </c>
      <c r="AJ106" s="11">
        <f>IFERROR(IF($AB106=0,"",$AB106*AK106),"")</f>
        <v>17.589677419354839</v>
      </c>
      <c r="AK106" s="226">
        <v>4.26</v>
      </c>
      <c r="AL106" s="181"/>
      <c r="AM106" s="182"/>
      <c r="AN106" s="182"/>
      <c r="AO106" s="66"/>
    </row>
    <row r="107" spans="1:41" s="31" customFormat="1" ht="15.75" x14ac:dyDescent="0.25">
      <c r="A107" s="177"/>
      <c r="B107" s="92" t="s">
        <v>39</v>
      </c>
      <c r="C107" s="257" t="str">
        <f>IF(OR(TOTAL!C107="",TOTAL!C107=0),"",TOTAL!C107/TOTAL!$C$6*'Vîrsta 1-2 ani'!$C$6)</f>
        <v/>
      </c>
      <c r="D107" s="257" t="str">
        <f>IF(OR(TOTAL!D107="",TOTAL!D107=0),"",TOTAL!D107/TOTAL!$C$6*'Vîrsta 1-2 ani'!$C$6)</f>
        <v/>
      </c>
      <c r="E107" s="257" t="str">
        <f>IF(OR(TOTAL!E107="",TOTAL!E107=0),"",TOTAL!E107/TOTAL!$C$6*'Vîrsta 1-2 ani'!$C$6)</f>
        <v/>
      </c>
      <c r="F107" s="257" t="str">
        <f>IF(OR(TOTAL!F107="",TOTAL!F107=0),"",TOTAL!F107/TOTAL!$C$6*'Vîrsta 1-2 ani'!$C$6)</f>
        <v/>
      </c>
      <c r="G107" s="257" t="str">
        <f>IF(OR(TOTAL!G107="",TOTAL!G107=0),"",TOTAL!G107/TOTAL!$C$6*'Vîrsta 1-2 ani'!$C$6)</f>
        <v/>
      </c>
      <c r="H107" s="257" t="str">
        <f>IF(OR(TOTAL!H107="",TOTAL!H107=0),"",TOTAL!H107/TOTAL!$C$6*'Vîrsta 1-2 ani'!$C$6)</f>
        <v/>
      </c>
      <c r="I107" s="257" t="str">
        <f>IF(OR(TOTAL!I107="",TOTAL!I107=0),"",TOTAL!I107/TOTAL!$C$6*'Vîrsta 1-2 ani'!$C$6)</f>
        <v/>
      </c>
      <c r="J107" s="257">
        <f>IF(OR(TOTAL!J107="",TOTAL!J107=0),"",TOTAL!J107/TOTAL!$C$6*'Vîrsta 1-2 ani'!$C$6)</f>
        <v>0.16</v>
      </c>
      <c r="K107" s="257" t="str">
        <f>IF(OR(TOTAL!K107="",TOTAL!K107=0),"",TOTAL!K107/TOTAL!$C$6*'Vîrsta 1-2 ani'!$C$6)</f>
        <v/>
      </c>
      <c r="L107" s="257" t="str">
        <f>IF(OR(TOTAL!L107="",TOTAL!L107=0),"",TOTAL!L107/TOTAL!$C$6*'Vîrsta 1-2 ani'!$C$6)</f>
        <v/>
      </c>
      <c r="M107" s="257" t="str">
        <f>IF(OR(TOTAL!M107="",TOTAL!M107=0),"",TOTAL!M107/TOTAL!$C$6*'Vîrsta 1-2 ani'!$C$6)</f>
        <v/>
      </c>
      <c r="N107" s="257" t="str">
        <f>IF(OR(TOTAL!N107="",TOTAL!N107=0),"",TOTAL!N107/TOTAL!$C$6*'Vîrsta 1-2 ani'!$C$6)</f>
        <v/>
      </c>
      <c r="O107" s="257" t="str">
        <f>IF(OR(TOTAL!O107="",TOTAL!O107=0),"",TOTAL!O107/TOTAL!$C$6*'Vîrsta 1-2 ani'!$C$6)</f>
        <v/>
      </c>
      <c r="P107" s="257" t="str">
        <f>IF(OR(TOTAL!P107="",TOTAL!P107=0),"",TOTAL!P107/TOTAL!$C$6*'Vîrsta 1-2 ani'!$C$6)</f>
        <v/>
      </c>
      <c r="Q107" s="257" t="str">
        <f>IF(OR(TOTAL!Q107="",TOTAL!Q107=0),"",TOTAL!Q107/TOTAL!$C$6*'Vîrsta 1-2 ani'!$C$6)</f>
        <v/>
      </c>
      <c r="R107" s="257" t="str">
        <f>IF(OR(TOTAL!R107="",TOTAL!R107=0),"",TOTAL!R107/TOTAL!$C$6*'Vîrsta 1-2 ani'!$C$6)</f>
        <v/>
      </c>
      <c r="S107" s="257" t="str">
        <f>IF(OR(TOTAL!S107="",TOTAL!S107=0),"",TOTAL!S107/TOTAL!$C$6*'Vîrsta 1-2 ani'!$C$6)</f>
        <v/>
      </c>
      <c r="T107" s="257" t="str">
        <f>IF(OR(TOTAL!T107="",TOTAL!T107=0),"",TOTAL!T107/TOTAL!$C$6*'Vîrsta 1-2 ani'!$C$6)</f>
        <v/>
      </c>
      <c r="U107" s="257">
        <f>IF(OR(TOTAL!U107="",TOTAL!U107=0),"",TOTAL!U107/TOTAL!$C$6*'Vîrsta 1-2 ani'!$C$6)</f>
        <v>2.048</v>
      </c>
      <c r="V107" s="257" t="str">
        <f>IF(OR(TOTAL!V107="",TOTAL!V107=0),"",TOTAL!V107/TOTAL!$C$6*'Vîrsta 1-2 ani'!$C$6)</f>
        <v/>
      </c>
      <c r="W107" s="257" t="str">
        <f>IF(OR(TOTAL!W107="",TOTAL!W107=0),"",TOTAL!W107/TOTAL!$C$6*'Vîrsta 1-2 ani'!$C$6)</f>
        <v/>
      </c>
      <c r="X107" s="257" t="str">
        <f>IF(OR(TOTAL!X107="",TOTAL!X107=0),"",TOTAL!X107/TOTAL!$C$6*'Vîrsta 1-2 ani'!$C$6)</f>
        <v/>
      </c>
      <c r="Y107" s="257" t="str">
        <f>IF(OR(TOTAL!Y107="",TOTAL!Y107=0),"",TOTAL!Y107/TOTAL!$C$6*'Vîrsta 1-2 ani'!$C$6)</f>
        <v/>
      </c>
      <c r="Z107" s="97">
        <f>SUM(C107:Y107)</f>
        <v>2.2080000000000002</v>
      </c>
      <c r="AA107" s="97">
        <f t="shared" si="50"/>
        <v>23.741935483870972</v>
      </c>
      <c r="AB107" s="178">
        <f t="shared" si="44"/>
        <v>23.741935483870972</v>
      </c>
      <c r="AC107" s="179"/>
      <c r="AD107" s="97">
        <f>IFERROR(IF($AB107=0,"",$AB107*AE107),"")</f>
        <v>2.6116129032258071</v>
      </c>
      <c r="AE107" s="180">
        <v>0.11</v>
      </c>
      <c r="AF107" s="178">
        <f>IFERROR(IF($AB107=0,"",$AB107*AG107),"")</f>
        <v>0.71225806451612916</v>
      </c>
      <c r="AG107" s="180">
        <v>0.03</v>
      </c>
      <c r="AH107" s="178">
        <f>IFERROR(IF($AB107=0,"",$AB107*AI107),"")</f>
        <v>18.75612903225807</v>
      </c>
      <c r="AI107" s="179">
        <v>0.79</v>
      </c>
      <c r="AJ107" s="11">
        <f>IFERROR(IF($AB107=0,"",$AB107*AK107),"")</f>
        <v>75.974193548387106</v>
      </c>
      <c r="AK107" s="226">
        <v>3.2</v>
      </c>
      <c r="AL107" s="181"/>
      <c r="AM107" s="182"/>
      <c r="AN107" s="182"/>
      <c r="AO107" s="66"/>
    </row>
    <row r="108" spans="1:41" s="31" customFormat="1" ht="15.75" x14ac:dyDescent="0.25">
      <c r="A108" s="177"/>
      <c r="B108" s="92" t="s">
        <v>40</v>
      </c>
      <c r="C108" s="258" t="str">
        <f>IF(OR(TOTAL!C108="",TOTAL!C108=0),"",TOTAL!C108/TOTAL!$C$6*'Vîrsta 1-2 ani'!$C$6)</f>
        <v/>
      </c>
      <c r="D108" s="258" t="str">
        <f>IF(OR(TOTAL!D108="",TOTAL!D108=0),"",TOTAL!D108/TOTAL!$C$6*'Vîrsta 1-2 ani'!$C$6)</f>
        <v/>
      </c>
      <c r="E108" s="258" t="str">
        <f>IF(OR(TOTAL!E108="",TOTAL!E108=0),"",TOTAL!E108/TOTAL!$C$6*'Vîrsta 1-2 ani'!$C$6)</f>
        <v/>
      </c>
      <c r="F108" s="258" t="str">
        <f>IF(OR(TOTAL!F108="",TOTAL!F108=0),"",TOTAL!F108/TOTAL!$C$6*'Vîrsta 1-2 ani'!$C$6)</f>
        <v/>
      </c>
      <c r="G108" s="258" t="str">
        <f>IF(OR(TOTAL!G108="",TOTAL!G108=0),"",TOTAL!G108/TOTAL!$C$6*'Vîrsta 1-2 ani'!$C$6)</f>
        <v/>
      </c>
      <c r="H108" s="258" t="str">
        <f>IF(OR(TOTAL!H108="",TOTAL!H108=0),"",TOTAL!H108/TOTAL!$C$6*'Vîrsta 1-2 ani'!$C$6)</f>
        <v/>
      </c>
      <c r="I108" s="258" t="str">
        <f>IF(OR(TOTAL!I108="",TOTAL!I108=0),"",TOTAL!I108/TOTAL!$C$6*'Vîrsta 1-2 ani'!$C$6)</f>
        <v/>
      </c>
      <c r="J108" s="258" t="str">
        <f>IF(OR(TOTAL!J108="",TOTAL!J108=0),"",TOTAL!J108/TOTAL!$C$6*'Vîrsta 1-2 ani'!$C$6)</f>
        <v/>
      </c>
      <c r="K108" s="258" t="str">
        <f>IF(OR(TOTAL!K108="",TOTAL!K108=0),"",TOTAL!K108/TOTAL!$C$6*'Vîrsta 1-2 ani'!$C$6)</f>
        <v/>
      </c>
      <c r="L108" s="258" t="str">
        <f>IF(OR(TOTAL!L108="",TOTAL!L108=0),"",TOTAL!L108/TOTAL!$C$6*'Vîrsta 1-2 ani'!$C$6)</f>
        <v/>
      </c>
      <c r="M108" s="258" t="str">
        <f>IF(OR(TOTAL!M108="",TOTAL!M108=0),"",TOTAL!M108/TOTAL!$C$6*'Vîrsta 1-2 ani'!$C$6)</f>
        <v/>
      </c>
      <c r="N108" s="258" t="str">
        <f>IF(OR(TOTAL!N108="",TOTAL!N108=0),"",TOTAL!N108/TOTAL!$C$6*'Vîrsta 1-2 ani'!$C$6)</f>
        <v/>
      </c>
      <c r="O108" s="258" t="str">
        <f>IF(OR(TOTAL!O108="",TOTAL!O108=0),"",TOTAL!O108/TOTAL!$C$6*'Vîrsta 1-2 ani'!$C$6)</f>
        <v/>
      </c>
      <c r="P108" s="258" t="str">
        <f>IF(OR(TOTAL!P108="",TOTAL!P108=0),"",TOTAL!P108/TOTAL!$C$6*'Vîrsta 1-2 ani'!$C$6)</f>
        <v/>
      </c>
      <c r="Q108" s="258" t="str">
        <f>IF(OR(TOTAL!Q108="",TOTAL!Q108=0),"",TOTAL!Q108/TOTAL!$C$6*'Vîrsta 1-2 ani'!$C$6)</f>
        <v/>
      </c>
      <c r="R108" s="258" t="str">
        <f>IF(OR(TOTAL!R108="",TOTAL!R108=0),"",TOTAL!R108/TOTAL!$C$6*'Vîrsta 1-2 ani'!$C$6)</f>
        <v/>
      </c>
      <c r="S108" s="258" t="str">
        <f>IF(OR(TOTAL!S108="",TOTAL!S108=0),"",TOTAL!S108/TOTAL!$C$6*'Vîrsta 1-2 ani'!$C$6)</f>
        <v/>
      </c>
      <c r="T108" s="258" t="str">
        <f>IF(OR(TOTAL!T108="",TOTAL!T108=0),"",TOTAL!T108/TOTAL!$C$6*'Vîrsta 1-2 ani'!$C$6)</f>
        <v/>
      </c>
      <c r="U108" s="258" t="str">
        <f>IF(OR(TOTAL!U108="",TOTAL!U108=0),"",TOTAL!U108/TOTAL!$C$6*'Vîrsta 1-2 ani'!$C$6)</f>
        <v/>
      </c>
      <c r="V108" s="258" t="str">
        <f>IF(OR(TOTAL!V108="",TOTAL!V108=0),"",TOTAL!V108/TOTAL!$C$6*'Vîrsta 1-2 ani'!$C$6)</f>
        <v/>
      </c>
      <c r="W108" s="258" t="str">
        <f>IF(OR(TOTAL!W108="",TOTAL!W108=0),"",TOTAL!W108/TOTAL!$C$6*'Vîrsta 1-2 ani'!$C$6)</f>
        <v/>
      </c>
      <c r="X108" s="258" t="str">
        <f>IF(OR(TOTAL!X108="",TOTAL!X108=0),"",TOTAL!X108/TOTAL!$C$6*'Vîrsta 1-2 ani'!$C$6)</f>
        <v/>
      </c>
      <c r="Y108" s="258" t="str">
        <f>IF(OR(TOTAL!Y108="",TOTAL!Y108=0),"",TOTAL!Y108/TOTAL!$C$6*'Vîrsta 1-2 ani'!$C$6)</f>
        <v/>
      </c>
      <c r="Z108" s="186">
        <f>SUM(C108:Y108)</f>
        <v>0</v>
      </c>
      <c r="AA108" s="97">
        <f t="shared" si="50"/>
        <v>0</v>
      </c>
      <c r="AB108" s="178" t="str">
        <f t="shared" si="44"/>
        <v/>
      </c>
      <c r="AC108" s="179"/>
      <c r="AD108" s="97" t="str">
        <f>IFERROR(IF($AB108=0,"",$AB108*AE108),"")</f>
        <v/>
      </c>
      <c r="AE108" s="180">
        <v>0.1</v>
      </c>
      <c r="AF108" s="178" t="str">
        <f>IFERROR(IF($AB108=0,"",$AB108*AG108),"")</f>
        <v/>
      </c>
      <c r="AG108" s="180">
        <v>1.6E-2</v>
      </c>
      <c r="AH108" s="178" t="str">
        <f>IFERROR(IF($AB108=0,"",$AB108*AI108),"")</f>
        <v/>
      </c>
      <c r="AI108" s="179">
        <v>0.5</v>
      </c>
      <c r="AJ108" s="11" t="str">
        <f>IFERROR(IF($AB108=0,"",$AB108*AK108),"")</f>
        <v/>
      </c>
      <c r="AK108" s="226">
        <v>2.57</v>
      </c>
      <c r="AL108" s="181"/>
      <c r="AM108" s="182"/>
      <c r="AN108" s="182"/>
      <c r="AO108" s="66"/>
    </row>
    <row r="109" spans="1:41" ht="15.75" x14ac:dyDescent="0.25">
      <c r="A109" s="189">
        <v>19</v>
      </c>
      <c r="B109" s="190" t="s">
        <v>44</v>
      </c>
      <c r="C109" s="69" t="str">
        <f>IF(OR(TOTAL!C109="",TOTAL!C109=0),"",TOTAL!C109/TOTAL!$C$6*'Vîrsta 1-2 ani'!$C$6)</f>
        <v/>
      </c>
      <c r="D109" s="69" t="str">
        <f>IF(OR(TOTAL!D109="",TOTAL!D109=0),"",TOTAL!D109/TOTAL!$C$6*'Vîrsta 1-2 ani'!$C$6)</f>
        <v/>
      </c>
      <c r="E109" s="69">
        <f>IF(OR(TOTAL!E109="",TOTAL!E109=0),"",TOTAL!E109/TOTAL!$C$6*'Vîrsta 1-2 ani'!$C$6)</f>
        <v>4.1599999999999998E-2</v>
      </c>
      <c r="F109" s="69">
        <f>IF(OR(TOTAL!F109="",TOTAL!F109=0),"",TOTAL!F109/TOTAL!$C$6*'Vîrsta 1-2 ani'!$C$6)</f>
        <v>1.7600000000000001E-2</v>
      </c>
      <c r="G109" s="69" t="str">
        <f>IF(OR(TOTAL!G109="",TOTAL!G109=0),"",TOTAL!G109/TOTAL!$C$6*'Vîrsta 1-2 ani'!$C$6)</f>
        <v/>
      </c>
      <c r="H109" s="69" t="str">
        <f>IF(OR(TOTAL!H109="",TOTAL!H109=0),"",TOTAL!H109/TOTAL!$C$6*'Vîrsta 1-2 ani'!$C$6)</f>
        <v/>
      </c>
      <c r="I109" s="69">
        <f>IF(OR(TOTAL!I109="",TOTAL!I109=0),"",TOTAL!I109/TOTAL!$C$6*'Vîrsta 1-2 ani'!$C$6)</f>
        <v>3.2000000000000001E-2</v>
      </c>
      <c r="J109" s="69">
        <f>IF(OR(TOTAL!J109="",TOTAL!J109=0),"",TOTAL!J109/TOTAL!$C$6*'Vîrsta 1-2 ani'!$C$6)</f>
        <v>6.4000000000000001E-2</v>
      </c>
      <c r="K109" s="69">
        <f>IF(OR(TOTAL!K109="",TOTAL!K109=0),"",TOTAL!K109/TOTAL!$C$6*'Vîrsta 1-2 ani'!$C$6)</f>
        <v>3.2000000000000001E-2</v>
      </c>
      <c r="L109" s="69" t="str">
        <f>IF(OR(TOTAL!L109="",TOTAL!L109=0),"",TOTAL!L109/TOTAL!$C$6*'Vîrsta 1-2 ani'!$C$6)</f>
        <v/>
      </c>
      <c r="M109" s="69" t="str">
        <f>IF(OR(TOTAL!M109="",TOTAL!M109=0),"",TOTAL!M109/TOTAL!$C$6*'Vîrsta 1-2 ani'!$C$6)</f>
        <v/>
      </c>
      <c r="N109" s="69" t="str">
        <f>IF(OR(TOTAL!N109="",TOTAL!N109=0),"",TOTAL!N109/TOTAL!$C$6*'Vîrsta 1-2 ani'!$C$6)</f>
        <v/>
      </c>
      <c r="O109" s="69" t="str">
        <f>IF(OR(TOTAL!O109="",TOTAL!O109=0),"",TOTAL!O109/TOTAL!$C$6*'Vîrsta 1-2 ani'!$C$6)</f>
        <v/>
      </c>
      <c r="P109" s="69">
        <f>IF(OR(TOTAL!P109="",TOTAL!P109=0),"",TOTAL!P109/TOTAL!$C$6*'Vîrsta 1-2 ani'!$C$6)</f>
        <v>0.32</v>
      </c>
      <c r="Q109" s="69" t="str">
        <f>IF(OR(TOTAL!Q109="",TOTAL!Q109=0),"",TOTAL!Q109/TOTAL!$C$6*'Vîrsta 1-2 ani'!$C$6)</f>
        <v/>
      </c>
      <c r="R109" s="69" t="str">
        <f>IF(OR(TOTAL!R109="",TOTAL!R109=0),"",TOTAL!R109/TOTAL!$C$6*'Vîrsta 1-2 ani'!$C$6)</f>
        <v/>
      </c>
      <c r="S109" s="69" t="str">
        <f>IF(OR(TOTAL!S109="",TOTAL!S109=0),"",TOTAL!S109/TOTAL!$C$6*'Vîrsta 1-2 ani'!$C$6)</f>
        <v/>
      </c>
      <c r="T109" s="69" t="str">
        <f>IF(OR(TOTAL!T109="",TOTAL!T109=0),"",TOTAL!T109/TOTAL!$C$6*'Vîrsta 1-2 ani'!$C$6)</f>
        <v/>
      </c>
      <c r="U109" s="69" t="str">
        <f>IF(OR(TOTAL!U109="",TOTAL!U109=0),"",TOTAL!U109/TOTAL!$C$6*'Vîrsta 1-2 ani'!$C$6)</f>
        <v/>
      </c>
      <c r="V109" s="69">
        <f>IF(OR(TOTAL!V109="",TOTAL!V109=0),"",TOTAL!V109/TOTAL!$C$6*'Vîrsta 1-2 ani'!$C$6)</f>
        <v>0.32</v>
      </c>
      <c r="W109" s="69" t="str">
        <f>IF(OR(TOTAL!W109="",TOTAL!W109=0),"",TOTAL!W109/TOTAL!$C$6*'Vîrsta 1-2 ani'!$C$6)</f>
        <v/>
      </c>
      <c r="X109" s="69" t="str">
        <f>IF(OR(TOTAL!X109="",TOTAL!X109=0),"",TOTAL!X109/TOTAL!$C$6*'Vîrsta 1-2 ani'!$C$6)</f>
        <v/>
      </c>
      <c r="Y109" s="69" t="str">
        <f>IF(OR(TOTAL!Y109="",TOTAL!Y109=0),"",TOTAL!Y109/TOTAL!$C$6*'Vîrsta 1-2 ani'!$C$6)</f>
        <v/>
      </c>
      <c r="Z109" s="10">
        <f>SUM(C109:Y109)</f>
        <v>0.82719999999999994</v>
      </c>
      <c r="AA109" s="187">
        <f t="shared" si="50"/>
        <v>8.8946236559139784</v>
      </c>
      <c r="AB109" s="90">
        <f t="shared" si="44"/>
        <v>8.8946236559139784</v>
      </c>
      <c r="AC109" s="95"/>
      <c r="AD109" s="90">
        <f>IFERROR(IF($AB109=0,"",$AB109*AE109),"")</f>
        <v>0.15120860215053764</v>
      </c>
      <c r="AE109" s="91">
        <v>1.7000000000000001E-2</v>
      </c>
      <c r="AF109" s="90">
        <f>IFERROR(IF($AB109=0,"",$AB109*AG109),"")</f>
        <v>0.24015483870967741</v>
      </c>
      <c r="AG109" s="91">
        <v>2.7E-2</v>
      </c>
      <c r="AH109" s="90">
        <f>IFERROR(IF($AB109=0,"",$AB109*AI109),"")</f>
        <v>7.3825376344086013</v>
      </c>
      <c r="AI109" s="95">
        <v>0.83</v>
      </c>
      <c r="AJ109" s="10">
        <f>IFERROR(IF($AB109=0,"",$AB109*AK109),"")</f>
        <v>31.93169892473118</v>
      </c>
      <c r="AK109" s="225">
        <v>3.59</v>
      </c>
      <c r="AL109" s="142"/>
      <c r="AM109" s="35"/>
      <c r="AN109" s="35"/>
      <c r="AO109" s="18"/>
    </row>
    <row r="110" spans="1:41" ht="15.75" x14ac:dyDescent="0.25">
      <c r="A110" s="315" t="s">
        <v>51</v>
      </c>
      <c r="B110" s="315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5"/>
      <c r="AA110" s="188">
        <f>SUM(AA109,AA105,AA104,AA103,AA102,AA101,AA100,AA96,AA93,AA92,AA86,AA85,AA84,AA72,AA63,AA62,AA45,AA15,AA7)</f>
        <v>6216.9476129032264</v>
      </c>
      <c r="AB110" s="183">
        <f>SUM(AB109,AB105,AB104,AB103,AB102,AB101,AB100,AB96,AB93,AB92,AB86,AB85,AB84,AB72,AB63,AB62,AB45,AB15,AB7)</f>
        <v>5493.5189400086019</v>
      </c>
      <c r="AC110" s="93"/>
      <c r="AD110" s="93">
        <f>SUM(AD109,AD105,AD104,AD103,AD102,AD101,AD100,AD96,AD93,AD92,AD86,AD85,AD84,AD72,AD63,AD62,AD45,AD15,AD7)</f>
        <v>257.56370700724301</v>
      </c>
      <c r="AE110" s="93"/>
      <c r="AF110" s="93">
        <f>SUM(AF109,AF105,AF104,AF103,AF102,AF101,AF100,AF96,AF93,AF92,AF86,AF85,AF84,AF72,AF63,AF62,AF45,AF15,AF7)</f>
        <v>223.70084081211181</v>
      </c>
      <c r="AG110" s="93"/>
      <c r="AH110" s="93">
        <f>SUM(AH109,AH105,AH104,AH103,AH102,AH101,AH100,AH96,AH93,AH92,AH86,AH85,AH84,AH72,AH63,AH62,AH45,AH15,AH7)</f>
        <v>887.68565774506669</v>
      </c>
      <c r="AI110" s="223"/>
      <c r="AJ110" s="188">
        <f>SUM(AJ109,AJ105,AJ104,AJ103,AJ102,AJ101,AJ100,AJ96,AJ93,AJ92,AJ86,AJ85,AJ84,AJ72,AJ63,AJ62,AJ45,AJ15,AJ7)</f>
        <v>6605.0238557506063</v>
      </c>
      <c r="AK110" s="76"/>
      <c r="AL110" s="33"/>
      <c r="AM110" s="18"/>
      <c r="AN110" s="18"/>
      <c r="AO110" s="18"/>
    </row>
    <row r="113" spans="1:42" x14ac:dyDescent="0.25">
      <c r="A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P113" s="9"/>
    </row>
  </sheetData>
  <sheetProtection password="CF36" sheet="1" objects="1" scenarios="1"/>
  <mergeCells count="29">
    <mergeCell ref="AL3:AL4"/>
    <mergeCell ref="AM3:AM4"/>
    <mergeCell ref="AN3:AN4"/>
    <mergeCell ref="A15:A44"/>
    <mergeCell ref="AK3:AK4"/>
    <mergeCell ref="AI3:AI4"/>
    <mergeCell ref="AG3:AG4"/>
    <mergeCell ref="AE3:AE4"/>
    <mergeCell ref="AC3:AC4"/>
    <mergeCell ref="C3:Y3"/>
    <mergeCell ref="A6:B6"/>
    <mergeCell ref="A7:A14"/>
    <mergeCell ref="A3:A4"/>
    <mergeCell ref="B3:B4"/>
    <mergeCell ref="AJ3:AJ4"/>
    <mergeCell ref="AF3:AF4"/>
    <mergeCell ref="AH3:AH4"/>
    <mergeCell ref="A110:B110"/>
    <mergeCell ref="A45:A61"/>
    <mergeCell ref="A63:A71"/>
    <mergeCell ref="AD3:AD4"/>
    <mergeCell ref="Z3:Z4"/>
    <mergeCell ref="A93:A95"/>
    <mergeCell ref="A96:A99"/>
    <mergeCell ref="H1:J1"/>
    <mergeCell ref="K1:Y1"/>
    <mergeCell ref="AA3:AB3"/>
    <mergeCell ref="A72:A83"/>
    <mergeCell ref="A86:A91"/>
  </mergeCells>
  <pageMargins left="0.31496062992125984" right="0.31496062992125984" top="0.15748031496062992" bottom="0.15748031496062992" header="0.31496062992125984" footer="0.31496062992125984"/>
  <pageSetup paperSize="9" scale="38" fitToHeight="0" orientation="landscape" r:id="rId1"/>
  <colBreaks count="1" manualBreakCount="1"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13"/>
  <sheetViews>
    <sheetView showZeros="0" zoomScale="70" zoomScaleNormal="70" workbookViewId="0">
      <pane xSplit="2" ySplit="6" topLeftCell="R73" activePane="bottomRight" state="frozen"/>
      <selection pane="topRight" activeCell="C1" sqref="C1"/>
      <selection pane="bottomLeft" activeCell="A7" sqref="A7"/>
      <selection pane="bottomRight" activeCell="V6" sqref="V6"/>
    </sheetView>
  </sheetViews>
  <sheetFormatPr defaultRowHeight="15" x14ac:dyDescent="0.25"/>
  <cols>
    <col min="1" max="1" width="6.140625" style="2" customWidth="1"/>
    <col min="2" max="2" width="28.85546875" customWidth="1"/>
    <col min="3" max="4" width="9.7109375" customWidth="1"/>
    <col min="5" max="24" width="10.140625" customWidth="1"/>
    <col min="25" max="25" width="9.85546875" customWidth="1"/>
    <col min="26" max="27" width="13.85546875" style="1" customWidth="1"/>
    <col min="28" max="28" width="13.7109375" style="1" customWidth="1"/>
    <col min="29" max="29" width="9" style="1" hidden="1" customWidth="1"/>
    <col min="30" max="30" width="13.28515625" style="1" customWidth="1"/>
    <col min="31" max="31" width="8" style="1" hidden="1" customWidth="1"/>
    <col min="32" max="32" width="13.28515625" style="1" customWidth="1"/>
    <col min="33" max="33" width="8" style="1" hidden="1" customWidth="1"/>
    <col min="34" max="34" width="13.5703125" style="1" customWidth="1"/>
    <col min="35" max="35" width="8" style="1" hidden="1" customWidth="1"/>
    <col min="36" max="36" width="14.28515625" style="1" customWidth="1"/>
    <col min="37" max="37" width="8" style="1" hidden="1" customWidth="1"/>
    <col min="38" max="38" width="10.140625" style="21" customWidth="1"/>
    <col min="39" max="39" width="13.7109375" customWidth="1"/>
    <col min="40" max="40" width="13" customWidth="1"/>
  </cols>
  <sheetData>
    <row r="1" spans="1:41" s="5" customFormat="1" ht="20.25" x14ac:dyDescent="0.25">
      <c r="A1" s="36"/>
      <c r="B1" s="230"/>
      <c r="C1" s="230"/>
      <c r="D1" s="230"/>
      <c r="E1" s="230"/>
      <c r="F1" s="230"/>
      <c r="G1" s="230"/>
      <c r="H1" s="301" t="s">
        <v>76</v>
      </c>
      <c r="I1" s="301"/>
      <c r="J1" s="301"/>
      <c r="K1" s="307" t="str">
        <f>'Vîrsta 1-2 ani'!K1:Y1</f>
        <v>IPSPG nr. 199</v>
      </c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12"/>
      <c r="AA1" s="12"/>
      <c r="AB1" s="12"/>
      <c r="AC1" s="12"/>
      <c r="AD1" s="12"/>
      <c r="AE1" s="12"/>
      <c r="AF1" s="12"/>
      <c r="AG1" s="12"/>
      <c r="AH1" s="12"/>
      <c r="AI1" s="36"/>
      <c r="AJ1" s="36"/>
      <c r="AK1" s="36"/>
      <c r="AL1" s="37"/>
      <c r="AM1" s="38"/>
      <c r="AN1" s="38"/>
      <c r="AO1" s="38"/>
    </row>
    <row r="2" spans="1:41" s="6" customFormat="1" ht="21" thickBot="1" x14ac:dyDescent="0.3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1"/>
      <c r="AL2" s="42"/>
      <c r="AM2" s="43"/>
      <c r="AN2" s="43"/>
      <c r="AO2" s="43"/>
    </row>
    <row r="3" spans="1:41" ht="33" customHeight="1" thickBot="1" x14ac:dyDescent="0.3">
      <c r="A3" s="303" t="s">
        <v>52</v>
      </c>
      <c r="B3" s="303" t="s">
        <v>16</v>
      </c>
      <c r="C3" s="332" t="str">
        <f>'Vîrsta 1-2 ani'!C3:Y3</f>
        <v>august, 2021</v>
      </c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299" t="s">
        <v>51</v>
      </c>
      <c r="AA3" s="308" t="s">
        <v>115</v>
      </c>
      <c r="AB3" s="309"/>
      <c r="AC3" s="328"/>
      <c r="AD3" s="319" t="s">
        <v>13</v>
      </c>
      <c r="AE3" s="328"/>
      <c r="AF3" s="340" t="s">
        <v>14</v>
      </c>
      <c r="AG3" s="328"/>
      <c r="AH3" s="313" t="s">
        <v>15</v>
      </c>
      <c r="AI3" s="328"/>
      <c r="AJ3" s="338" t="s">
        <v>12</v>
      </c>
      <c r="AK3" s="297"/>
      <c r="AL3" s="321" t="s">
        <v>116</v>
      </c>
      <c r="AM3" s="323" t="s">
        <v>53</v>
      </c>
      <c r="AN3" s="325" t="s">
        <v>45</v>
      </c>
      <c r="AO3" s="18"/>
    </row>
    <row r="4" spans="1:41" ht="44.25" customHeight="1" thickBot="1" x14ac:dyDescent="0.3">
      <c r="A4" s="304"/>
      <c r="B4" s="304"/>
      <c r="C4" s="228">
        <f>'Vîrsta 1-2 ani'!C4</f>
        <v>2</v>
      </c>
      <c r="D4" s="229">
        <f>'Vîrsta 1-2 ani'!D4</f>
        <v>3</v>
      </c>
      <c r="E4" s="229">
        <f>'Vîrsta 1-2 ani'!E4</f>
        <v>4</v>
      </c>
      <c r="F4" s="229">
        <f>'Vîrsta 1-2 ani'!F4</f>
        <v>5</v>
      </c>
      <c r="G4" s="229">
        <f>'Vîrsta 1-2 ani'!G4</f>
        <v>6</v>
      </c>
      <c r="H4" s="229">
        <f>'Vîrsta 1-2 ani'!H4</f>
        <v>9</v>
      </c>
      <c r="I4" s="229">
        <f>'Vîrsta 1-2 ani'!I4</f>
        <v>10</v>
      </c>
      <c r="J4" s="229">
        <f>'Vîrsta 1-2 ani'!J4</f>
        <v>11</v>
      </c>
      <c r="K4" s="229">
        <f>'Vîrsta 1-2 ani'!K4</f>
        <v>12</v>
      </c>
      <c r="L4" s="229">
        <f>'Vîrsta 1-2 ani'!L4</f>
        <v>13</v>
      </c>
      <c r="M4" s="229">
        <f>'Vîrsta 1-2 ani'!M4</f>
        <v>16</v>
      </c>
      <c r="N4" s="229">
        <f>'Vîrsta 1-2 ani'!N4</f>
        <v>17</v>
      </c>
      <c r="O4" s="229">
        <f>'Vîrsta 1-2 ani'!O4</f>
        <v>18</v>
      </c>
      <c r="P4" s="229">
        <f>'Vîrsta 1-2 ani'!P4</f>
        <v>19</v>
      </c>
      <c r="Q4" s="229">
        <f>'Vîrsta 1-2 ani'!Q4</f>
        <v>20</v>
      </c>
      <c r="R4" s="229">
        <f>'Vîrsta 1-2 ani'!R4</f>
        <v>21</v>
      </c>
      <c r="S4" s="229">
        <f>'Vîrsta 1-2 ani'!S4</f>
        <v>23</v>
      </c>
      <c r="T4" s="229">
        <f>'Vîrsta 1-2 ani'!T4</f>
        <v>24</v>
      </c>
      <c r="U4" s="229">
        <f>'Vîrsta 1-2 ani'!U4</f>
        <v>25</v>
      </c>
      <c r="V4" s="229">
        <f>'Vîrsta 1-2 ani'!V4</f>
        <v>26</v>
      </c>
      <c r="W4" s="229">
        <f>'Vîrsta 1-2 ani'!W4</f>
        <v>0</v>
      </c>
      <c r="X4" s="229">
        <f>'Vîrsta 1-2 ani'!X4</f>
        <v>0</v>
      </c>
      <c r="Y4" s="229">
        <f>'Vîrsta 1-2 ani'!Y4</f>
        <v>0</v>
      </c>
      <c r="Z4" s="300"/>
      <c r="AA4" s="77" t="s">
        <v>77</v>
      </c>
      <c r="AB4" s="77" t="s">
        <v>69</v>
      </c>
      <c r="AC4" s="329"/>
      <c r="AD4" s="320"/>
      <c r="AE4" s="329"/>
      <c r="AF4" s="341"/>
      <c r="AG4" s="329"/>
      <c r="AH4" s="314"/>
      <c r="AI4" s="329"/>
      <c r="AJ4" s="339"/>
      <c r="AK4" s="298"/>
      <c r="AL4" s="322"/>
      <c r="AM4" s="324"/>
      <c r="AN4" s="326"/>
      <c r="AO4" s="18"/>
    </row>
    <row r="5" spans="1:41" ht="16.5" hidden="1" thickBot="1" x14ac:dyDescent="0.3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A5" s="48"/>
      <c r="AB5" s="49"/>
      <c r="AC5" s="50"/>
      <c r="AD5" s="51"/>
      <c r="AE5" s="50"/>
      <c r="AF5" s="207"/>
      <c r="AG5" s="50"/>
      <c r="AH5" s="206"/>
      <c r="AI5" s="50"/>
      <c r="AJ5" s="52"/>
      <c r="AK5" s="53"/>
      <c r="AL5" s="16"/>
      <c r="AM5" s="54"/>
      <c r="AN5" s="55"/>
      <c r="AO5" s="18"/>
    </row>
    <row r="6" spans="1:41" ht="31.5" customHeight="1" thickBot="1" x14ac:dyDescent="0.3">
      <c r="A6" s="334" t="s">
        <v>112</v>
      </c>
      <c r="B6" s="335"/>
      <c r="C6" s="114">
        <v>11</v>
      </c>
      <c r="D6" s="115">
        <v>5</v>
      </c>
      <c r="E6" s="115">
        <v>5</v>
      </c>
      <c r="F6" s="115">
        <v>3</v>
      </c>
      <c r="G6" s="115">
        <v>3</v>
      </c>
      <c r="H6" s="115">
        <v>6</v>
      </c>
      <c r="I6" s="115">
        <v>6</v>
      </c>
      <c r="J6" s="116">
        <v>6</v>
      </c>
      <c r="K6" s="117">
        <v>7</v>
      </c>
      <c r="L6" s="118">
        <v>3</v>
      </c>
      <c r="M6" s="115">
        <v>5</v>
      </c>
      <c r="N6" s="118">
        <v>5</v>
      </c>
      <c r="O6" s="115">
        <v>5</v>
      </c>
      <c r="P6" s="115">
        <v>95</v>
      </c>
      <c r="Q6" s="115">
        <v>72</v>
      </c>
      <c r="R6" s="115">
        <v>17</v>
      </c>
      <c r="S6" s="115">
        <v>72</v>
      </c>
      <c r="T6" s="115">
        <v>97</v>
      </c>
      <c r="U6" s="115">
        <v>104</v>
      </c>
      <c r="V6" s="115">
        <v>95</v>
      </c>
      <c r="W6" s="115"/>
      <c r="X6" s="115"/>
      <c r="Y6" s="115"/>
      <c r="Z6" s="119">
        <f t="shared" ref="Z6:Z37" si="0">SUM(C6:Y6)</f>
        <v>622</v>
      </c>
      <c r="AA6" s="13"/>
      <c r="AB6" s="13"/>
      <c r="AC6" s="13"/>
      <c r="AD6" s="13"/>
      <c r="AE6" s="13"/>
      <c r="AF6" s="13"/>
      <c r="AG6" s="13"/>
      <c r="AH6" s="13"/>
      <c r="AI6" s="13"/>
      <c r="AJ6" s="14"/>
      <c r="AK6" s="15"/>
      <c r="AL6" s="191"/>
      <c r="AM6" s="16"/>
      <c r="AN6" s="17"/>
      <c r="AO6" s="18"/>
    </row>
    <row r="7" spans="1:41" ht="31.5" x14ac:dyDescent="0.25">
      <c r="A7" s="336">
        <v>1</v>
      </c>
      <c r="B7" s="70" t="s">
        <v>70</v>
      </c>
      <c r="C7" s="154">
        <f t="shared" ref="C7:Y7" si="1">SUM(C8:C14)</f>
        <v>3.1486399999999999</v>
      </c>
      <c r="D7" s="155">
        <f t="shared" si="1"/>
        <v>2.3173920000000003</v>
      </c>
      <c r="E7" s="155">
        <f t="shared" si="1"/>
        <v>1.4180320000000002</v>
      </c>
      <c r="F7" s="155">
        <f t="shared" si="1"/>
        <v>1.440912</v>
      </c>
      <c r="G7" s="155">
        <f t="shared" si="1"/>
        <v>1.418912</v>
      </c>
      <c r="H7" s="155">
        <f t="shared" si="1"/>
        <v>2.1688480000000001</v>
      </c>
      <c r="I7" s="155">
        <f t="shared" si="1"/>
        <v>1.6221920000000001</v>
      </c>
      <c r="J7" s="155">
        <f t="shared" si="1"/>
        <v>2.8647520000000002</v>
      </c>
      <c r="K7" s="155">
        <f t="shared" si="1"/>
        <v>1.66408</v>
      </c>
      <c r="L7" s="155">
        <f t="shared" si="1"/>
        <v>1.4796320000000001</v>
      </c>
      <c r="M7" s="155">
        <f t="shared" si="1"/>
        <v>1.8203680000000002</v>
      </c>
      <c r="N7" s="155">
        <f t="shared" si="1"/>
        <v>2.0973920000000001</v>
      </c>
      <c r="O7" s="155">
        <f t="shared" si="1"/>
        <v>1.5918319999999999</v>
      </c>
      <c r="P7" s="155">
        <f t="shared" si="1"/>
        <v>17.049472000000002</v>
      </c>
      <c r="Q7" s="155">
        <f t="shared" si="1"/>
        <v>13.229040000000001</v>
      </c>
      <c r="R7" s="155">
        <f t="shared" si="1"/>
        <v>3.2044319999999997</v>
      </c>
      <c r="S7" s="155">
        <f t="shared" si="1"/>
        <v>15.795648</v>
      </c>
      <c r="T7" s="155">
        <f t="shared" si="1"/>
        <v>17.616191999999998</v>
      </c>
      <c r="U7" s="155">
        <f t="shared" si="1"/>
        <v>31.157632</v>
      </c>
      <c r="V7" s="155">
        <f t="shared" si="1"/>
        <v>20.151119999999999</v>
      </c>
      <c r="W7" s="155">
        <f t="shared" si="1"/>
        <v>0</v>
      </c>
      <c r="X7" s="155">
        <f t="shared" si="1"/>
        <v>0</v>
      </c>
      <c r="Y7" s="155">
        <f t="shared" si="1"/>
        <v>0</v>
      </c>
      <c r="Z7" s="71">
        <f t="shared" si="0"/>
        <v>143.25651999999999</v>
      </c>
      <c r="AA7" s="71">
        <f t="shared" ref="AA7:AA38" si="2">IFERROR((Z7/$Z$6*1000),"")</f>
        <v>230.31594855305465</v>
      </c>
      <c r="AB7" s="71">
        <f>SUM(AB8:AB14)</f>
        <v>209.00433916398714</v>
      </c>
      <c r="AC7" s="78"/>
      <c r="AD7" s="120">
        <f>SUM(AD8:AD14)</f>
        <v>15.320366925401927</v>
      </c>
      <c r="AE7" s="120"/>
      <c r="AF7" s="120">
        <f>SUM(AF8:AF14)</f>
        <v>2.5664154469453373</v>
      </c>
      <c r="AG7" s="120"/>
      <c r="AH7" s="120">
        <f>SUM(AH8:AH14)</f>
        <v>96.455283471382614</v>
      </c>
      <c r="AI7" s="120"/>
      <c r="AJ7" s="121">
        <f>SUM(AJ8:AJ14)</f>
        <v>507.55745482829582</v>
      </c>
      <c r="AK7" s="121"/>
      <c r="AL7" s="122">
        <v>133.4</v>
      </c>
      <c r="AM7" s="122">
        <f>IFERROR((AB7-AL7),"")</f>
        <v>75.604339163987134</v>
      </c>
      <c r="AN7" s="122">
        <f>IFERROR((AB7*100/AL7),"")</f>
        <v>156.67491691453307</v>
      </c>
      <c r="AO7" s="18"/>
    </row>
    <row r="8" spans="1:41" s="31" customFormat="1" ht="31.5" x14ac:dyDescent="0.25">
      <c r="A8" s="290"/>
      <c r="B8" s="56" t="s">
        <v>71</v>
      </c>
      <c r="C8" s="244">
        <f>IF(OR(TOTAL!C8="",TOTAL!C8=0),"",IF('Vîrsta 1-2 ani'!$C$6&lt;=0,(TOTAL!C8-('Vîrsta 5-7 ani'!$C$6*0.008))/TOTAL!$C$6*'Vîrsta 3-4 ani'!$C$6,(('Vîrsta 1-2 ani'!C8/'Vîrsta 1-2 ani'!$C$6)+0.008)*'Vîrsta 3-4 ani'!$C$6))</f>
        <v>1.06304</v>
      </c>
      <c r="D8" s="245">
        <f>IF(OR(TOTAL!D8="",TOTAL!D8=0),"",IF('Vîrsta 1-2 ani'!$C$6&lt;=0,(TOTAL!D8-('Vîrsta 5-7 ani'!$C$6*0.008))/TOTAL!$C$6*'Vîrsta 3-4 ani'!$C$6,(('Vîrsta 1-2 ani'!D8/'Vîrsta 1-2 ani'!$C$6)+0.008)*'Vîrsta 3-4 ani'!$C$6))</f>
        <v>0.38544</v>
      </c>
      <c r="E8" s="245" t="str">
        <f>IF(OR(TOTAL!E8="",TOTAL!E8=0),"",IF('Vîrsta 1-2 ani'!$C$6&lt;=0,(TOTAL!E8-('Vîrsta 5-7 ani'!$C$6*0.008))/TOTAL!$C$6*'Vîrsta 3-4 ani'!$C$6,(('Vîrsta 1-2 ani'!E8/'Vîrsta 1-2 ani'!$C$6)+0.008)*'Vîrsta 3-4 ani'!$C$6))</f>
        <v/>
      </c>
      <c r="F8" s="245">
        <f>IF(OR(TOTAL!F8="",TOTAL!F8=0),"",IF('Vîrsta 1-2 ani'!$C$6&lt;=0,(TOTAL!F8-('Vîrsta 5-7 ani'!$C$6*0.008))/TOTAL!$C$6*'Vîrsta 3-4 ani'!$C$6,(('Vîrsta 1-2 ani'!F8/'Vîrsta 1-2 ani'!$C$6)+0.008)*'Vîrsta 3-4 ani'!$C$6))</f>
        <v>0.29084000000000004</v>
      </c>
      <c r="G8" s="245">
        <f>IF(OR(TOTAL!G8="",TOTAL!G8=0),"",IF('Vîrsta 1-2 ani'!$C$6&lt;=0,(TOTAL!G8-('Vîrsta 5-7 ani'!$C$6*0.008))/TOTAL!$C$6*'Vîrsta 3-4 ani'!$C$6,(('Vîrsta 1-2 ani'!G8/'Vîrsta 1-2 ani'!$C$6)+0.008)*'Vîrsta 3-4 ani'!$C$6))</f>
        <v>0.47784000000000004</v>
      </c>
      <c r="H8" s="245">
        <f>IF(OR(TOTAL!H8="",TOTAL!H8=0),"",IF('Vîrsta 1-2 ani'!$C$6&lt;=0,(TOTAL!H8-('Vîrsta 5-7 ani'!$C$6*0.008))/TOTAL!$C$6*'Vîrsta 3-4 ani'!$C$6,(('Vîrsta 1-2 ani'!H8/'Vîrsta 1-2 ani'!$C$6)+0.008)*'Vîrsta 3-4 ani'!$C$6))</f>
        <v>0.76384000000000007</v>
      </c>
      <c r="I8" s="245">
        <f>IF(OR(TOTAL!I8="",TOTAL!I8=0),"",IF('Vîrsta 1-2 ani'!$C$6&lt;=0,(TOTAL!I8-('Vîrsta 5-7 ani'!$C$6*0.008))/TOTAL!$C$6*'Vîrsta 3-4 ani'!$C$6,(('Vîrsta 1-2 ani'!I8/'Vîrsta 1-2 ani'!$C$6)+0.008)*'Vîrsta 3-4 ani'!$C$6))</f>
        <v>0.38544</v>
      </c>
      <c r="J8" s="245" t="str">
        <f>IF(OR(TOTAL!J8="",TOTAL!J8=0),"",IF('Vîrsta 1-2 ani'!$C$6&lt;=0,(TOTAL!J8-('Vîrsta 5-7 ani'!$C$6*0.008))/TOTAL!$C$6*'Vîrsta 3-4 ani'!$C$6,(('Vîrsta 1-2 ani'!J8/'Vîrsta 1-2 ani'!$C$6)+0.008)*'Vîrsta 3-4 ani'!$C$6))</f>
        <v/>
      </c>
      <c r="K8" s="245">
        <f>IF(OR(TOTAL!K8="",TOTAL!K8=0),"",IF('Vîrsta 1-2 ani'!$C$6&lt;=0,(TOTAL!K8-('Vîrsta 5-7 ani'!$C$6*0.008))/TOTAL!$C$6*'Vîrsta 3-4 ani'!$C$6,(('Vîrsta 1-2 ani'!K8/'Vîrsta 1-2 ani'!$C$6)+0.008)*'Vîrsta 3-4 ani'!$C$6))</f>
        <v>0.38544</v>
      </c>
      <c r="L8" s="245">
        <f>IF(OR(TOTAL!L8="",TOTAL!L8=0),"",IF('Vîrsta 1-2 ani'!$C$6&lt;=0,(TOTAL!L8-('Vîrsta 5-7 ani'!$C$6*0.008))/TOTAL!$C$6*'Vîrsta 3-4 ani'!$C$6,(('Vîrsta 1-2 ani'!L8/'Vîrsta 1-2 ani'!$C$6)+0.008)*'Vîrsta 3-4 ani'!$C$6))</f>
        <v>0.76384000000000007</v>
      </c>
      <c r="M8" s="245">
        <f>IF(OR(TOTAL!M8="",TOTAL!M8=0),"",IF('Vîrsta 1-2 ani'!$C$6&lt;=0,(TOTAL!M8-('Vîrsta 5-7 ani'!$C$6*0.008))/TOTAL!$C$6*'Vîrsta 3-4 ani'!$C$6,(('Vîrsta 1-2 ani'!M8/'Vîrsta 1-2 ani'!$C$6)+0.008)*'Vîrsta 3-4 ani'!$C$6))</f>
        <v>0.76384000000000007</v>
      </c>
      <c r="N8" s="245">
        <f>IF(OR(TOTAL!N8="",TOTAL!N8=0),"",IF('Vîrsta 1-2 ani'!$C$6&lt;=0,(TOTAL!N8-('Vîrsta 5-7 ani'!$C$6*0.008))/TOTAL!$C$6*'Vîrsta 3-4 ani'!$C$6,(('Vîrsta 1-2 ani'!N8/'Vîrsta 1-2 ani'!$C$6)+0.008)*'Vîrsta 3-4 ani'!$C$6))</f>
        <v>0.38544</v>
      </c>
      <c r="O8" s="245" t="str">
        <f>IF(OR(TOTAL!O8="",TOTAL!O8=0),"",IF('Vîrsta 1-2 ani'!$C$6&lt;=0,(TOTAL!O8-('Vîrsta 5-7 ani'!$C$6*0.008))/TOTAL!$C$6*'Vîrsta 3-4 ani'!$C$6,(('Vîrsta 1-2 ani'!O8/'Vîrsta 1-2 ani'!$C$6)+0.008)*'Vîrsta 3-4 ani'!$C$6))</f>
        <v/>
      </c>
      <c r="P8" s="245">
        <f>IF(OR(TOTAL!P8="",TOTAL!P8=0),"",IF('Vîrsta 1-2 ani'!$C$6&lt;=0,(TOTAL!P8-('Vîrsta 5-7 ani'!$C$6*0.008))/TOTAL!$C$6*'Vîrsta 3-4 ani'!$C$6,(('Vîrsta 1-2 ani'!P8/'Vîrsta 1-2 ani'!$C$6)+0.008)*'Vîrsta 3-4 ani'!$C$6))</f>
        <v>3.6018400000000002</v>
      </c>
      <c r="Q8" s="245">
        <f>IF(OR(TOTAL!Q8="",TOTAL!Q8=0),"",IF('Vîrsta 1-2 ani'!$C$6&lt;=0,(TOTAL!Q8-('Vîrsta 5-7 ani'!$C$6*0.008))/TOTAL!$C$6*'Vîrsta 3-4 ani'!$C$6,(('Vîrsta 1-2 ani'!Q8/'Vîrsta 1-2 ani'!$C$6)+0.008)*'Vîrsta 3-4 ani'!$C$6))</f>
        <v>5.683040000000001</v>
      </c>
      <c r="R8" s="245">
        <f>IF(OR(TOTAL!R8="",TOTAL!R8=0),"",IF('Vîrsta 1-2 ani'!$C$6&lt;=0,(TOTAL!R8-('Vîrsta 5-7 ani'!$C$6*0.008))/TOTAL!$C$6*'Vîrsta 3-4 ani'!$C$6,(('Vîrsta 1-2 ani'!R8/'Vîrsta 1-2 ani'!$C$6)+0.008)*'Vîrsta 3-4 ani'!$C$6))</f>
        <v>1.2390399999999999</v>
      </c>
      <c r="S8" s="245">
        <f>IF(OR(TOTAL!S8="",TOTAL!S8=0),"",IF('Vîrsta 1-2 ani'!$C$6&lt;=0,(TOTAL!S8-('Vîrsta 5-7 ani'!$C$6*0.008))/TOTAL!$C$6*'Vîrsta 3-4 ani'!$C$6,(('Vîrsta 1-2 ani'!S8/'Vîrsta 1-2 ani'!$C$6)+0.008)*'Vîrsta 3-4 ani'!$C$6))</f>
        <v>5.30464</v>
      </c>
      <c r="T8" s="245">
        <f>IF(OR(TOTAL!T8="",TOTAL!T8=0),"",IF('Vîrsta 1-2 ani'!$C$6&lt;=0,(TOTAL!T8-('Vîrsta 5-7 ani'!$C$6*0.008))/TOTAL!$C$6*'Vîrsta 3-4 ani'!$C$6,(('Vîrsta 1-2 ani'!T8/'Vîrsta 1-2 ani'!$C$6)+0.008)*'Vîrsta 3-4 ani'!$C$6))</f>
        <v>4.7370400000000004</v>
      </c>
      <c r="U8" s="245">
        <f>IF(OR(TOTAL!U8="",TOTAL!U8=0),"",IF('Vîrsta 1-2 ani'!$C$6&lt;=0,(TOTAL!U8-('Vîrsta 5-7 ani'!$C$6*0.008))/TOTAL!$C$6*'Vîrsta 3-4 ani'!$C$6,(('Vîrsta 1-2 ani'!U8/'Vîrsta 1-2 ani'!$C$6)+0.008)*'Vîrsta 3-4 ani'!$C$6))</f>
        <v>5.1154400000000004</v>
      </c>
      <c r="V8" s="245">
        <f>IF(OR(TOTAL!V8="",TOTAL!V8=0),"",IF('Vîrsta 1-2 ani'!$C$6&lt;=0,(TOTAL!V8-('Vîrsta 5-7 ani'!$C$6*0.008))/TOTAL!$C$6*'Vîrsta 3-4 ani'!$C$6,(('Vîrsta 1-2 ani'!V8/'Vîrsta 1-2 ani'!$C$6)+0.008)*'Vîrsta 3-4 ani'!$C$6))</f>
        <v>7.5750399999999996</v>
      </c>
      <c r="W8" s="245" t="str">
        <f>IF(OR(TOTAL!W8="",TOTAL!W8=0),"",IF('Vîrsta 1-2 ani'!$C$6&lt;=0,(TOTAL!W8-('Vîrsta 5-7 ani'!$C$6*0.008))/TOTAL!$C$6*'Vîrsta 3-4 ani'!$C$6,(('Vîrsta 1-2 ani'!W8/'Vîrsta 1-2 ani'!$C$6)+0.008)*'Vîrsta 3-4 ani'!$C$6))</f>
        <v/>
      </c>
      <c r="X8" s="245" t="str">
        <f>IF(OR(TOTAL!X8="",TOTAL!X8=0),"",IF('Vîrsta 1-2 ani'!$C$6&lt;=0,(TOTAL!X8-('Vîrsta 5-7 ani'!$C$6*0.008))/TOTAL!$C$6*'Vîrsta 3-4 ani'!$C$6,(('Vîrsta 1-2 ani'!X8/'Vîrsta 1-2 ani'!$C$6)+0.008)*'Vîrsta 3-4 ani'!$C$6))</f>
        <v/>
      </c>
      <c r="Y8" s="245" t="str">
        <f>IF(OR(TOTAL!Y8="",TOTAL!Y8=0),"",IF('Vîrsta 1-2 ani'!$C$6&lt;=0,(TOTAL!Y8-('Vîrsta 5-7 ani'!$C$6*0.008))/TOTAL!$C$6*'Vîrsta 3-4 ani'!$C$6,(('Vîrsta 1-2 ani'!Y8/'Vîrsta 1-2 ani'!$C$6)+0.008)*'Vîrsta 3-4 ani'!$C$6))</f>
        <v/>
      </c>
      <c r="Z8" s="11">
        <f t="shared" si="0"/>
        <v>38.921079999999996</v>
      </c>
      <c r="AA8" s="25">
        <f t="shared" si="2"/>
        <v>62.574083601286162</v>
      </c>
      <c r="AB8" s="25">
        <f t="shared" ref="AB8:AB10" si="3">IFERROR(IF($AA8=0,"",$AA8-AC8),"")</f>
        <v>62.574083601286162</v>
      </c>
      <c r="AC8" s="79">
        <v>0</v>
      </c>
      <c r="AD8" s="97">
        <f>IFERROR(IF($AB8=0,"",$AB8*AE8),"")</f>
        <v>5.068500771704179</v>
      </c>
      <c r="AE8" s="98">
        <v>8.1000000000000003E-2</v>
      </c>
      <c r="AF8" s="97">
        <f>IFERROR(IF($AB8=0,"",$AB8*AG8),"")</f>
        <v>0.75088900321543395</v>
      </c>
      <c r="AG8" s="98">
        <v>1.2E-2</v>
      </c>
      <c r="AH8" s="97">
        <f>IFERROR(IF($AB8=0,"",$AB8*AI8),"")</f>
        <v>30.035560128617355</v>
      </c>
      <c r="AI8" s="98">
        <v>0.48</v>
      </c>
      <c r="AJ8" s="97">
        <f>IFERROR(IF($AB8=0,"",$AB8*AK8),"")</f>
        <v>167.07280321543405</v>
      </c>
      <c r="AK8" s="98">
        <v>2.67</v>
      </c>
      <c r="AL8" s="192">
        <v>48</v>
      </c>
      <c r="AM8" s="99">
        <f>IFERROR((AB8-AL8),"")</f>
        <v>14.574083601286162</v>
      </c>
      <c r="AN8" s="99">
        <f>IFERROR((AB8*100/AL8),"")</f>
        <v>130.36267416934618</v>
      </c>
      <c r="AO8" s="66"/>
    </row>
    <row r="9" spans="1:41" s="31" customFormat="1" ht="31.5" x14ac:dyDescent="0.25">
      <c r="A9" s="290"/>
      <c r="B9" s="56" t="s">
        <v>72</v>
      </c>
      <c r="C9" s="244">
        <f>IF(OR(TOTAL!C9="",TOTAL!C9=0),"",IF('Vîrsta 1-2 ani'!$C$6&lt;=0,(TOTAL!C9-('Vîrsta 5-7 ani'!$C$6*0.0088))/TOTAL!$C$6*'Vîrsta 3-4 ani'!$C$6,(('Vîrsta 1-2 ani'!C9/'Vîrsta 1-2 ani'!$C$6)+0.0048)*'Vîrsta 3-4 ani'!$C$6))</f>
        <v>0.65366400000000002</v>
      </c>
      <c r="D9" s="245">
        <f>IF(OR(TOTAL!D9="",TOTAL!D9=0),"",IF('Vîrsta 1-2 ani'!$C$6&lt;=0,(TOTAL!D9-('Vîrsta 5-7 ani'!$C$6*0.0088))/TOTAL!$C$6*'Vîrsta 3-4 ani'!$C$6,(('Vîrsta 1-2 ani'!D9/'Vîrsta 1-2 ani'!$C$6)+0.0048)*'Vîrsta 3-4 ani'!$C$6))</f>
        <v>0.52166400000000002</v>
      </c>
      <c r="E9" s="245">
        <f>IF(OR(TOTAL!E9="",TOTAL!E9=0),"",IF('Vîrsta 1-2 ani'!$C$6&lt;=0,(TOTAL!E9-('Vîrsta 5-7 ani'!$C$6*0.0088))/TOTAL!$C$6*'Vîrsta 3-4 ani'!$C$6,(('Vîrsta 1-2 ani'!E9/'Vîrsta 1-2 ani'!$C$6)+0.0048)*'Vîrsta 3-4 ani'!$C$6))</f>
        <v>0.257664</v>
      </c>
      <c r="F9" s="245">
        <f>IF(OR(TOTAL!F9="",TOTAL!F9=0),"",IF('Vîrsta 1-2 ani'!$C$6&lt;=0,(TOTAL!F9-('Vîrsta 5-7 ani'!$C$6*0.0088))/TOTAL!$C$6*'Vîrsta 3-4 ani'!$C$6,(('Vîrsta 1-2 ani'!F9/'Vîrsta 1-2 ani'!$C$6)+0.0048)*'Vîrsta 3-4 ani'!$C$6))</f>
        <v>0.257664</v>
      </c>
      <c r="G9" s="245">
        <f>IF(OR(TOTAL!G9="",TOTAL!G9=0),"",IF('Vîrsta 1-2 ani'!$C$6&lt;=0,(TOTAL!G9-('Vîrsta 5-7 ani'!$C$6*0.0088))/TOTAL!$C$6*'Vîrsta 3-4 ani'!$C$6,(('Vîrsta 1-2 ani'!G9/'Vîrsta 1-2 ani'!$C$6)+0.0048)*'Vîrsta 3-4 ani'!$C$6))</f>
        <v>0.257664</v>
      </c>
      <c r="H9" s="245">
        <f>IF(OR(TOTAL!H9="",TOTAL!H9=0),"",IF('Vîrsta 1-2 ani'!$C$6&lt;=0,(TOTAL!H9-('Vîrsta 5-7 ani'!$C$6*0.0088))/TOTAL!$C$6*'Vîrsta 3-4 ani'!$C$6,(('Vîrsta 1-2 ani'!H9/'Vîrsta 1-2 ani'!$C$6)+0.0048)*'Vîrsta 3-4 ani'!$C$6))</f>
        <v>0.257664</v>
      </c>
      <c r="I9" s="245">
        <f>IF(OR(TOTAL!I9="",TOTAL!I9=0),"",IF('Vîrsta 1-2 ani'!$C$6&lt;=0,(TOTAL!I9-('Vîrsta 5-7 ani'!$C$6*0.0088))/TOTAL!$C$6*'Vîrsta 3-4 ani'!$C$6,(('Vîrsta 1-2 ani'!I9/'Vîrsta 1-2 ani'!$C$6)+0.0048)*'Vîrsta 3-4 ani'!$C$6))</f>
        <v>0.257664</v>
      </c>
      <c r="J9" s="245">
        <f>IF(OR(TOTAL!J9="",TOTAL!J9=0),"",IF('Vîrsta 1-2 ani'!$C$6&lt;=0,(TOTAL!J9-('Vîrsta 5-7 ani'!$C$6*0.0088))/TOTAL!$C$6*'Vîrsta 3-4 ani'!$C$6,(('Vîrsta 1-2 ani'!J9/'Vîrsta 1-2 ani'!$C$6)+0.0048)*'Vîrsta 3-4 ani'!$C$6))</f>
        <v>0.257664</v>
      </c>
      <c r="K9" s="245">
        <f>IF(OR(TOTAL!K9="",TOTAL!K9=0),"",IF('Vîrsta 1-2 ani'!$C$6&lt;=0,(TOTAL!K9-('Vîrsta 5-7 ani'!$C$6*0.0088))/TOTAL!$C$6*'Vîrsta 3-4 ani'!$C$6,(('Vîrsta 1-2 ani'!K9/'Vîrsta 1-2 ani'!$C$6)+0.0048)*'Vîrsta 3-4 ani'!$C$6))</f>
        <v>0.257664</v>
      </c>
      <c r="L9" s="245">
        <f>IF(OR(TOTAL!L9="",TOTAL!L9=0),"",IF('Vîrsta 1-2 ani'!$C$6&lt;=0,(TOTAL!L9-('Vîrsta 5-7 ani'!$C$6*0.0088))/TOTAL!$C$6*'Vîrsta 3-4 ani'!$C$6,(('Vîrsta 1-2 ani'!L9/'Vîrsta 1-2 ani'!$C$6)+0.0048)*'Vîrsta 3-4 ani'!$C$6))</f>
        <v>0.257664</v>
      </c>
      <c r="M9" s="245">
        <f>IF(OR(TOTAL!M9="",TOTAL!M9=0),"",IF('Vîrsta 1-2 ani'!$C$6&lt;=0,(TOTAL!M9-('Vîrsta 5-7 ani'!$C$6*0.0088))/TOTAL!$C$6*'Vîrsta 3-4 ani'!$C$6,(('Vîrsta 1-2 ani'!M9/'Vîrsta 1-2 ani'!$C$6)+0.0048)*'Vîrsta 3-4 ani'!$C$6))</f>
        <v>0.257664</v>
      </c>
      <c r="N9" s="245">
        <f>IF(OR(TOTAL!N9="",TOTAL!N9=0),"",IF('Vîrsta 1-2 ani'!$C$6&lt;=0,(TOTAL!N9-('Vîrsta 5-7 ani'!$C$6*0.0088))/TOTAL!$C$6*'Vîrsta 3-4 ani'!$C$6,(('Vîrsta 1-2 ani'!N9/'Vîrsta 1-2 ani'!$C$6)+0.0048)*'Vîrsta 3-4 ani'!$C$6))</f>
        <v>0.257664</v>
      </c>
      <c r="O9" s="245">
        <f>IF(OR(TOTAL!O9="",TOTAL!O9=0),"",IF('Vîrsta 1-2 ani'!$C$6&lt;=0,(TOTAL!O9-('Vîrsta 5-7 ani'!$C$6*0.0088))/TOTAL!$C$6*'Vîrsta 3-4 ani'!$C$6,(('Vîrsta 1-2 ani'!O9/'Vîrsta 1-2 ani'!$C$6)+0.0048)*'Vîrsta 3-4 ani'!$C$6))</f>
        <v>0.44686399999999998</v>
      </c>
      <c r="P9" s="245">
        <f>IF(OR(TOTAL!P9="",TOTAL!P9=0),"",IF('Vîrsta 1-2 ani'!$C$6&lt;=0,(TOTAL!P9-('Vîrsta 5-7 ani'!$C$6*0.0088))/TOTAL!$C$6*'Vîrsta 3-4 ani'!$C$6,(('Vîrsta 1-2 ani'!P9/'Vîrsta 1-2 ani'!$C$6)+0.0048)*'Vîrsta 3-4 ani'!$C$6))</f>
        <v>2.8976639999999998</v>
      </c>
      <c r="Q9" s="245">
        <f>IF(OR(TOTAL!Q9="",TOTAL!Q9=0),"",IF('Vîrsta 1-2 ani'!$C$6&lt;=0,(TOTAL!Q9-('Vîrsta 5-7 ani'!$C$6*0.0088))/TOTAL!$C$6*'Vîrsta 3-4 ani'!$C$6,(('Vîrsta 1-2 ani'!Q9/'Vîrsta 1-2 ani'!$C$6)+0.0048)*'Vîrsta 3-4 ani'!$C$6))</f>
        <v>2.2376639999999997</v>
      </c>
      <c r="R9" s="245">
        <f>IF(OR(TOTAL!R9="",TOTAL!R9=0),"",IF('Vîrsta 1-2 ani'!$C$6&lt;=0,(TOTAL!R9-('Vîrsta 5-7 ani'!$C$6*0.0088))/TOTAL!$C$6*'Vîrsta 3-4 ani'!$C$6,(('Vîrsta 1-2 ani'!R9/'Vîrsta 1-2 ani'!$C$6)+0.0048)*'Vîrsta 3-4 ani'!$C$6))</f>
        <v>0.51286399999999999</v>
      </c>
      <c r="S9" s="245">
        <f>IF(OR(TOTAL!S9="",TOTAL!S9=0),"",IF('Vîrsta 1-2 ani'!$C$6&lt;=0,(TOTAL!S9-('Vîrsta 5-7 ani'!$C$6*0.0088))/TOTAL!$C$6*'Vîrsta 3-4 ani'!$C$6,(('Vîrsta 1-2 ani'!S9/'Vîrsta 1-2 ani'!$C$6)+0.0048)*'Vîrsta 3-4 ani'!$C$6))</f>
        <v>2.2376639999999997</v>
      </c>
      <c r="T9" s="245">
        <f>IF(OR(TOTAL!T9="",TOTAL!T9=0),"",IF('Vîrsta 1-2 ani'!$C$6&lt;=0,(TOTAL!T9-('Vîrsta 5-7 ani'!$C$6*0.0088))/TOTAL!$C$6*'Vîrsta 3-4 ani'!$C$6,(('Vîrsta 1-2 ani'!T9/'Vîrsta 1-2 ani'!$C$6)+0.0048)*'Vîrsta 3-4 ani'!$C$6))</f>
        <v>3.2936640000000001</v>
      </c>
      <c r="U9" s="245">
        <f>IF(OR(TOTAL!U9="",TOTAL!U9=0),"",IF('Vîrsta 1-2 ani'!$C$6&lt;=0,(TOTAL!U9-('Vîrsta 5-7 ani'!$C$6*0.0088))/TOTAL!$C$6*'Vîrsta 3-4 ani'!$C$6,(('Vîrsta 1-2 ani'!U9/'Vîrsta 1-2 ani'!$C$6)+0.0048)*'Vîrsta 3-4 ani'!$C$6))</f>
        <v>3.4256640000000003</v>
      </c>
      <c r="V9" s="245">
        <f>IF(OR(TOTAL!V9="",TOTAL!V9=0),"",IF('Vîrsta 1-2 ani'!$C$6&lt;=0,(TOTAL!V9-('Vîrsta 5-7 ani'!$C$6*0.0088))/TOTAL!$C$6*'Vîrsta 3-4 ani'!$C$6,(('Vîrsta 1-2 ani'!V9/'Vîrsta 1-2 ani'!$C$6)+0.0048)*'Vîrsta 3-4 ani'!$C$6))</f>
        <v>2.8976639999999998</v>
      </c>
      <c r="W9" s="245" t="str">
        <f>IF(OR(TOTAL!W9="",TOTAL!W9=0),"",IF('Vîrsta 1-2 ani'!$C$6&lt;=0,(TOTAL!W9-('Vîrsta 5-7 ani'!$C$6*0.0088))/TOTAL!$C$6*'Vîrsta 3-4 ani'!$C$6,(('Vîrsta 1-2 ani'!W9/'Vîrsta 1-2 ani'!$C$6)+0.0048)*'Vîrsta 3-4 ani'!$C$6))</f>
        <v/>
      </c>
      <c r="X9" s="245" t="str">
        <f>IF(OR(TOTAL!X9="",TOTAL!X9=0),"",IF('Vîrsta 1-2 ani'!$C$6&lt;=0,(TOTAL!X9-('Vîrsta 5-7 ani'!$C$6*0.0088))/TOTAL!$C$6*'Vîrsta 3-4 ani'!$C$6,(('Vîrsta 1-2 ani'!X9/'Vîrsta 1-2 ani'!$C$6)+0.0048)*'Vîrsta 3-4 ani'!$C$6))</f>
        <v/>
      </c>
      <c r="Y9" s="245" t="str">
        <f>IF(OR(TOTAL!Y9="",TOTAL!Y9=0),"",IF('Vîrsta 1-2 ani'!$C$6&lt;=0,(TOTAL!Y9-('Vîrsta 5-7 ani'!$C$6*0.0088))/TOTAL!$C$6*'Vîrsta 3-4 ani'!$C$6,(('Vîrsta 1-2 ani'!Y9/'Vîrsta 1-2 ani'!$C$6)+0.0048)*'Vîrsta 3-4 ani'!$C$6))</f>
        <v/>
      </c>
      <c r="Z9" s="25">
        <f t="shared" si="0"/>
        <v>21.70168</v>
      </c>
      <c r="AA9" s="25">
        <f t="shared" si="2"/>
        <v>34.890160771704174</v>
      </c>
      <c r="AB9" s="25">
        <f t="shared" si="3"/>
        <v>34.890160771704174</v>
      </c>
      <c r="AC9" s="26">
        <v>0</v>
      </c>
      <c r="AD9" s="97">
        <f t="shared" ref="AD9:AD14" si="4">IFERROR(IF($AB9=0,"",$AB9*AE9),"")</f>
        <v>3.1401144694533754</v>
      </c>
      <c r="AE9" s="98">
        <v>0.09</v>
      </c>
      <c r="AF9" s="97">
        <f t="shared" ref="AF9:AF14" si="5">IFERROR(IF($AB9=0,"",$AB9*AG9),"")</f>
        <v>1.0467048231511251</v>
      </c>
      <c r="AG9" s="98">
        <v>0.03</v>
      </c>
      <c r="AH9" s="97">
        <f t="shared" ref="AH9:AH14" si="6">IFERROR(IF($AB9=0,"",$AB9*AI9),"")</f>
        <v>16.747277170418002</v>
      </c>
      <c r="AI9" s="98">
        <v>0.48</v>
      </c>
      <c r="AJ9" s="97">
        <f t="shared" ref="AJ9:AJ14" si="7">IFERROR(IF($AB9=0,"",$AB9*AK9),"")</f>
        <v>90.016614790996769</v>
      </c>
      <c r="AK9" s="98">
        <v>2.58</v>
      </c>
      <c r="AL9" s="192">
        <v>20.8</v>
      </c>
      <c r="AM9" s="99">
        <f t="shared" ref="AM9:AM14" si="8">IFERROR((AB9-AL9),"")</f>
        <v>14.090160771704173</v>
      </c>
      <c r="AN9" s="99">
        <f t="shared" ref="AN9:AN14" si="9">IFERROR((AB9*100/AL9),"")</f>
        <v>167.74115755627005</v>
      </c>
      <c r="AO9" s="66"/>
    </row>
    <row r="10" spans="1:41" s="31" customFormat="1" ht="31.5" x14ac:dyDescent="0.25">
      <c r="A10" s="290"/>
      <c r="B10" s="56" t="s">
        <v>75</v>
      </c>
      <c r="C10" s="244" t="str">
        <f>IF(OR(TOTAL!C10="",TOTAL!C10=0),"",IF('Vîrsta 1-2 ani'!$C$6&lt;=0,(TOTAL!C10-('Vîrsta 5-7 ani'!$C$6*0.0048))/TOTAL!$C$6*'Vîrsta 3-4 ani'!$C$6,(('Vîrsta 1-2 ani'!C10/'Vîrsta 1-2 ani'!$C$6)+0.0016)*'Vîrsta 3-4 ani'!$C$6))</f>
        <v/>
      </c>
      <c r="D10" s="245">
        <f>IF(OR(TOTAL!D10="",TOTAL!D10=0),"",IF('Vîrsta 1-2 ani'!$C$6&lt;=0,(TOTAL!D10-('Vîrsta 5-7 ani'!$C$6*0.0048))/TOTAL!$C$6*'Vîrsta 3-4 ani'!$C$6,(('Vîrsta 1-2 ani'!D10/'Vîrsta 1-2 ani'!$C$6)+0.0016)*'Vîrsta 3-4 ani'!$C$6))</f>
        <v>0.12496</v>
      </c>
      <c r="E10" s="245">
        <f>IF(OR(TOTAL!E10="",TOTAL!E10=0),"",IF('Vîrsta 1-2 ani'!$C$6&lt;=0,(TOTAL!E10-('Vîrsta 5-7 ani'!$C$6*0.0048))/TOTAL!$C$6*'Vîrsta 3-4 ani'!$C$6,(('Vîrsta 1-2 ani'!E10/'Vîrsta 1-2 ani'!$C$6)+0.0016)*'Vîrsta 3-4 ani'!$C$6))</f>
        <v>0.43296000000000001</v>
      </c>
      <c r="F10" s="245" t="str">
        <f>IF(OR(TOTAL!F10="",TOTAL!F10=0),"",IF('Vîrsta 1-2 ani'!$C$6&lt;=0,(TOTAL!F10-('Vîrsta 5-7 ani'!$C$6*0.0048))/TOTAL!$C$6*'Vîrsta 3-4 ani'!$C$6,(('Vîrsta 1-2 ani'!F10/'Vîrsta 1-2 ani'!$C$6)+0.0016)*'Vîrsta 3-4 ani'!$C$6))</f>
        <v/>
      </c>
      <c r="G10" s="245" t="str">
        <f>IF(OR(TOTAL!G10="",TOTAL!G10=0),"",IF('Vîrsta 1-2 ani'!$C$6&lt;=0,(TOTAL!G10-('Vîrsta 5-7 ani'!$C$6*0.0048))/TOTAL!$C$6*'Vîrsta 3-4 ani'!$C$6,(('Vîrsta 1-2 ani'!G10/'Vîrsta 1-2 ani'!$C$6)+0.0016)*'Vîrsta 3-4 ani'!$C$6))</f>
        <v/>
      </c>
      <c r="H10" s="245" t="str">
        <f>IF(OR(TOTAL!H10="",TOTAL!H10=0),"",IF('Vîrsta 1-2 ani'!$C$6&lt;=0,(TOTAL!H10-('Vîrsta 5-7 ani'!$C$6*0.0048))/TOTAL!$C$6*'Vîrsta 3-4 ani'!$C$6,(('Vîrsta 1-2 ani'!H10/'Vîrsta 1-2 ani'!$C$6)+0.0016)*'Vîrsta 3-4 ani'!$C$6))</f>
        <v/>
      </c>
      <c r="I10" s="245">
        <f>IF(OR(TOTAL!I10="",TOTAL!I10=0),"",IF('Vîrsta 1-2 ani'!$C$6&lt;=0,(TOTAL!I10-('Vîrsta 5-7 ani'!$C$6*0.0048))/TOTAL!$C$6*'Vîrsta 3-4 ani'!$C$6,(('Vîrsta 1-2 ani'!I10/'Vîrsta 1-2 ani'!$C$6)+0.0016)*'Vîrsta 3-4 ani'!$C$6))</f>
        <v>0.25696000000000002</v>
      </c>
      <c r="J10" s="245">
        <f>IF(OR(TOTAL!J10="",TOTAL!J10=0),"",IF('Vîrsta 1-2 ani'!$C$6&lt;=0,(TOTAL!J10-('Vîrsta 5-7 ani'!$C$6*0.0048))/TOTAL!$C$6*'Vîrsta 3-4 ani'!$C$6,(('Vîrsta 1-2 ani'!J10/'Vîrsta 1-2 ani'!$C$6)+0.0016)*'Vîrsta 3-4 ani'!$C$6))</f>
        <v>0.58255999999999997</v>
      </c>
      <c r="K10" s="245">
        <f>IF(OR(TOTAL!K10="",TOTAL!K10=0),"",IF('Vîrsta 1-2 ani'!$C$6&lt;=0,(TOTAL!K10-('Vîrsta 5-7 ani'!$C$6*0.0048))/TOTAL!$C$6*'Vîrsta 3-4 ani'!$C$6,(('Vîrsta 1-2 ani'!K10/'Vîrsta 1-2 ani'!$C$6)+0.0016)*'Vîrsta 3-4 ani'!$C$6))</f>
        <v>3.696E-2</v>
      </c>
      <c r="L10" s="245" t="str">
        <f>IF(OR(TOTAL!L10="",TOTAL!L10=0),"",IF('Vîrsta 1-2 ani'!$C$6&lt;=0,(TOTAL!L10-('Vîrsta 5-7 ani'!$C$6*0.0048))/TOTAL!$C$6*'Vîrsta 3-4 ani'!$C$6,(('Vîrsta 1-2 ani'!L10/'Vîrsta 1-2 ani'!$C$6)+0.0016)*'Vîrsta 3-4 ani'!$C$6))</f>
        <v/>
      </c>
      <c r="M10" s="245" t="str">
        <f>IF(OR(TOTAL!M10="",TOTAL!M10=0),"",IF('Vîrsta 1-2 ani'!$C$6&lt;=0,(TOTAL!M10-('Vîrsta 5-7 ani'!$C$6*0.0048))/TOTAL!$C$6*'Vîrsta 3-4 ani'!$C$6,(('Vîrsta 1-2 ani'!M10/'Vîrsta 1-2 ani'!$C$6)+0.0016)*'Vîrsta 3-4 ani'!$C$6))</f>
        <v/>
      </c>
      <c r="N10" s="245">
        <f>IF(OR(TOTAL!N10="",TOTAL!N10=0),"",IF('Vîrsta 1-2 ani'!$C$6&lt;=0,(TOTAL!N10-('Vîrsta 5-7 ani'!$C$6*0.0048))/TOTAL!$C$6*'Vîrsta 3-4 ani'!$C$6,(('Vîrsta 1-2 ani'!N10/'Vîrsta 1-2 ani'!$C$6)+0.0016)*'Vîrsta 3-4 ani'!$C$6))</f>
        <v>0.15135999999999999</v>
      </c>
      <c r="O10" s="245">
        <f>IF(OR(TOTAL!O10="",TOTAL!O10=0),"",IF('Vîrsta 1-2 ani'!$C$6&lt;=0,(TOTAL!O10-('Vîrsta 5-7 ani'!$C$6*0.0048))/TOTAL!$C$6*'Vîrsta 3-4 ani'!$C$6,(('Vîrsta 1-2 ani'!O10/'Vîrsta 1-2 ani'!$C$6)+0.0016)*'Vîrsta 3-4 ani'!$C$6))</f>
        <v>0.42196</v>
      </c>
      <c r="P10" s="245">
        <f>IF(OR(TOTAL!P10="",TOTAL!P10=0),"",IF('Vîrsta 1-2 ani'!$C$6&lt;=0,(TOTAL!P10-('Vîrsta 5-7 ani'!$C$6*0.0048))/TOTAL!$C$6*'Vîrsta 3-4 ani'!$C$6,(('Vîrsta 1-2 ani'!P10/'Vîrsta 1-2 ani'!$C$6)+0.0016)*'Vîrsta 3-4 ani'!$C$6))</f>
        <v>1.7529600000000001</v>
      </c>
      <c r="Q10" s="245" t="str">
        <f>IF(OR(TOTAL!Q10="",TOTAL!Q10=0),"",IF('Vîrsta 1-2 ani'!$C$6&lt;=0,(TOTAL!Q10-('Vîrsta 5-7 ani'!$C$6*0.0048))/TOTAL!$C$6*'Vîrsta 3-4 ani'!$C$6,(('Vîrsta 1-2 ani'!Q10/'Vîrsta 1-2 ani'!$C$6)+0.0016)*'Vîrsta 3-4 ani'!$C$6))</f>
        <v/>
      </c>
      <c r="R10" s="245" t="str">
        <f>IF(OR(TOTAL!R10="",TOTAL!R10=0),"",IF('Vîrsta 1-2 ani'!$C$6&lt;=0,(TOTAL!R10-('Vîrsta 5-7 ani'!$C$6*0.0048))/TOTAL!$C$6*'Vîrsta 3-4 ani'!$C$6,(('Vîrsta 1-2 ani'!R10/'Vîrsta 1-2 ani'!$C$6)+0.0016)*'Vîrsta 3-4 ani'!$C$6))</f>
        <v/>
      </c>
      <c r="S10" s="245" t="str">
        <f>IF(OR(TOTAL!S10="",TOTAL!S10=0),"",IF('Vîrsta 1-2 ani'!$C$6&lt;=0,(TOTAL!S10-('Vîrsta 5-7 ani'!$C$6*0.0048))/TOTAL!$C$6*'Vîrsta 3-4 ani'!$C$6,(('Vîrsta 1-2 ani'!S10/'Vîrsta 1-2 ani'!$C$6)+0.0016)*'Vîrsta 3-4 ani'!$C$6))</f>
        <v/>
      </c>
      <c r="T10" s="245">
        <f>IF(OR(TOTAL!T10="",TOTAL!T10=0),"",IF('Vîrsta 1-2 ani'!$C$6&lt;=0,(TOTAL!T10-('Vîrsta 5-7 ani'!$C$6*0.0048))/TOTAL!$C$6*'Vîrsta 3-4 ani'!$C$6,(('Vîrsta 1-2 ani'!T10/'Vîrsta 1-2 ani'!$C$6)+0.0016)*'Vîrsta 3-4 ani'!$C$6))</f>
        <v>2.36896</v>
      </c>
      <c r="U10" s="245" t="str">
        <f>IF(OR(TOTAL!U10="",TOTAL!U10=0),"",IF('Vîrsta 1-2 ani'!$C$6&lt;=0,(TOTAL!U10-('Vîrsta 5-7 ani'!$C$6*0.0048))/TOTAL!$C$6*'Vîrsta 3-4 ani'!$C$6,(('Vîrsta 1-2 ani'!U10/'Vîrsta 1-2 ani'!$C$6)+0.0016)*'Vîrsta 3-4 ani'!$C$6))</f>
        <v/>
      </c>
      <c r="V10" s="245" t="str">
        <f>IF(OR(TOTAL!V10="",TOTAL!V10=0),"",IF('Vîrsta 1-2 ani'!$C$6&lt;=0,(TOTAL!V10-('Vîrsta 5-7 ani'!$C$6*0.0048))/TOTAL!$C$6*'Vîrsta 3-4 ani'!$C$6,(('Vîrsta 1-2 ani'!V10/'Vîrsta 1-2 ani'!$C$6)+0.0016)*'Vîrsta 3-4 ani'!$C$6))</f>
        <v/>
      </c>
      <c r="W10" s="245" t="str">
        <f>IF(OR(TOTAL!W10="",TOTAL!W10=0),"",IF('Vîrsta 1-2 ani'!$C$6&lt;=0,(TOTAL!W10-('Vîrsta 5-7 ani'!$C$6*0.0048))/TOTAL!$C$6*'Vîrsta 3-4 ani'!$C$6,(('Vîrsta 1-2 ani'!W10/'Vîrsta 1-2 ani'!$C$6)+0.0016)*'Vîrsta 3-4 ani'!$C$6))</f>
        <v/>
      </c>
      <c r="X10" s="245" t="str">
        <f>IF(OR(TOTAL!X10="",TOTAL!X10=0),"",IF('Vîrsta 1-2 ani'!$C$6&lt;=0,(TOTAL!X10-('Vîrsta 5-7 ani'!$C$6*0.0048))/TOTAL!$C$6*'Vîrsta 3-4 ani'!$C$6,(('Vîrsta 1-2 ani'!X10/'Vîrsta 1-2 ani'!$C$6)+0.0016)*'Vîrsta 3-4 ani'!$C$6))</f>
        <v/>
      </c>
      <c r="Y10" s="245" t="str">
        <f>IF(OR(TOTAL!Y10="",TOTAL!Y10=0),"",IF('Vîrsta 1-2 ani'!$C$6&lt;=0,(TOTAL!Y10-('Vîrsta 5-7 ani'!$C$6*0.0048))/TOTAL!$C$6*'Vîrsta 3-4 ani'!$C$6,(('Vîrsta 1-2 ani'!Y10/'Vîrsta 1-2 ani'!$C$6)+0.0016)*'Vîrsta 3-4 ani'!$C$6))</f>
        <v/>
      </c>
      <c r="Z10" s="25">
        <f t="shared" si="0"/>
        <v>6.1296400000000002</v>
      </c>
      <c r="AA10" s="25">
        <f t="shared" si="2"/>
        <v>9.8547266881028932</v>
      </c>
      <c r="AB10" s="25">
        <f t="shared" si="3"/>
        <v>9.8547266881028932</v>
      </c>
      <c r="AC10" s="26"/>
      <c r="AD10" s="97">
        <f t="shared" si="4"/>
        <v>0.98547266881028939</v>
      </c>
      <c r="AE10" s="98">
        <v>0.1</v>
      </c>
      <c r="AF10" s="97">
        <f t="shared" si="5"/>
        <v>9.8547266881028939E-2</v>
      </c>
      <c r="AG10" s="98">
        <v>0.01</v>
      </c>
      <c r="AH10" s="97">
        <f t="shared" si="6"/>
        <v>7.1939504823151115</v>
      </c>
      <c r="AI10" s="98">
        <v>0.73</v>
      </c>
      <c r="AJ10" s="97">
        <f t="shared" si="7"/>
        <v>35.279921543408356</v>
      </c>
      <c r="AK10" s="98">
        <v>3.58</v>
      </c>
      <c r="AL10" s="192">
        <v>7.2</v>
      </c>
      <c r="AM10" s="99">
        <f t="shared" si="8"/>
        <v>2.654726688102893</v>
      </c>
      <c r="AN10" s="99">
        <f t="shared" si="9"/>
        <v>136.87120400142908</v>
      </c>
      <c r="AO10" s="66"/>
    </row>
    <row r="11" spans="1:41" s="31" customFormat="1" ht="15.75" x14ac:dyDescent="0.25">
      <c r="A11" s="290"/>
      <c r="B11" s="56" t="s">
        <v>109</v>
      </c>
      <c r="C11" s="244" t="str">
        <f>IF(OR(TOTAL!C11="",TOTAL!C11=0),"",IF('Vîrsta 1-2 ani'!$C$6&lt;=0,(TOTAL!C11-('Vîrsta 5-7 ani'!$C$6*0.0024))/TOTAL!$C$6*'Vîrsta 3-4 ani'!$C$6,(('Vîrsta 1-2 ani'!C11/'Vîrsta 1-2 ani'!$C$6)+0.0008)*'Vîrsta 3-4 ani'!$C$6))</f>
        <v/>
      </c>
      <c r="D11" s="245" t="str">
        <f>IF(OR(TOTAL!D11="",TOTAL!D11=0),"",IF('Vîrsta 1-2 ani'!$C$6&lt;=0,(TOTAL!D11-('Vîrsta 5-7 ani'!$C$6*0.0024))/TOTAL!$C$6*'Vîrsta 3-4 ani'!$C$6,(('Vîrsta 1-2 ani'!D11/'Vîrsta 1-2 ani'!$C$6)+0.0008)*'Vîrsta 3-4 ani'!$C$6))</f>
        <v/>
      </c>
      <c r="E11" s="245">
        <f>IF(OR(TOTAL!E11="",TOTAL!E11=0),"",IF('Vîrsta 1-2 ani'!$C$6&lt;=0,(TOTAL!E11-('Vîrsta 5-7 ani'!$C$6*0.0024))/TOTAL!$C$6*'Vîrsta 3-4 ani'!$C$6,(('Vîrsta 1-2 ani'!E11/'Vîrsta 1-2 ani'!$C$6)+0.0008)*'Vîrsta 3-4 ani'!$C$6))</f>
        <v>0.22527999999999998</v>
      </c>
      <c r="F11" s="245">
        <f>IF(OR(TOTAL!F11="",TOTAL!F11=0),"",IF('Vîrsta 1-2 ani'!$C$6&lt;=0,(TOTAL!F11-('Vîrsta 5-7 ani'!$C$6*0.0024))/TOTAL!$C$6*'Vîrsta 3-4 ani'!$C$6,(('Vîrsta 1-2 ani'!F11/'Vîrsta 1-2 ani'!$C$6)+0.0008)*'Vîrsta 3-4 ani'!$C$6))</f>
        <v>0.11748000000000003</v>
      </c>
      <c r="G11" s="245">
        <f>IF(OR(TOTAL!G11="",TOTAL!G11=0),"",IF('Vîrsta 1-2 ani'!$C$6&lt;=0,(TOTAL!G11-('Vîrsta 5-7 ani'!$C$6*0.0024))/TOTAL!$C$6*'Vîrsta 3-4 ani'!$C$6,(('Vîrsta 1-2 ani'!G11/'Vîrsta 1-2 ani'!$C$6)+0.0008)*'Vîrsta 3-4 ani'!$C$6))</f>
        <v>4.9280000000000004E-2</v>
      </c>
      <c r="H11" s="245">
        <f>IF(OR(TOTAL!H11="",TOTAL!H11=0),"",IF('Vîrsta 1-2 ani'!$C$6&lt;=0,(TOTAL!H11-('Vîrsta 5-7 ani'!$C$6*0.0024))/TOTAL!$C$6*'Vîrsta 3-4 ani'!$C$6,(('Vîrsta 1-2 ani'!H11/'Vîrsta 1-2 ani'!$C$6)+0.0008)*'Vîrsta 3-4 ani'!$C$6))</f>
        <v>0.34848000000000001</v>
      </c>
      <c r="I11" s="245" t="str">
        <f>IF(OR(TOTAL!I11="",TOTAL!I11=0),"",IF('Vîrsta 1-2 ani'!$C$6&lt;=0,(TOTAL!I11-('Vîrsta 5-7 ani'!$C$6*0.0024))/TOTAL!$C$6*'Vîrsta 3-4 ani'!$C$6,(('Vîrsta 1-2 ani'!I11/'Vîrsta 1-2 ani'!$C$6)+0.0008)*'Vîrsta 3-4 ani'!$C$6))</f>
        <v/>
      </c>
      <c r="J11" s="245" t="str">
        <f>IF(OR(TOTAL!J11="",TOTAL!J11=0),"",IF('Vîrsta 1-2 ani'!$C$6&lt;=0,(TOTAL!J11-('Vîrsta 5-7 ani'!$C$6*0.0024))/TOTAL!$C$6*'Vîrsta 3-4 ani'!$C$6,(('Vîrsta 1-2 ani'!J11/'Vîrsta 1-2 ani'!$C$6)+0.0008)*'Vîrsta 3-4 ani'!$C$6))</f>
        <v/>
      </c>
      <c r="K11" s="245">
        <f>IF(OR(TOTAL!K11="",TOTAL!K11=0),"",IF('Vîrsta 1-2 ani'!$C$6&lt;=0,(TOTAL!K11-('Vîrsta 5-7 ani'!$C$6*0.0024))/TOTAL!$C$6*'Vîrsta 3-4 ani'!$C$6,(('Vîrsta 1-2 ani'!K11/'Vîrsta 1-2 ani'!$C$6)+0.0008)*'Vîrsta 3-4 ani'!$C$6))</f>
        <v>0.17248000000000002</v>
      </c>
      <c r="L11" s="245" t="str">
        <f>IF(OR(TOTAL!L11="",TOTAL!L11=0),"",IF('Vîrsta 1-2 ani'!$C$6&lt;=0,(TOTAL!L11-('Vîrsta 5-7 ani'!$C$6*0.0024))/TOTAL!$C$6*'Vîrsta 3-4 ani'!$C$6,(('Vîrsta 1-2 ani'!L11/'Vîrsta 1-2 ani'!$C$6)+0.0008)*'Vîrsta 3-4 ani'!$C$6))</f>
        <v/>
      </c>
      <c r="M11" s="245" t="str">
        <f>IF(OR(TOTAL!M11="",TOTAL!M11=0),"",IF('Vîrsta 1-2 ani'!$C$6&lt;=0,(TOTAL!M11-('Vîrsta 5-7 ani'!$C$6*0.0024))/TOTAL!$C$6*'Vîrsta 3-4 ani'!$C$6,(('Vîrsta 1-2 ani'!M11/'Vîrsta 1-2 ani'!$C$6)+0.0008)*'Vîrsta 3-4 ani'!$C$6))</f>
        <v/>
      </c>
      <c r="N11" s="245" t="str">
        <f>IF(OR(TOTAL!N11="",TOTAL!N11=0),"",IF('Vîrsta 1-2 ani'!$C$6&lt;=0,(TOTAL!N11-('Vîrsta 5-7 ani'!$C$6*0.0024))/TOTAL!$C$6*'Vîrsta 3-4 ani'!$C$6,(('Vîrsta 1-2 ani'!N11/'Vîrsta 1-2 ani'!$C$6)+0.0008)*'Vîrsta 3-4 ani'!$C$6))</f>
        <v/>
      </c>
      <c r="O11" s="245">
        <f>IF(OR(TOTAL!O11="",TOTAL!O11=0),"",IF('Vîrsta 1-2 ani'!$C$6&lt;=0,(TOTAL!O11-('Vîrsta 5-7 ani'!$C$6*0.0024))/TOTAL!$C$6*'Vîrsta 3-4 ani'!$C$6,(('Vîrsta 1-2 ani'!O11/'Vîrsta 1-2 ani'!$C$6)+0.0008)*'Vîrsta 3-4 ani'!$C$6))</f>
        <v>0.26047999999999993</v>
      </c>
      <c r="P11" s="245">
        <f>IF(OR(TOTAL!P11="",TOTAL!P11=0),"",IF('Vîrsta 1-2 ani'!$C$6&lt;=0,(TOTAL!P11-('Vîrsta 5-7 ani'!$C$6*0.0024))/TOTAL!$C$6*'Vîrsta 3-4 ani'!$C$6,(('Vîrsta 1-2 ani'!P11/'Vîrsta 1-2 ani'!$C$6)+0.0008)*'Vîrsta 3-4 ani'!$C$6))</f>
        <v>1.7564799999999998</v>
      </c>
      <c r="Q11" s="245" t="str">
        <f>IF(OR(TOTAL!Q11="",TOTAL!Q11=0),"",IF('Vîrsta 1-2 ani'!$C$6&lt;=0,(TOTAL!Q11-('Vîrsta 5-7 ani'!$C$6*0.0024))/TOTAL!$C$6*'Vîrsta 3-4 ani'!$C$6,(('Vîrsta 1-2 ani'!Q11/'Vîrsta 1-2 ani'!$C$6)+0.0008)*'Vîrsta 3-4 ani'!$C$6))</f>
        <v/>
      </c>
      <c r="R11" s="245" t="str">
        <f>IF(OR(TOTAL!R11="",TOTAL!R11=0),"",IF('Vîrsta 1-2 ani'!$C$6&lt;=0,(TOTAL!R11-('Vîrsta 5-7 ani'!$C$6*0.0024))/TOTAL!$C$6*'Vîrsta 3-4 ani'!$C$6,(('Vîrsta 1-2 ani'!R11/'Vîrsta 1-2 ani'!$C$6)+0.0008)*'Vîrsta 3-4 ani'!$C$6))</f>
        <v/>
      </c>
      <c r="S11" s="245">
        <f>IF(OR(TOTAL!S11="",TOTAL!S11=0),"",IF('Vîrsta 1-2 ani'!$C$6&lt;=0,(TOTAL!S11-('Vîrsta 5-7 ani'!$C$6*0.0024))/TOTAL!$C$6*'Vîrsta 3-4 ani'!$C$6,(('Vîrsta 1-2 ani'!S11/'Vîrsta 1-2 ani'!$C$6)+0.0008)*'Vîrsta 3-4 ani'!$C$6))</f>
        <v>2.3064800000000001</v>
      </c>
      <c r="T11" s="245" t="str">
        <f>IF(OR(TOTAL!T11="",TOTAL!T11=0),"",IF('Vîrsta 1-2 ani'!$C$6&lt;=0,(TOTAL!T11-('Vîrsta 5-7 ani'!$C$6*0.0024))/TOTAL!$C$6*'Vîrsta 3-4 ani'!$C$6,(('Vîrsta 1-2 ani'!T11/'Vîrsta 1-2 ani'!$C$6)+0.0008)*'Vîrsta 3-4 ani'!$C$6))</f>
        <v/>
      </c>
      <c r="U11" s="245" t="str">
        <f>IF(OR(TOTAL!U11="",TOTAL!U11=0),"",IF('Vîrsta 1-2 ani'!$C$6&lt;=0,(TOTAL!U11-('Vîrsta 5-7 ani'!$C$6*0.0024))/TOTAL!$C$6*'Vîrsta 3-4 ani'!$C$6,(('Vîrsta 1-2 ani'!U11/'Vîrsta 1-2 ani'!$C$6)+0.0008)*'Vîrsta 3-4 ani'!$C$6))</f>
        <v/>
      </c>
      <c r="V11" s="245">
        <f>IF(OR(TOTAL!V11="",TOTAL!V11=0),"",IF('Vîrsta 1-2 ani'!$C$6&lt;=0,(TOTAL!V11-('Vîrsta 5-7 ani'!$C$6*0.0024))/TOTAL!$C$6*'Vîrsta 3-4 ani'!$C$6,(('Vîrsta 1-2 ani'!V11/'Vîrsta 1-2 ani'!$C$6)+0.0008)*'Vîrsta 3-4 ani'!$C$6))</f>
        <v>1.7564799999999998</v>
      </c>
      <c r="W11" s="245" t="str">
        <f>IF(OR(TOTAL!W11="",TOTAL!W11=0),"",IF('Vîrsta 1-2 ani'!$C$6&lt;=0,(TOTAL!W11-('Vîrsta 5-7 ani'!$C$6*0.0024))/TOTAL!$C$6*'Vîrsta 3-4 ani'!$C$6,(('Vîrsta 1-2 ani'!W11/'Vîrsta 1-2 ani'!$C$6)+0.0008)*'Vîrsta 3-4 ani'!$C$6))</f>
        <v/>
      </c>
      <c r="X11" s="245" t="str">
        <f>IF(OR(TOTAL!X11="",TOTAL!X11=0),"",IF('Vîrsta 1-2 ani'!$C$6&lt;=0,(TOTAL!X11-('Vîrsta 5-7 ani'!$C$6*0.0024))/TOTAL!$C$6*'Vîrsta 3-4 ani'!$C$6,(('Vîrsta 1-2 ani'!X11/'Vîrsta 1-2 ani'!$C$6)+0.0008)*'Vîrsta 3-4 ani'!$C$6))</f>
        <v/>
      </c>
      <c r="Y11" s="245" t="str">
        <f>IF(OR(TOTAL!Y11="",TOTAL!Y11=0),"",IF('Vîrsta 1-2 ani'!$C$6&lt;=0,(TOTAL!Y11-('Vîrsta 5-7 ani'!$C$6*0.0024))/TOTAL!$C$6*'Vîrsta 3-4 ani'!$C$6,(('Vîrsta 1-2 ani'!Y11/'Vîrsta 1-2 ani'!$C$6)+0.0008)*'Vîrsta 3-4 ani'!$C$6))</f>
        <v/>
      </c>
      <c r="Z11" s="25">
        <f t="shared" si="0"/>
        <v>6.9929199999999998</v>
      </c>
      <c r="AA11" s="25">
        <f t="shared" si="2"/>
        <v>11.242636655948553</v>
      </c>
      <c r="AB11" s="25">
        <f t="shared" ref="AB11:AB17" si="10">IFERROR(IF($AA11=0,"",$AA11-AC11*AA11/100),"")</f>
        <v>11.130210289389067</v>
      </c>
      <c r="AC11" s="26">
        <v>1</v>
      </c>
      <c r="AD11" s="97">
        <f t="shared" si="4"/>
        <v>0.8125053511254019</v>
      </c>
      <c r="AE11" s="98">
        <v>7.2999999999999995E-2</v>
      </c>
      <c r="AF11" s="97">
        <f t="shared" si="5"/>
        <v>0.22260420578778134</v>
      </c>
      <c r="AG11" s="98">
        <v>0.02</v>
      </c>
      <c r="AH11" s="97">
        <f t="shared" si="6"/>
        <v>7.0120324823151128</v>
      </c>
      <c r="AI11" s="98">
        <v>0.63</v>
      </c>
      <c r="AJ11" s="97">
        <f t="shared" si="7"/>
        <v>40.625267556270096</v>
      </c>
      <c r="AK11" s="98">
        <v>3.65</v>
      </c>
      <c r="AL11" s="192">
        <v>5.6</v>
      </c>
      <c r="AM11" s="99">
        <f t="shared" si="8"/>
        <v>5.5302102893890677</v>
      </c>
      <c r="AN11" s="99">
        <f t="shared" si="9"/>
        <v>198.75375516766192</v>
      </c>
      <c r="AO11" s="66"/>
    </row>
    <row r="12" spans="1:41" s="31" customFormat="1" ht="31.5" x14ac:dyDescent="0.25">
      <c r="A12" s="290"/>
      <c r="B12" s="56" t="s">
        <v>73</v>
      </c>
      <c r="C12" s="244">
        <f>IF(OR(TOTAL!C12="",TOTAL!C12=0),"",IF('Vîrsta 1-2 ani'!$C$6&lt;=0,(TOTAL!C12-('Vîrsta 5-7 ani'!$C$6*0.0016))/TOTAL!$C$6*'Vîrsta 3-4 ani'!$C$6,(('Vîrsta 1-2 ani'!C12/'Vîrsta 1-2 ani'!$C$6)+0.0016)*'Vîrsta 3-4 ani'!$C$6))</f>
        <v>0.44140799999999997</v>
      </c>
      <c r="D12" s="245" t="str">
        <f>IF(OR(TOTAL!D12="",TOTAL!D12=0),"",IF('Vîrsta 1-2 ani'!$C$6&lt;=0,(TOTAL!D12-('Vîrsta 5-7 ani'!$C$6*0.0016))/TOTAL!$C$6*'Vîrsta 3-4 ani'!$C$6,(('Vîrsta 1-2 ani'!D12/'Vîrsta 1-2 ani'!$C$6)+0.0016)*'Vîrsta 3-4 ani'!$C$6))</f>
        <v/>
      </c>
      <c r="E12" s="245" t="str">
        <f>IF(OR(TOTAL!E12="",TOTAL!E12=0),"",IF('Vîrsta 1-2 ani'!$C$6&lt;=0,(TOTAL!E12-('Vîrsta 5-7 ani'!$C$6*0.0016))/TOTAL!$C$6*'Vîrsta 3-4 ani'!$C$6,(('Vîrsta 1-2 ani'!E12/'Vîrsta 1-2 ani'!$C$6)+0.0016)*'Vîrsta 3-4 ani'!$C$6))</f>
        <v/>
      </c>
      <c r="F12" s="245" t="str">
        <f>IF(OR(TOTAL!F12="",TOTAL!F12=0),"",IF('Vîrsta 1-2 ani'!$C$6&lt;=0,(TOTAL!F12-('Vîrsta 5-7 ani'!$C$6*0.0016))/TOTAL!$C$6*'Vîrsta 3-4 ani'!$C$6,(('Vîrsta 1-2 ani'!F12/'Vîrsta 1-2 ani'!$C$6)+0.0016)*'Vîrsta 3-4 ani'!$C$6))</f>
        <v/>
      </c>
      <c r="G12" s="245" t="str">
        <f>IF(OR(TOTAL!G12="",TOTAL!G12=0),"",IF('Vîrsta 1-2 ani'!$C$6&lt;=0,(TOTAL!G12-('Vîrsta 5-7 ani'!$C$6*0.0016))/TOTAL!$C$6*'Vîrsta 3-4 ani'!$C$6,(('Vîrsta 1-2 ani'!G12/'Vîrsta 1-2 ani'!$C$6)+0.0016)*'Vîrsta 3-4 ani'!$C$6))</f>
        <v/>
      </c>
      <c r="H12" s="245">
        <f>IF(OR(TOTAL!H12="",TOTAL!H12=0),"",IF('Vîrsta 1-2 ani'!$C$6&lt;=0,(TOTAL!H12-('Vîrsta 5-7 ani'!$C$6*0.0016))/TOTAL!$C$6*'Vîrsta 3-4 ani'!$C$6,(('Vîrsta 1-2 ani'!H12/'Vîrsta 1-2 ani'!$C$6)+0.0016)*'Vîrsta 3-4 ani'!$C$6))</f>
        <v>0.35340800000000006</v>
      </c>
      <c r="I12" s="245" t="str">
        <f>IF(OR(TOTAL!I12="",TOTAL!I12=0),"",IF('Vîrsta 1-2 ani'!$C$6&lt;=0,(TOTAL!I12-('Vîrsta 5-7 ani'!$C$6*0.0016))/TOTAL!$C$6*'Vîrsta 3-4 ani'!$C$6,(('Vîrsta 1-2 ani'!I12/'Vîrsta 1-2 ani'!$C$6)+0.0016)*'Vîrsta 3-4 ani'!$C$6))</f>
        <v/>
      </c>
      <c r="J12" s="245" t="str">
        <f>IF(OR(TOTAL!J12="",TOTAL!J12=0),"",IF('Vîrsta 1-2 ani'!$C$6&lt;=0,(TOTAL!J12-('Vîrsta 5-7 ani'!$C$6*0.0016))/TOTAL!$C$6*'Vîrsta 3-4 ani'!$C$6,(('Vîrsta 1-2 ani'!J12/'Vîrsta 1-2 ani'!$C$6)+0.0016)*'Vîrsta 3-4 ani'!$C$6))</f>
        <v/>
      </c>
      <c r="K12" s="245">
        <f>IF(OR(TOTAL!K12="",TOTAL!K12=0),"",IF('Vîrsta 1-2 ani'!$C$6&lt;=0,(TOTAL!K12-('Vîrsta 5-7 ani'!$C$6*0.0016))/TOTAL!$C$6*'Vîrsta 3-4 ani'!$C$6,(('Vîrsta 1-2 ani'!K12/'Vîrsta 1-2 ani'!$C$6)+0.0016)*'Vîrsta 3-4 ani'!$C$6))</f>
        <v>8.9408000000000015E-2</v>
      </c>
      <c r="L12" s="245" t="str">
        <f>IF(OR(TOTAL!L12="",TOTAL!L12=0),"",IF('Vîrsta 1-2 ani'!$C$6&lt;=0,(TOTAL!L12-('Vîrsta 5-7 ani'!$C$6*0.0016))/TOTAL!$C$6*'Vîrsta 3-4 ani'!$C$6,(('Vîrsta 1-2 ani'!L12/'Vîrsta 1-2 ani'!$C$6)+0.0016)*'Vîrsta 3-4 ani'!$C$6))</f>
        <v/>
      </c>
      <c r="M12" s="245">
        <f>IF(OR(TOTAL!M12="",TOTAL!M12=0),"",IF('Vîrsta 1-2 ani'!$C$6&lt;=0,(TOTAL!M12-('Vîrsta 5-7 ani'!$C$6*0.0016))/TOTAL!$C$6*'Vîrsta 3-4 ani'!$C$6,(('Vîrsta 1-2 ani'!M12/'Vîrsta 1-2 ani'!$C$6)+0.0016)*'Vîrsta 3-4 ani'!$C$6))</f>
        <v>0.35340800000000006</v>
      </c>
      <c r="N12" s="245" t="str">
        <f>IF(OR(TOTAL!N12="",TOTAL!N12=0),"",IF('Vîrsta 1-2 ani'!$C$6&lt;=0,(TOTAL!N12-('Vîrsta 5-7 ani'!$C$6*0.0016))/TOTAL!$C$6*'Vîrsta 3-4 ani'!$C$6,(('Vîrsta 1-2 ani'!N12/'Vîrsta 1-2 ani'!$C$6)+0.0016)*'Vîrsta 3-4 ani'!$C$6))</f>
        <v/>
      </c>
      <c r="O12" s="245" t="str">
        <f>IF(OR(TOTAL!O12="",TOTAL!O12=0),"",IF('Vîrsta 1-2 ani'!$C$6&lt;=0,(TOTAL!O12-('Vîrsta 5-7 ani'!$C$6*0.0016))/TOTAL!$C$6*'Vîrsta 3-4 ani'!$C$6,(('Vîrsta 1-2 ani'!O12/'Vîrsta 1-2 ani'!$C$6)+0.0016)*'Vîrsta 3-4 ani'!$C$6))</f>
        <v/>
      </c>
      <c r="P12" s="245" t="str">
        <f>IF(OR(TOTAL!P12="",TOTAL!P12=0),"",IF('Vîrsta 1-2 ani'!$C$6&lt;=0,(TOTAL!P12-('Vîrsta 5-7 ani'!$C$6*0.0016))/TOTAL!$C$6*'Vîrsta 3-4 ani'!$C$6,(('Vîrsta 1-2 ani'!P12/'Vîrsta 1-2 ani'!$C$6)+0.0016)*'Vîrsta 3-4 ani'!$C$6))</f>
        <v/>
      </c>
      <c r="Q12" s="245">
        <f>IF(OR(TOTAL!Q12="",TOTAL!Q12=0),"",IF('Vîrsta 1-2 ani'!$C$6&lt;=0,(TOTAL!Q12-('Vîrsta 5-7 ani'!$C$6*0.0016))/TOTAL!$C$6*'Vîrsta 3-4 ani'!$C$6,(('Vîrsta 1-2 ani'!Q12/'Vîrsta 1-2 ani'!$C$6)+0.0016)*'Vîrsta 3-4 ani'!$C$6))</f>
        <v>0.66580799999999996</v>
      </c>
      <c r="R12" s="245" t="str">
        <f>IF(OR(TOTAL!R12="",TOTAL!R12=0),"",IF('Vîrsta 1-2 ani'!$C$6&lt;=0,(TOTAL!R12-('Vîrsta 5-7 ani'!$C$6*0.0016))/TOTAL!$C$6*'Vîrsta 3-4 ani'!$C$6,(('Vîrsta 1-2 ani'!R12/'Vîrsta 1-2 ani'!$C$6)+0.0016)*'Vîrsta 3-4 ani'!$C$6))</f>
        <v/>
      </c>
      <c r="S12" s="245">
        <f>IF(OR(TOTAL!S12="",TOTAL!S12=0),"",IF('Vîrsta 1-2 ani'!$C$6&lt;=0,(TOTAL!S12-('Vîrsta 5-7 ani'!$C$6*0.0016))/TOTAL!$C$6*'Vîrsta 3-4 ani'!$C$6,(('Vîrsta 1-2 ani'!S12/'Vîrsta 1-2 ani'!$C$6)+0.0016)*'Vîrsta 3-4 ani'!$C$6))</f>
        <v>2.6414080000000002</v>
      </c>
      <c r="T12" s="245" t="str">
        <f>IF(OR(TOTAL!T12="",TOTAL!T12=0),"",IF('Vîrsta 1-2 ani'!$C$6&lt;=0,(TOTAL!T12-('Vîrsta 5-7 ani'!$C$6*0.0016))/TOTAL!$C$6*'Vîrsta 3-4 ani'!$C$6,(('Vîrsta 1-2 ani'!T12/'Vîrsta 1-2 ani'!$C$6)+0.0016)*'Vîrsta 3-4 ani'!$C$6))</f>
        <v/>
      </c>
      <c r="U12" s="245" t="str">
        <f>IF(OR(TOTAL!U12="",TOTAL!U12=0),"",IF('Vîrsta 1-2 ani'!$C$6&lt;=0,(TOTAL!U12-('Vîrsta 5-7 ani'!$C$6*0.0016))/TOTAL!$C$6*'Vîrsta 3-4 ani'!$C$6,(('Vîrsta 1-2 ani'!U12/'Vîrsta 1-2 ani'!$C$6)+0.0016)*'Vîrsta 3-4 ani'!$C$6))</f>
        <v/>
      </c>
      <c r="V12" s="245">
        <f>IF(OR(TOTAL!V12="",TOTAL!V12=0),"",IF('Vîrsta 1-2 ani'!$C$6&lt;=0,(TOTAL!V12-('Vîrsta 5-7 ani'!$C$6*0.0016))/TOTAL!$C$6*'Vîrsta 3-4 ani'!$C$6,(('Vîrsta 1-2 ani'!V12/'Vîrsta 1-2 ani'!$C$6)+0.0016)*'Vîrsta 3-4 ani'!$C$6))</f>
        <v>0.88140799999999986</v>
      </c>
      <c r="W12" s="245" t="str">
        <f>IF(OR(TOTAL!W12="",TOTAL!W12=0),"",IF('Vîrsta 1-2 ani'!$C$6&lt;=0,(TOTAL!W12-('Vîrsta 5-7 ani'!$C$6*0.0016))/TOTAL!$C$6*'Vîrsta 3-4 ani'!$C$6,(('Vîrsta 1-2 ani'!W12/'Vîrsta 1-2 ani'!$C$6)+0.0016)*'Vîrsta 3-4 ani'!$C$6))</f>
        <v/>
      </c>
      <c r="X12" s="245" t="str">
        <f>IF(OR(TOTAL!X12="",TOTAL!X12=0),"",IF('Vîrsta 1-2 ani'!$C$6&lt;=0,(TOTAL!X12-('Vîrsta 5-7 ani'!$C$6*0.0016))/TOTAL!$C$6*'Vîrsta 3-4 ani'!$C$6,(('Vîrsta 1-2 ani'!X12/'Vîrsta 1-2 ani'!$C$6)+0.0016)*'Vîrsta 3-4 ani'!$C$6))</f>
        <v/>
      </c>
      <c r="Y12" s="245" t="str">
        <f>IF(OR(TOTAL!Y12="",TOTAL!Y12=0),"",IF('Vîrsta 1-2 ani'!$C$6&lt;=0,(TOTAL!Y12-('Vîrsta 5-7 ani'!$C$6*0.0016))/TOTAL!$C$6*'Vîrsta 3-4 ani'!$C$6,(('Vîrsta 1-2 ani'!Y12/'Vîrsta 1-2 ani'!$C$6)+0.0016)*'Vîrsta 3-4 ani'!$C$6))</f>
        <v/>
      </c>
      <c r="Z12" s="25">
        <f t="shared" si="0"/>
        <v>5.4262559999999995</v>
      </c>
      <c r="AA12" s="25">
        <f t="shared" si="2"/>
        <v>8.7238842443729894</v>
      </c>
      <c r="AB12" s="25">
        <f t="shared" si="10"/>
        <v>8.7238842443729894</v>
      </c>
      <c r="AC12" s="26">
        <v>0</v>
      </c>
      <c r="AD12" s="97">
        <f t="shared" si="4"/>
        <v>0.87238842443729903</v>
      </c>
      <c r="AE12" s="98">
        <v>0.1</v>
      </c>
      <c r="AF12" s="97">
        <f t="shared" si="5"/>
        <v>0.11341049517684886</v>
      </c>
      <c r="AG12" s="98">
        <v>1.2999999999999999E-2</v>
      </c>
      <c r="AH12" s="97">
        <f t="shared" si="6"/>
        <v>6.455674340836012</v>
      </c>
      <c r="AI12" s="98">
        <v>0.74</v>
      </c>
      <c r="AJ12" s="97">
        <f t="shared" si="7"/>
        <v>31.405983279742763</v>
      </c>
      <c r="AK12" s="98">
        <v>3.6</v>
      </c>
      <c r="AL12" s="192">
        <v>8</v>
      </c>
      <c r="AM12" s="99">
        <f t="shared" si="8"/>
        <v>0.72388424437298937</v>
      </c>
      <c r="AN12" s="99">
        <f t="shared" si="9"/>
        <v>109.04855305466236</v>
      </c>
      <c r="AO12" s="66"/>
    </row>
    <row r="13" spans="1:41" s="31" customFormat="1" ht="15.75" x14ac:dyDescent="0.25">
      <c r="A13" s="290"/>
      <c r="B13" s="56" t="s">
        <v>74</v>
      </c>
      <c r="C13" s="244">
        <f>IF(OR(TOTAL!C13="",TOTAL!C13=0),"",IF('Vîrsta 1-2 ani'!$C$6&lt;=0,(TOTAL!C13-('Vîrsta 5-7 ani'!$C$6*0.004))/TOTAL!$C$6*'Vîrsta 3-4 ani'!$C$6,(('Vîrsta 1-2 ani'!C13/'Vîrsta 1-2 ani'!$C$6)+0.0016)*'Vîrsta 3-4 ani'!$C$6))</f>
        <v>0.43507200000000001</v>
      </c>
      <c r="D13" s="245">
        <f>IF(OR(TOTAL!D13="",TOTAL!D13=0),"",IF('Vîrsta 1-2 ani'!$C$6&lt;=0,(TOTAL!D13-('Vîrsta 5-7 ani'!$C$6*0.004))/TOTAL!$C$6*'Vîrsta 3-4 ani'!$C$6,(('Vîrsta 1-2 ani'!D13/'Vîrsta 1-2 ani'!$C$6)+0.0016)*'Vîrsta 3-4 ani'!$C$6))</f>
        <v>0.29427200000000003</v>
      </c>
      <c r="E13" s="245">
        <f>IF(OR(TOTAL!E13="",TOTAL!E13=0),"",IF('Vîrsta 1-2 ani'!$C$6&lt;=0,(TOTAL!E13-('Vîrsta 5-7 ani'!$C$6*0.004))/TOTAL!$C$6*'Vîrsta 3-4 ani'!$C$6,(('Vîrsta 1-2 ani'!E13/'Vîrsta 1-2 ani'!$C$6)+0.0016)*'Vîrsta 3-4 ani'!$C$6))</f>
        <v>0.210672</v>
      </c>
      <c r="F13" s="245">
        <f>IF(OR(TOTAL!F13="",TOTAL!F13=0),"",IF('Vîrsta 1-2 ani'!$C$6&lt;=0,(TOTAL!F13-('Vîrsta 5-7 ani'!$C$6*0.004))/TOTAL!$C$6*'Vîrsta 3-4 ani'!$C$6,(('Vîrsta 1-2 ani'!F13/'Vîrsta 1-2 ani'!$C$6)+0.0016)*'Vîrsta 3-4 ani'!$C$6))</f>
        <v>0.47907199999999994</v>
      </c>
      <c r="G13" s="245">
        <f>IF(OR(TOTAL!G13="",TOTAL!G13=0),"",IF('Vîrsta 1-2 ani'!$C$6&lt;=0,(TOTAL!G13-('Vîrsta 5-7 ani'!$C$6*0.004))/TOTAL!$C$6*'Vîrsta 3-4 ani'!$C$6,(('Vîrsta 1-2 ani'!G13/'Vîrsta 1-2 ani'!$C$6)+0.0016)*'Vîrsta 3-4 ani'!$C$6))</f>
        <v>0.10067200000000001</v>
      </c>
      <c r="H13" s="245" t="str">
        <f>IF(OR(TOTAL!H13="",TOTAL!H13=0),"",IF('Vîrsta 1-2 ani'!$C$6&lt;=0,(TOTAL!H13-('Vîrsta 5-7 ani'!$C$6*0.004))/TOTAL!$C$6*'Vîrsta 3-4 ani'!$C$6,(('Vîrsta 1-2 ani'!H13/'Vîrsta 1-2 ani'!$C$6)+0.0016)*'Vîrsta 3-4 ani'!$C$6))</f>
        <v/>
      </c>
      <c r="I13" s="245">
        <f>IF(OR(TOTAL!I13="",TOTAL!I13=0),"",IF('Vîrsta 1-2 ani'!$C$6&lt;=0,(TOTAL!I13-('Vîrsta 5-7 ani'!$C$6*0.004))/TOTAL!$C$6*'Vîrsta 3-4 ani'!$C$6,(('Vîrsta 1-2 ani'!I13/'Vîrsta 1-2 ani'!$C$6)+0.0016)*'Vîrsta 3-4 ani'!$C$6))</f>
        <v>0.27667200000000003</v>
      </c>
      <c r="J13" s="245">
        <f>IF(OR(TOTAL!J13="",TOTAL!J13=0),"",IF('Vîrsta 1-2 ani'!$C$6&lt;=0,(TOTAL!J13-('Vîrsta 5-7 ani'!$C$6*0.004))/TOTAL!$C$6*'Vîrsta 3-4 ani'!$C$6,(('Vîrsta 1-2 ani'!J13/'Vîrsta 1-2 ani'!$C$6)+0.0016)*'Vîrsta 3-4 ani'!$C$6))</f>
        <v>0.171072</v>
      </c>
      <c r="K13" s="245">
        <f>IF(OR(TOTAL!K13="",TOTAL!K13=0),"",IF('Vîrsta 1-2 ani'!$C$6&lt;=0,(TOTAL!K13-('Vîrsta 5-7 ani'!$C$6*0.004))/TOTAL!$C$6*'Vîrsta 3-4 ani'!$C$6,(('Vîrsta 1-2 ani'!K13/'Vîrsta 1-2 ani'!$C$6)+0.0016)*'Vîrsta 3-4 ani'!$C$6))</f>
        <v>0.364672</v>
      </c>
      <c r="L13" s="245">
        <f>IF(OR(TOTAL!L13="",TOTAL!L13=0),"",IF('Vîrsta 1-2 ani'!$C$6&lt;=0,(TOTAL!L13-('Vîrsta 5-7 ani'!$C$6*0.004))/TOTAL!$C$6*'Vîrsta 3-4 ani'!$C$6,(('Vîrsta 1-2 ani'!L13/'Vîrsta 1-2 ani'!$C$6)+0.0016)*'Vîrsta 3-4 ani'!$C$6))</f>
        <v>0.16667200000000001</v>
      </c>
      <c r="M13" s="245" t="str">
        <f>IF(OR(TOTAL!M13="",TOTAL!M13=0),"",IF('Vîrsta 1-2 ani'!$C$6&lt;=0,(TOTAL!M13-('Vîrsta 5-7 ani'!$C$6*0.004))/TOTAL!$C$6*'Vîrsta 3-4 ani'!$C$6,(('Vîrsta 1-2 ani'!M13/'Vîrsta 1-2 ani'!$C$6)+0.0016)*'Vîrsta 3-4 ani'!$C$6))</f>
        <v/>
      </c>
      <c r="N13" s="245">
        <f>IF(OR(TOTAL!N13="",TOTAL!N13=0),"",IF('Vîrsta 1-2 ani'!$C$6&lt;=0,(TOTAL!N13-('Vîrsta 5-7 ani'!$C$6*0.004))/TOTAL!$C$6*'Vîrsta 3-4 ani'!$C$6,(('Vîrsta 1-2 ani'!N13/'Vîrsta 1-2 ani'!$C$6)+0.0016)*'Vîrsta 3-4 ani'!$C$6))</f>
        <v>0.41747200000000001</v>
      </c>
      <c r="O13" s="245">
        <f>IF(OR(TOTAL!O13="",TOTAL!O13=0),"",IF('Vîrsta 1-2 ani'!$C$6&lt;=0,(TOTAL!O13-('Vîrsta 5-7 ani'!$C$6*0.004))/TOTAL!$C$6*'Vîrsta 3-4 ani'!$C$6,(('Vîrsta 1-2 ani'!O13/'Vîrsta 1-2 ani'!$C$6)+0.0016)*'Vîrsta 3-4 ani'!$C$6))</f>
        <v>0.12707199999999999</v>
      </c>
      <c r="P13" s="245">
        <f>IF(OR(TOTAL!P13="",TOTAL!P13=0),"",IF('Vîrsta 1-2 ani'!$C$6&lt;=0,(TOTAL!P13-('Vîrsta 5-7 ani'!$C$6*0.004))/TOTAL!$C$6*'Vîrsta 3-4 ani'!$C$6,(('Vîrsta 1-2 ani'!P13/'Vîrsta 1-2 ani'!$C$6)+0.0016)*'Vîrsta 3-4 ani'!$C$6))</f>
        <v>3.515072</v>
      </c>
      <c r="Q13" s="245">
        <f>IF(OR(TOTAL!Q13="",TOTAL!Q13=0),"",IF('Vîrsta 1-2 ani'!$C$6&lt;=0,(TOTAL!Q13-('Vîrsta 5-7 ani'!$C$6*0.004))/TOTAL!$C$6*'Vîrsta 3-4 ani'!$C$6,(('Vîrsta 1-2 ani'!Q13/'Vîrsta 1-2 ani'!$C$6)+0.0016)*'Vîrsta 3-4 ani'!$C$6))</f>
        <v>1.3150720000000002</v>
      </c>
      <c r="R13" s="245">
        <f>IF(OR(TOTAL!R13="",TOTAL!R13=0),"",IF('Vîrsta 1-2 ani'!$C$6&lt;=0,(TOTAL!R13-('Vîrsta 5-7 ani'!$C$6*0.004))/TOTAL!$C$6*'Vîrsta 3-4 ani'!$C$6,(('Vîrsta 1-2 ani'!R13/'Vîrsta 1-2 ani'!$C$6)+0.0016)*'Vîrsta 3-4 ani'!$C$6))</f>
        <v>0.65507199999999988</v>
      </c>
      <c r="S13" s="245" t="str">
        <f>IF(OR(TOTAL!S13="",TOTAL!S13=0),"",IF('Vîrsta 1-2 ani'!$C$6&lt;=0,(TOTAL!S13-('Vîrsta 5-7 ani'!$C$6*0.004))/TOTAL!$C$6*'Vîrsta 3-4 ani'!$C$6,(('Vîrsta 1-2 ani'!S13/'Vîrsta 1-2 ani'!$C$6)+0.0016)*'Vîrsta 3-4 ani'!$C$6))</f>
        <v/>
      </c>
      <c r="T13" s="245">
        <f>IF(OR(TOTAL!T13="",TOTAL!T13=0),"",IF('Vîrsta 1-2 ani'!$C$6&lt;=0,(TOTAL!T13-('Vîrsta 5-7 ani'!$C$6*0.004))/TOTAL!$C$6*'Vîrsta 3-4 ani'!$C$6,(('Vîrsta 1-2 ani'!T13/'Vîrsta 1-2 ani'!$C$6)+0.0016)*'Vîrsta 3-4 ani'!$C$6))</f>
        <v>3.3830719999999999</v>
      </c>
      <c r="U13" s="245">
        <f>IF(OR(TOTAL!U13="",TOTAL!U13=0),"",IF('Vîrsta 1-2 ani'!$C$6&lt;=0,(TOTAL!U13-('Vîrsta 5-7 ani'!$C$6*0.004))/TOTAL!$C$6*'Vîrsta 3-4 ani'!$C$6,(('Vîrsta 1-2 ani'!U13/'Vîrsta 1-2 ani'!$C$6)+0.0016)*'Vîrsta 3-4 ani'!$C$6))</f>
        <v>3.0750720000000005</v>
      </c>
      <c r="V13" s="245">
        <f>IF(OR(TOTAL!V13="",TOTAL!V13=0),"",IF('Vîrsta 1-2 ani'!$C$6&lt;=0,(TOTAL!V13-('Vîrsta 5-7 ani'!$C$6*0.004))/TOTAL!$C$6*'Vîrsta 3-4 ani'!$C$6,(('Vîrsta 1-2 ani'!V13/'Vîrsta 1-2 ani'!$C$6)+0.0016)*'Vîrsta 3-4 ani'!$C$6))</f>
        <v>2.6350720000000001</v>
      </c>
      <c r="W13" s="245" t="str">
        <f>IF(OR(TOTAL!W13="",TOTAL!W13=0),"",IF('Vîrsta 1-2 ani'!$C$6&lt;=0,(TOTAL!W13-('Vîrsta 5-7 ani'!$C$6*0.004))/TOTAL!$C$6*'Vîrsta 3-4 ani'!$C$6,(('Vîrsta 1-2 ani'!W13/'Vîrsta 1-2 ani'!$C$6)+0.0016)*'Vîrsta 3-4 ani'!$C$6))</f>
        <v/>
      </c>
      <c r="X13" s="245" t="str">
        <f>IF(OR(TOTAL!X13="",TOTAL!X13=0),"",IF('Vîrsta 1-2 ani'!$C$6&lt;=0,(TOTAL!X13-('Vîrsta 5-7 ani'!$C$6*0.004))/TOTAL!$C$6*'Vîrsta 3-4 ani'!$C$6,(('Vîrsta 1-2 ani'!X13/'Vîrsta 1-2 ani'!$C$6)+0.0016)*'Vîrsta 3-4 ani'!$C$6))</f>
        <v/>
      </c>
      <c r="Y13" s="245" t="str">
        <f>IF(OR(TOTAL!Y13="",TOTAL!Y13=0),"",IF('Vîrsta 1-2 ani'!$C$6&lt;=0,(TOTAL!Y13-('Vîrsta 5-7 ani'!$C$6*0.004))/TOTAL!$C$6*'Vîrsta 3-4 ani'!$C$6,(('Vîrsta 1-2 ani'!Y13/'Vîrsta 1-2 ani'!$C$6)+0.0016)*'Vîrsta 3-4 ani'!$C$6))</f>
        <v/>
      </c>
      <c r="Z13" s="25">
        <f t="shared" si="0"/>
        <v>17.621824000000004</v>
      </c>
      <c r="AA13" s="25">
        <f t="shared" si="2"/>
        <v>28.330906752411579</v>
      </c>
      <c r="AB13" s="25">
        <f t="shared" si="10"/>
        <v>28.047597684887464</v>
      </c>
      <c r="AC13" s="26">
        <v>1</v>
      </c>
      <c r="AD13" s="97">
        <f t="shared" si="4"/>
        <v>3.3657117221864956</v>
      </c>
      <c r="AE13" s="98">
        <v>0.12</v>
      </c>
      <c r="AF13" s="97">
        <f t="shared" si="5"/>
        <v>0.28047597684887465</v>
      </c>
      <c r="AG13" s="98">
        <v>0.01</v>
      </c>
      <c r="AH13" s="97">
        <f t="shared" si="6"/>
        <v>18.7918904488746</v>
      </c>
      <c r="AI13" s="98">
        <v>0.67</v>
      </c>
      <c r="AJ13" s="97">
        <f t="shared" si="7"/>
        <v>100.12992373504824</v>
      </c>
      <c r="AK13" s="98">
        <v>3.57</v>
      </c>
      <c r="AL13" s="192">
        <v>13.6</v>
      </c>
      <c r="AM13" s="99">
        <f t="shared" si="8"/>
        <v>14.447597684887464</v>
      </c>
      <c r="AN13" s="99">
        <f t="shared" si="9"/>
        <v>206.23233591829018</v>
      </c>
      <c r="AO13" s="66"/>
    </row>
    <row r="14" spans="1:41" s="31" customFormat="1" ht="15.75" x14ac:dyDescent="0.25">
      <c r="A14" s="337"/>
      <c r="B14" s="56" t="s">
        <v>0</v>
      </c>
      <c r="C14" s="244">
        <f>IF(OR(TOTAL!C14="",TOTAL!C14=0),"",IF('Vîrsta 1-2 ani'!$C$6&lt;=0,(TOTAL!C14-('Vîrsta 5-7 ani'!$C$6*0.0046))/TOTAL!$C$6*'Vîrsta 3-4 ani'!$C$6,(('Vîrsta 1-2 ani'!C14/'Vîrsta 1-2 ani'!$C$6)+0.005)*'Vîrsta 3-4 ani'!$C$6))</f>
        <v>0.55545599999999995</v>
      </c>
      <c r="D14" s="245">
        <f>IF(OR(TOTAL!D14="",TOTAL!D14=0),"",IF('Vîrsta 1-2 ani'!$C$6&lt;=0,(TOTAL!D14-('Vîrsta 5-7 ani'!$C$6*0.0046))/TOTAL!$C$6*'Vîrsta 3-4 ani'!$C$6,(('Vîrsta 1-2 ani'!D14/'Vîrsta 1-2 ani'!$C$6)+0.005)*'Vîrsta 3-4 ani'!$C$6))</f>
        <v>0.99105600000000016</v>
      </c>
      <c r="E14" s="245">
        <f>IF(OR(TOTAL!E14="",TOTAL!E14=0),"",IF('Vîrsta 1-2 ani'!$C$6&lt;=0,(TOTAL!E14-('Vîrsta 5-7 ani'!$C$6*0.0046))/TOTAL!$C$6*'Vîrsta 3-4 ani'!$C$6,(('Vîrsta 1-2 ani'!E14/'Vîrsta 1-2 ani'!$C$6)+0.005)*'Vîrsta 3-4 ani'!$C$6))</f>
        <v>0.29145600000000005</v>
      </c>
      <c r="F14" s="245">
        <f>IF(OR(TOTAL!F14="",TOTAL!F14=0),"",IF('Vîrsta 1-2 ani'!$C$6&lt;=0,(TOTAL!F14-('Vîrsta 5-7 ani'!$C$6*0.0046))/TOTAL!$C$6*'Vîrsta 3-4 ani'!$C$6,(('Vîrsta 1-2 ani'!F14/'Vîrsta 1-2 ani'!$C$6)+0.005)*'Vîrsta 3-4 ani'!$C$6))</f>
        <v>0.29585600000000001</v>
      </c>
      <c r="G14" s="245">
        <f>IF(OR(TOTAL!G14="",TOTAL!G14=0),"",IF('Vîrsta 1-2 ani'!$C$6&lt;=0,(TOTAL!G14-('Vîrsta 5-7 ani'!$C$6*0.0046))/TOTAL!$C$6*'Vîrsta 3-4 ani'!$C$6,(('Vîrsta 1-2 ani'!G14/'Vîrsta 1-2 ani'!$C$6)+0.005)*'Vîrsta 3-4 ani'!$C$6))</f>
        <v>0.53345599999999993</v>
      </c>
      <c r="H14" s="245">
        <f>IF(OR(TOTAL!H14="",TOTAL!H14=0),"",IF('Vîrsta 1-2 ani'!$C$6&lt;=0,(TOTAL!H14-('Vîrsta 5-7 ani'!$C$6*0.0046))/TOTAL!$C$6*'Vîrsta 3-4 ani'!$C$6,(('Vîrsta 1-2 ani'!H14/'Vîrsta 1-2 ani'!$C$6)+0.005)*'Vîrsta 3-4 ani'!$C$6))</f>
        <v>0.44545599999999996</v>
      </c>
      <c r="I14" s="245">
        <f>IF(OR(TOTAL!I14="",TOTAL!I14=0),"",IF('Vîrsta 1-2 ani'!$C$6&lt;=0,(TOTAL!I14-('Vîrsta 5-7 ani'!$C$6*0.0046))/TOTAL!$C$6*'Vîrsta 3-4 ani'!$C$6,(('Vîrsta 1-2 ani'!I14/'Vîrsta 1-2 ani'!$C$6)+0.005)*'Vîrsta 3-4 ani'!$C$6))</f>
        <v>0.44545599999999996</v>
      </c>
      <c r="J14" s="245">
        <f>IF(OR(TOTAL!J14="",TOTAL!J14=0),"",IF('Vîrsta 1-2 ani'!$C$6&lt;=0,(TOTAL!J14-('Vîrsta 5-7 ani'!$C$6*0.0046))/TOTAL!$C$6*'Vîrsta 3-4 ani'!$C$6,(('Vîrsta 1-2 ani'!J14/'Vîrsta 1-2 ani'!$C$6)+0.005)*'Vîrsta 3-4 ani'!$C$6))</f>
        <v>1.8534560000000004</v>
      </c>
      <c r="K14" s="245">
        <f>IF(OR(TOTAL!K14="",TOTAL!K14=0),"",IF('Vîrsta 1-2 ani'!$C$6&lt;=0,(TOTAL!K14-('Vîrsta 5-7 ani'!$C$6*0.0046))/TOTAL!$C$6*'Vîrsta 3-4 ani'!$C$6,(('Vîrsta 1-2 ani'!K14/'Vîrsta 1-2 ani'!$C$6)+0.005)*'Vîrsta 3-4 ani'!$C$6))</f>
        <v>0.357456</v>
      </c>
      <c r="L14" s="245">
        <f>IF(OR(TOTAL!L14="",TOTAL!L14=0),"",IF('Vîrsta 1-2 ani'!$C$6&lt;=0,(TOTAL!L14-('Vîrsta 5-7 ani'!$C$6*0.0046))/TOTAL!$C$6*'Vîrsta 3-4 ani'!$C$6,(('Vîrsta 1-2 ani'!L14/'Vîrsta 1-2 ani'!$C$6)+0.005)*'Vîrsta 3-4 ani'!$C$6))</f>
        <v>0.29145600000000005</v>
      </c>
      <c r="M14" s="245">
        <f>IF(OR(TOTAL!M14="",TOTAL!M14=0),"",IF('Vîrsta 1-2 ani'!$C$6&lt;=0,(TOTAL!M14-('Vîrsta 5-7 ani'!$C$6*0.0046))/TOTAL!$C$6*'Vîrsta 3-4 ani'!$C$6,(('Vîrsta 1-2 ani'!M14/'Vîrsta 1-2 ani'!$C$6)+0.005)*'Vîrsta 3-4 ani'!$C$6))</f>
        <v>0.44545599999999996</v>
      </c>
      <c r="N14" s="245">
        <f>IF(OR(TOTAL!N14="",TOTAL!N14=0),"",IF('Vîrsta 1-2 ani'!$C$6&lt;=0,(TOTAL!N14-('Vîrsta 5-7 ani'!$C$6*0.0046))/TOTAL!$C$6*'Vîrsta 3-4 ani'!$C$6,(('Vîrsta 1-2 ani'!N14/'Vîrsta 1-2 ani'!$C$6)+0.005)*'Vîrsta 3-4 ani'!$C$6))</f>
        <v>0.88545600000000002</v>
      </c>
      <c r="O14" s="245">
        <f>IF(OR(TOTAL!O14="",TOTAL!O14=0),"",IF('Vîrsta 1-2 ani'!$C$6&lt;=0,(TOTAL!O14-('Vîrsta 5-7 ani'!$C$6*0.0046))/TOTAL!$C$6*'Vîrsta 3-4 ani'!$C$6,(('Vîrsta 1-2 ani'!O14/'Vîrsta 1-2 ani'!$C$6)+0.005)*'Vîrsta 3-4 ani'!$C$6))</f>
        <v>0.33545599999999998</v>
      </c>
      <c r="P14" s="245">
        <f>IF(OR(TOTAL!P14="",TOTAL!P14=0),"",IF('Vîrsta 1-2 ani'!$C$6&lt;=0,(TOTAL!P14-('Vîrsta 5-7 ani'!$C$6*0.0046))/TOTAL!$C$6*'Vîrsta 3-4 ani'!$C$6,(('Vîrsta 1-2 ani'!P14/'Vîrsta 1-2 ani'!$C$6)+0.005)*'Vîrsta 3-4 ani'!$C$6))</f>
        <v>3.5254560000000001</v>
      </c>
      <c r="Q14" s="245">
        <f>IF(OR(TOTAL!Q14="",TOTAL!Q14=0),"",IF('Vîrsta 1-2 ani'!$C$6&lt;=0,(TOTAL!Q14-('Vîrsta 5-7 ani'!$C$6*0.0046))/TOTAL!$C$6*'Vîrsta 3-4 ani'!$C$6,(('Vîrsta 1-2 ani'!Q14/'Vîrsta 1-2 ani'!$C$6)+0.005)*'Vîrsta 3-4 ani'!$C$6))</f>
        <v>3.3274559999999997</v>
      </c>
      <c r="R14" s="245">
        <f>IF(OR(TOTAL!R14="",TOTAL!R14=0),"",IF('Vîrsta 1-2 ani'!$C$6&lt;=0,(TOTAL!R14-('Vîrsta 5-7 ani'!$C$6*0.0046))/TOTAL!$C$6*'Vîrsta 3-4 ani'!$C$6,(('Vîrsta 1-2 ani'!R14/'Vîrsta 1-2 ani'!$C$6)+0.005)*'Vîrsta 3-4 ani'!$C$6))</f>
        <v>0.79745600000000005</v>
      </c>
      <c r="S14" s="245">
        <f>IF(OR(TOTAL!S14="",TOTAL!S14=0),"",IF('Vîrsta 1-2 ani'!$C$6&lt;=0,(TOTAL!S14-('Vîrsta 5-7 ani'!$C$6*0.0046))/TOTAL!$C$6*'Vîrsta 3-4 ani'!$C$6,(('Vîrsta 1-2 ani'!S14/'Vîrsta 1-2 ani'!$C$6)+0.005)*'Vîrsta 3-4 ani'!$C$6))</f>
        <v>3.3054560000000004</v>
      </c>
      <c r="T14" s="245">
        <f>IF(OR(TOTAL!T14="",TOTAL!T14=0),"",IF('Vîrsta 1-2 ani'!$C$6&lt;=0,(TOTAL!T14-('Vîrsta 5-7 ani'!$C$6*0.0046))/TOTAL!$C$6*'Vîrsta 3-4 ani'!$C$6,(('Vîrsta 1-2 ani'!T14/'Vîrsta 1-2 ani'!$C$6)+0.005)*'Vîrsta 3-4 ani'!$C$6))</f>
        <v>3.8334559999999995</v>
      </c>
      <c r="U14" s="245">
        <f>IF(OR(TOTAL!U14="",TOTAL!U14=0),"",IF('Vîrsta 1-2 ani'!$C$6&lt;=0,(TOTAL!U14-('Vîrsta 5-7 ani'!$C$6*0.0046))/TOTAL!$C$6*'Vîrsta 3-4 ani'!$C$6,(('Vîrsta 1-2 ani'!U14/'Vîrsta 1-2 ani'!$C$6)+0.005)*'Vîrsta 3-4 ani'!$C$6))</f>
        <v>19.541455999999997</v>
      </c>
      <c r="V14" s="245">
        <f>IF(OR(TOTAL!V14="",TOTAL!V14=0),"",IF('Vîrsta 1-2 ani'!$C$6&lt;=0,(TOTAL!V14-('Vîrsta 5-7 ani'!$C$6*0.0046))/TOTAL!$C$6*'Vîrsta 3-4 ani'!$C$6,(('Vîrsta 1-2 ani'!V14/'Vîrsta 1-2 ani'!$C$6)+0.005)*'Vîrsta 3-4 ani'!$C$6))</f>
        <v>4.4054559999999992</v>
      </c>
      <c r="W14" s="245" t="str">
        <f>IF(OR(TOTAL!W14="",TOTAL!W14=0),"",IF('Vîrsta 1-2 ani'!$C$6&lt;=0,(TOTAL!W14-('Vîrsta 5-7 ani'!$C$6*0.0046))/TOTAL!$C$6*'Vîrsta 3-4 ani'!$C$6,(('Vîrsta 1-2 ani'!W14/'Vîrsta 1-2 ani'!$C$6)+0.005)*'Vîrsta 3-4 ani'!$C$6))</f>
        <v/>
      </c>
      <c r="X14" s="245" t="str">
        <f>IF(OR(TOTAL!X14="",TOTAL!X14=0),"",IF('Vîrsta 1-2 ani'!$C$6&lt;=0,(TOTAL!X14-('Vîrsta 5-7 ani'!$C$6*0.0046))/TOTAL!$C$6*'Vîrsta 3-4 ani'!$C$6,(('Vîrsta 1-2 ani'!X14/'Vîrsta 1-2 ani'!$C$6)+0.005)*'Vîrsta 3-4 ani'!$C$6))</f>
        <v/>
      </c>
      <c r="Y14" s="245" t="str">
        <f>IF(OR(TOTAL!Y14="",TOTAL!Y14=0),"",IF('Vîrsta 1-2 ani'!$C$6&lt;=0,(TOTAL!Y14-('Vîrsta 5-7 ani'!$C$6*0.0046))/TOTAL!$C$6*'Vîrsta 3-4 ani'!$C$6,(('Vîrsta 1-2 ani'!Y14/'Vîrsta 1-2 ani'!$C$6)+0.005)*'Vîrsta 3-4 ani'!$C$6))</f>
        <v/>
      </c>
      <c r="Z14" s="25">
        <f t="shared" si="0"/>
        <v>46.463119999999996</v>
      </c>
      <c r="AA14" s="25">
        <f t="shared" si="2"/>
        <v>74.699549839228283</v>
      </c>
      <c r="AB14" s="25">
        <f t="shared" si="10"/>
        <v>53.78367588424436</v>
      </c>
      <c r="AC14" s="26">
        <v>28</v>
      </c>
      <c r="AD14" s="97">
        <f t="shared" si="4"/>
        <v>1.0756735176848873</v>
      </c>
      <c r="AE14" s="98">
        <v>0.02</v>
      </c>
      <c r="AF14" s="97">
        <f t="shared" si="5"/>
        <v>5.3783675884244361E-2</v>
      </c>
      <c r="AG14" s="98">
        <v>1E-3</v>
      </c>
      <c r="AH14" s="97">
        <f t="shared" si="6"/>
        <v>10.218898418006429</v>
      </c>
      <c r="AI14" s="98">
        <v>0.19</v>
      </c>
      <c r="AJ14" s="97">
        <f t="shared" si="7"/>
        <v>43.026940707395489</v>
      </c>
      <c r="AK14" s="98">
        <v>0.8</v>
      </c>
      <c r="AL14" s="192">
        <v>30.6</v>
      </c>
      <c r="AM14" s="99">
        <f t="shared" si="8"/>
        <v>23.183675884244359</v>
      </c>
      <c r="AN14" s="99">
        <f t="shared" si="9"/>
        <v>175.76364668053711</v>
      </c>
      <c r="AO14" s="66"/>
    </row>
    <row r="15" spans="1:41" ht="15.75" x14ac:dyDescent="0.25">
      <c r="A15" s="327">
        <v>2</v>
      </c>
      <c r="B15" s="19" t="s">
        <v>86</v>
      </c>
      <c r="C15" s="69">
        <f>IF(OR(TOTAL!C15="",TOTAL!C15=0),"",IF('Vîrsta 1-2 ani'!$C$6&lt;=0,(TOTAL!C15-('Vîrsta 5-7 ani'!$C$6*0.04))/TOTAL!$C$6*'Vîrsta 3-4 ani'!$C$6,(('Vîrsta 1-2 ani'!C15/'Vîrsta 1-2 ani'!$C$6)+0.024)*'Vîrsta 3-4 ani'!$C$6))</f>
        <v>2.4296799999999998</v>
      </c>
      <c r="D15" s="69">
        <f>IF(OR(TOTAL!D15="",TOTAL!D15=0),"",IF('Vîrsta 1-2 ani'!$C$6&lt;=0,(TOTAL!D15-('Vîrsta 5-7 ani'!$C$6*0.04))/TOTAL!$C$6*'Vîrsta 3-4 ani'!$C$6,(('Vîrsta 1-2 ani'!D15/'Vîrsta 1-2 ani'!$C$6)+0.024)*'Vîrsta 3-4 ani'!$C$6))</f>
        <v>2.0908800000000003</v>
      </c>
      <c r="E15" s="69">
        <f>IF(OR(TOTAL!E15="",TOTAL!E15=0),"",IF('Vîrsta 1-2 ani'!$C$6&lt;=0,(TOTAL!E15-('Vîrsta 5-7 ani'!$C$6*0.04))/TOTAL!$C$6*'Vîrsta 3-4 ani'!$C$6,(('Vîrsta 1-2 ani'!E15/'Vîrsta 1-2 ani'!$C$6)+0.024)*'Vîrsta 3-4 ani'!$C$6))</f>
        <v>1.5972</v>
      </c>
      <c r="F15" s="69">
        <f>IF(OR(TOTAL!F15="",TOTAL!F15=0),"",IF('Vîrsta 1-2 ani'!$C$6&lt;=0,(TOTAL!F15-('Vîrsta 5-7 ani'!$C$6*0.04))/TOTAL!$C$6*'Vîrsta 3-4 ani'!$C$6,(('Vîrsta 1-2 ani'!F15/'Vîrsta 1-2 ani'!$C$6)+0.024)*'Vîrsta 3-4 ani'!$C$6))</f>
        <v>1.49776</v>
      </c>
      <c r="G15" s="69">
        <f>IF(OR(TOTAL!G15="",TOTAL!G15=0),"",IF('Vîrsta 1-2 ani'!$C$6&lt;=0,(TOTAL!G15-('Vîrsta 5-7 ani'!$C$6*0.04))/TOTAL!$C$6*'Vîrsta 3-4 ani'!$C$6,(('Vîrsta 1-2 ani'!G15/'Vîrsta 1-2 ani'!$C$6)+0.024)*'Vîrsta 3-4 ani'!$C$6))</f>
        <v>2.137519999999999</v>
      </c>
      <c r="H15" s="69">
        <f>IF(OR(TOTAL!H15="",TOTAL!H15=0),"",IF('Vîrsta 1-2 ani'!$C$6&lt;=0,(TOTAL!H15-('Vîrsta 5-7 ani'!$C$6*0.04))/TOTAL!$C$6*'Vîrsta 3-4 ani'!$C$6,(('Vîrsta 1-2 ani'!H15/'Vîrsta 1-2 ani'!$C$6)+0.024)*'Vîrsta 3-4 ani'!$C$6))</f>
        <v>2.9004800000000004</v>
      </c>
      <c r="I15" s="69">
        <f>IF(OR(TOTAL!I15="",TOTAL!I15=0),"",IF('Vîrsta 1-2 ani'!$C$6&lt;=0,(TOTAL!I15-('Vîrsta 5-7 ani'!$C$6*0.04))/TOTAL!$C$6*'Vîrsta 3-4 ani'!$C$6,(('Vîrsta 1-2 ani'!I15/'Vîrsta 1-2 ani'!$C$6)+0.024)*'Vîrsta 3-4 ani'!$C$6))</f>
        <v>2.7244800000000002</v>
      </c>
      <c r="J15" s="69">
        <f>IF(OR(TOTAL!J15="",TOTAL!J15=0),"",IF('Vîrsta 1-2 ani'!$C$6&lt;=0,(TOTAL!J15-('Vîrsta 5-7 ani'!$C$6*0.04))/TOTAL!$C$6*'Vîrsta 3-4 ani'!$C$6,(('Vîrsta 1-2 ani'!J15/'Vîrsta 1-2 ani'!$C$6)+0.024)*'Vîrsta 3-4 ani'!$C$6))</f>
        <v>2.8388799999999996</v>
      </c>
      <c r="K15" s="69">
        <f>IF(OR(TOTAL!K15="",TOTAL!K15=0),"",IF('Vîrsta 1-2 ani'!$C$6&lt;=0,(TOTAL!K15-('Vîrsta 5-7 ani'!$C$6*0.04))/TOTAL!$C$6*'Vîrsta 3-4 ani'!$C$6,(('Vîrsta 1-2 ani'!K15/'Vîrsta 1-2 ani'!$C$6)+0.024)*'Vîrsta 3-4 ani'!$C$6))</f>
        <v>2.0204800000000001</v>
      </c>
      <c r="L15" s="69">
        <f>IF(OR(TOTAL!L15="",TOTAL!L15=0),"",IF('Vîrsta 1-2 ani'!$C$6&lt;=0,(TOTAL!L15-('Vîrsta 5-7 ani'!$C$6*0.04))/TOTAL!$C$6*'Vîrsta 3-4 ani'!$C$6,(('Vîrsta 1-2 ani'!L15/'Vîrsta 1-2 ani'!$C$6)+0.024)*'Vîrsta 3-4 ani'!$C$6))</f>
        <v>3.3264</v>
      </c>
      <c r="M15" s="69">
        <f>IF(OR(TOTAL!M15="",TOTAL!M15=0),"",IF('Vîrsta 1-2 ani'!$C$6&lt;=0,(TOTAL!M15-('Vîrsta 5-7 ani'!$C$6*0.04))/TOTAL!$C$6*'Vîrsta 3-4 ani'!$C$6,(('Vîrsta 1-2 ani'!M15/'Vîrsta 1-2 ani'!$C$6)+0.024)*'Vîrsta 3-4 ani'!$C$6))</f>
        <v>3.76288</v>
      </c>
      <c r="N15" s="69">
        <f>IF(OR(TOTAL!N15="",TOTAL!N15=0),"",IF('Vîrsta 1-2 ani'!$C$6&lt;=0,(TOTAL!N15-('Vîrsta 5-7 ani'!$C$6*0.04))/TOTAL!$C$6*'Vîrsta 3-4 ani'!$C$6,(('Vîrsta 1-2 ani'!N15/'Vîrsta 1-2 ani'!$C$6)+0.024)*'Vîrsta 3-4 ani'!$C$6))</f>
        <v>2.69808</v>
      </c>
      <c r="O15" s="69">
        <f>IF(OR(TOTAL!O15="",TOTAL!O15=0),"",IF('Vîrsta 1-2 ani'!$C$6&lt;=0,(TOTAL!O15-('Vîrsta 5-7 ani'!$C$6*0.04))/TOTAL!$C$6*'Vîrsta 3-4 ani'!$C$6,(('Vîrsta 1-2 ani'!O15/'Vîrsta 1-2 ani'!$C$6)+0.024)*'Vîrsta 3-4 ani'!$C$6))</f>
        <v>1.7230399999999997</v>
      </c>
      <c r="P15" s="69">
        <f>IF(OR(TOTAL!P15="",TOTAL!P15=0),"",IF('Vîrsta 1-2 ani'!$C$6&lt;=0,(TOTAL!P15-('Vîrsta 5-7 ani'!$C$6*0.04))/TOTAL!$C$6*'Vîrsta 3-4 ani'!$C$6,(('Vîrsta 1-2 ani'!P15/'Vîrsta 1-2 ani'!$C$6)+0.024)*'Vîrsta 3-4 ani'!$C$6))</f>
        <v>21.103279999999998</v>
      </c>
      <c r="Q15" s="69">
        <f>IF(OR(TOTAL!Q15="",TOTAL!Q15=0),"",IF('Vîrsta 1-2 ani'!$C$6&lt;=0,(TOTAL!Q15-('Vîrsta 5-7 ani'!$C$6*0.04))/TOTAL!$C$6*'Vîrsta 3-4 ani'!$C$6,(('Vîrsta 1-2 ani'!Q15/'Vîrsta 1-2 ani'!$C$6)+0.024)*'Vîrsta 3-4 ani'!$C$6))</f>
        <v>19.338879999999996</v>
      </c>
      <c r="R15" s="69">
        <f>IF(OR(TOTAL!R15="",TOTAL!R15=0),"",IF('Vîrsta 1-2 ani'!$C$6&lt;=0,(TOTAL!R15-('Vîrsta 5-7 ani'!$C$6*0.04))/TOTAL!$C$6*'Vîrsta 3-4 ani'!$C$6,(('Vîrsta 1-2 ani'!R15/'Vîrsta 1-2 ani'!$C$6)+0.024)*'Vîrsta 3-4 ani'!$C$6))</f>
        <v>3.8156800000000013</v>
      </c>
      <c r="S15" s="69">
        <f>IF(OR(TOTAL!S15="",TOTAL!S15=0),"",IF('Vîrsta 1-2 ani'!$C$6&lt;=0,(TOTAL!S15-('Vîrsta 5-7 ani'!$C$6*0.04))/TOTAL!$C$6*'Vîrsta 3-4 ani'!$C$6,(('Vîrsta 1-2 ani'!S15/'Vîrsta 1-2 ani'!$C$6)+0.024)*'Vîrsta 3-4 ani'!$C$6))</f>
        <v>21.486079999999998</v>
      </c>
      <c r="T15" s="69">
        <f>IF(OR(TOTAL!T15="",TOTAL!T15=0),"",IF('Vîrsta 1-2 ani'!$C$6&lt;=0,(TOTAL!T15-('Vîrsta 5-7 ani'!$C$6*0.04))/TOTAL!$C$6*'Vîrsta 3-4 ani'!$C$6,(('Vîrsta 1-2 ani'!T15/'Vîrsta 1-2 ani'!$C$6)+0.024)*'Vîrsta 3-4 ani'!$C$6))</f>
        <v>24.495679999999993</v>
      </c>
      <c r="U15" s="69">
        <f>IF(OR(TOTAL!U15="",TOTAL!U15=0),"",IF('Vîrsta 1-2 ani'!$C$6&lt;=0,(TOTAL!U15-('Vîrsta 5-7 ani'!$C$6*0.04))/TOTAL!$C$6*'Vîrsta 3-4 ani'!$C$6,(('Vîrsta 1-2 ani'!U15/'Vîrsta 1-2 ani'!$C$6)+0.024)*'Vîrsta 3-4 ani'!$C$6))</f>
        <v>45.061280000000004</v>
      </c>
      <c r="V15" s="69">
        <f>IF(OR(TOTAL!V15="",TOTAL!V15=0),"",IF('Vîrsta 1-2 ani'!$C$6&lt;=0,(TOTAL!V15-('Vîrsta 5-7 ani'!$C$6*0.04))/TOTAL!$C$6*'Vîrsta 3-4 ani'!$C$6,(('Vîrsta 1-2 ani'!V15/'Vîrsta 1-2 ani'!$C$6)+0.024)*'Vîrsta 3-4 ani'!$C$6))</f>
        <v>12.228479999999999</v>
      </c>
      <c r="W15" s="69" t="str">
        <f>IF(OR(TOTAL!W15="",TOTAL!W15=0),"",IF('Vîrsta 1-2 ani'!$C$6&lt;=0,(TOTAL!W15-('Vîrsta 5-7 ani'!$C$6*0.04))/TOTAL!$C$6*'Vîrsta 3-4 ani'!$C$6,(('Vîrsta 1-2 ani'!W15/'Vîrsta 1-2 ani'!$C$6)+0.024)*'Vîrsta 3-4 ani'!$C$6))</f>
        <v/>
      </c>
      <c r="X15" s="69" t="str">
        <f>IF(OR(TOTAL!X15="",TOTAL!X15=0),"",IF('Vîrsta 1-2 ani'!$C$6&lt;=0,(TOTAL!X15-('Vîrsta 5-7 ani'!$C$6*0.04))/TOTAL!$C$6*'Vîrsta 3-4 ani'!$C$6,(('Vîrsta 1-2 ani'!X15/'Vîrsta 1-2 ani'!$C$6)+0.024)*'Vîrsta 3-4 ani'!$C$6))</f>
        <v/>
      </c>
      <c r="Y15" s="69" t="str">
        <f>IF(OR(TOTAL!Y15="",TOTAL!Y15=0),"",IF('Vîrsta 1-2 ani'!$C$6&lt;=0,(TOTAL!Y15-('Vîrsta 5-7 ani'!$C$6*0.04))/TOTAL!$C$6*'Vîrsta 3-4 ani'!$C$6,(('Vîrsta 1-2 ani'!Y15/'Vîrsta 1-2 ani'!$C$6)+0.024)*'Vîrsta 3-4 ani'!$C$6))</f>
        <v/>
      </c>
      <c r="Z15" s="10">
        <f t="shared" si="0"/>
        <v>179.27712</v>
      </c>
      <c r="AA15" s="10">
        <f t="shared" si="2"/>
        <v>288.22688102893892</v>
      </c>
      <c r="AB15" s="10">
        <f t="shared" si="10"/>
        <v>229.40842141736334</v>
      </c>
      <c r="AC15" s="3">
        <v>20.407</v>
      </c>
      <c r="AD15" s="90">
        <f>IFERROR(IF($AB15=0,"",$AB15*AE15),"")</f>
        <v>3.8999431640951769</v>
      </c>
      <c r="AE15" s="90">
        <v>1.7000000000000001E-2</v>
      </c>
      <c r="AF15" s="90">
        <f>IFERROR(IF($AB15=0,"",$AB15*AG15),"")</f>
        <v>13.535096863624437</v>
      </c>
      <c r="AG15" s="90">
        <v>5.8999999999999997E-2</v>
      </c>
      <c r="AH15" s="90">
        <f>IFERROR(IF($AB15=0,"",$AB15*AI15),"")</f>
        <v>23.858475827405787</v>
      </c>
      <c r="AI15" s="90">
        <v>0.104</v>
      </c>
      <c r="AJ15" s="90">
        <f>IFERROR(IF($AB15=0,"",$AB15*AK15),"")</f>
        <v>71.804835903634725</v>
      </c>
      <c r="AK15" s="91">
        <v>0.313</v>
      </c>
      <c r="AL15" s="193">
        <v>176</v>
      </c>
      <c r="AM15" s="96">
        <f>IFERROR((AB15-AL15),"")</f>
        <v>53.408421417363343</v>
      </c>
      <c r="AN15" s="96">
        <f>IFERROR((AB15*100/AL15),"")</f>
        <v>130.34569398713828</v>
      </c>
      <c r="AO15" s="18"/>
    </row>
    <row r="16" spans="1:41" s="31" customFormat="1" ht="15.75" x14ac:dyDescent="0.25">
      <c r="A16" s="327"/>
      <c r="B16" s="57" t="s">
        <v>17</v>
      </c>
      <c r="C16" s="246" t="str">
        <f>IF(OR(TOTAL!C16="",TOTAL!C16=0),"",TOTAL!C16/TOTAL!$C$6*'Vîrsta 3-4 ani'!$C$6)</f>
        <v/>
      </c>
      <c r="D16" s="246" t="str">
        <f>IF(OR(TOTAL!D16="",TOTAL!D16=0),"",TOTAL!D16/TOTAL!$C$6*'Vîrsta 3-4 ani'!$C$6)</f>
        <v/>
      </c>
      <c r="E16" s="246" t="str">
        <f>IF(OR(TOTAL!E16="",TOTAL!E16=0),"",TOTAL!E16/TOTAL!$C$6*'Vîrsta 3-4 ani'!$C$6)</f>
        <v/>
      </c>
      <c r="F16" s="246" t="str">
        <f>IF(OR(TOTAL!F16="",TOTAL!F16=0),"",TOTAL!F16/TOTAL!$C$6*'Vîrsta 3-4 ani'!$C$6)</f>
        <v/>
      </c>
      <c r="G16" s="246" t="str">
        <f>IF(OR(TOTAL!G16="",TOTAL!G16=0),"",TOTAL!G16/TOTAL!$C$6*'Vîrsta 3-4 ani'!$C$6)</f>
        <v/>
      </c>
      <c r="H16" s="246" t="str">
        <f>IF(OR(TOTAL!H16="",TOTAL!H16=0),"",TOTAL!H16/TOTAL!$C$6*'Vîrsta 3-4 ani'!$C$6)</f>
        <v/>
      </c>
      <c r="I16" s="246" t="str">
        <f>IF(OR(TOTAL!I16="",TOTAL!I16=0),"",TOTAL!I16/TOTAL!$C$6*'Vîrsta 3-4 ani'!$C$6)</f>
        <v/>
      </c>
      <c r="J16" s="246" t="str">
        <f>IF(OR(TOTAL!J16="",TOTAL!J16=0),"",TOTAL!J16/TOTAL!$C$6*'Vîrsta 3-4 ani'!$C$6)</f>
        <v/>
      </c>
      <c r="K16" s="246" t="str">
        <f>IF(OR(TOTAL!K16="",TOTAL!K16=0),"",TOTAL!K16/TOTAL!$C$6*'Vîrsta 3-4 ani'!$C$6)</f>
        <v/>
      </c>
      <c r="L16" s="246" t="str">
        <f>IF(OR(TOTAL!L16="",TOTAL!L16=0),"",TOTAL!L16/TOTAL!$C$6*'Vîrsta 3-4 ani'!$C$6)</f>
        <v/>
      </c>
      <c r="M16" s="246" t="str">
        <f>IF(OR(TOTAL!M16="",TOTAL!M16=0),"",TOTAL!M16/TOTAL!$C$6*'Vîrsta 3-4 ani'!$C$6)</f>
        <v/>
      </c>
      <c r="N16" s="246" t="str">
        <f>IF(OR(TOTAL!N16="",TOTAL!N16=0),"",TOTAL!N16/TOTAL!$C$6*'Vîrsta 3-4 ani'!$C$6)</f>
        <v/>
      </c>
      <c r="O16" s="246" t="str">
        <f>IF(OR(TOTAL!O16="",TOTAL!O16=0),"",TOTAL!O16/TOTAL!$C$6*'Vîrsta 3-4 ani'!$C$6)</f>
        <v/>
      </c>
      <c r="P16" s="246" t="str">
        <f>IF(OR(TOTAL!P16="",TOTAL!P16=0),"",TOTAL!P16/TOTAL!$C$6*'Vîrsta 3-4 ani'!$C$6)</f>
        <v/>
      </c>
      <c r="Q16" s="246" t="str">
        <f>IF(OR(TOTAL!Q16="",TOTAL!Q16=0),"",TOTAL!Q16/TOTAL!$C$6*'Vîrsta 3-4 ani'!$C$6)</f>
        <v/>
      </c>
      <c r="R16" s="246" t="str">
        <f>IF(OR(TOTAL!R16="",TOTAL!R16=0),"",TOTAL!R16/TOTAL!$C$6*'Vîrsta 3-4 ani'!$C$6)</f>
        <v/>
      </c>
      <c r="S16" s="246" t="str">
        <f>IF(OR(TOTAL!S16="",TOTAL!S16=0),"",TOTAL!S16/TOTAL!$C$6*'Vîrsta 3-4 ani'!$C$6)</f>
        <v/>
      </c>
      <c r="T16" s="246" t="str">
        <f>IF(OR(TOTAL!T16="",TOTAL!T16=0),"",TOTAL!T16/TOTAL!$C$6*'Vîrsta 3-4 ani'!$C$6)</f>
        <v/>
      </c>
      <c r="U16" s="246" t="str">
        <f>IF(OR(TOTAL!U16="",TOTAL!U16=0),"",TOTAL!U16/TOTAL!$C$6*'Vîrsta 3-4 ani'!$C$6)</f>
        <v/>
      </c>
      <c r="V16" s="246" t="str">
        <f>IF(OR(TOTAL!V16="",TOTAL!V16=0),"",TOTAL!V16/TOTAL!$C$6*'Vîrsta 3-4 ani'!$C$6)</f>
        <v/>
      </c>
      <c r="W16" s="246" t="str">
        <f>IF(OR(TOTAL!W16="",TOTAL!W16=0),"",TOTAL!W16/TOTAL!$C$6*'Vîrsta 3-4 ani'!$C$6)</f>
        <v/>
      </c>
      <c r="X16" s="246" t="str">
        <f>IF(OR(TOTAL!X16="",TOTAL!X16=0),"",TOTAL!X16/TOTAL!$C$6*'Vîrsta 3-4 ani'!$C$6)</f>
        <v/>
      </c>
      <c r="Y16" s="246" t="str">
        <f>IF(OR(TOTAL!Y16="",TOTAL!Y16=0),"",TOTAL!Y16/TOTAL!$C$6*'Vîrsta 3-4 ani'!$C$6)</f>
        <v/>
      </c>
      <c r="Z16" s="11">
        <f t="shared" si="0"/>
        <v>0</v>
      </c>
      <c r="AA16" s="11">
        <f t="shared" si="2"/>
        <v>0</v>
      </c>
      <c r="AB16" s="11" t="str">
        <f t="shared" si="10"/>
        <v/>
      </c>
      <c r="AC16" s="7">
        <v>30</v>
      </c>
      <c r="AD16" s="97" t="str">
        <f>IFERROR(IF($AB16=0,"",$AB16*AE16),"")</f>
        <v/>
      </c>
      <c r="AE16" s="100">
        <v>0.01</v>
      </c>
      <c r="AF16" s="101" t="str">
        <f>IFERROR(IF($AB16=0,"",$AB16*AG16),"")</f>
        <v/>
      </c>
      <c r="AG16" s="100"/>
      <c r="AH16" s="101" t="str">
        <f>IFERROR(IF($AB16=0,"",$AB16*AI16),"")</f>
        <v/>
      </c>
      <c r="AI16" s="100">
        <v>0.06</v>
      </c>
      <c r="AJ16" s="97" t="str">
        <f>IFERROR(IF($AB16=0,"",$AB16*AK16),"")</f>
        <v/>
      </c>
      <c r="AK16" s="98">
        <v>0.26</v>
      </c>
      <c r="AL16" s="194" t="s">
        <v>117</v>
      </c>
      <c r="AM16" s="134"/>
      <c r="AN16" s="135"/>
      <c r="AO16" s="66"/>
    </row>
    <row r="17" spans="1:41" s="31" customFormat="1" ht="15.75" x14ac:dyDescent="0.25">
      <c r="A17" s="327"/>
      <c r="B17" s="57" t="s">
        <v>18</v>
      </c>
      <c r="C17" s="246" t="str">
        <f>IF(OR(TOTAL!C17="",TOTAL!C17=0),"",TOTAL!C17/TOTAL!$C$6*'Vîrsta 3-4 ani'!$C$6)</f>
        <v/>
      </c>
      <c r="D17" s="246" t="str">
        <f>IF(OR(TOTAL!D17="",TOTAL!D17=0),"",TOTAL!D17/TOTAL!$C$6*'Vîrsta 3-4 ani'!$C$6)</f>
        <v/>
      </c>
      <c r="E17" s="246" t="str">
        <f>IF(OR(TOTAL!E17="",TOTAL!E17=0),"",TOTAL!E17/TOTAL!$C$6*'Vîrsta 3-4 ani'!$C$6)</f>
        <v/>
      </c>
      <c r="F17" s="246" t="str">
        <f>IF(OR(TOTAL!F17="",TOTAL!F17=0),"",TOTAL!F17/TOTAL!$C$6*'Vîrsta 3-4 ani'!$C$6)</f>
        <v/>
      </c>
      <c r="G17" s="246" t="str">
        <f>IF(OR(TOTAL!G17="",TOTAL!G17=0),"",TOTAL!G17/TOTAL!$C$6*'Vîrsta 3-4 ani'!$C$6)</f>
        <v/>
      </c>
      <c r="H17" s="246" t="str">
        <f>IF(OR(TOTAL!H17="",TOTAL!H17=0),"",TOTAL!H17/TOTAL!$C$6*'Vîrsta 3-4 ani'!$C$6)</f>
        <v/>
      </c>
      <c r="I17" s="246" t="str">
        <f>IF(OR(TOTAL!I17="",TOTAL!I17=0),"",TOTAL!I17/TOTAL!$C$6*'Vîrsta 3-4 ani'!$C$6)</f>
        <v/>
      </c>
      <c r="J17" s="246" t="str">
        <f>IF(OR(TOTAL!J17="",TOTAL!J17=0),"",TOTAL!J17/TOTAL!$C$6*'Vîrsta 3-4 ani'!$C$6)</f>
        <v/>
      </c>
      <c r="K17" s="246">
        <f>IF(OR(TOTAL!K17="",TOTAL!K17=0),"",TOTAL!K17/TOTAL!$C$6*'Vîrsta 3-4 ani'!$C$6)</f>
        <v>0.13200000000000001</v>
      </c>
      <c r="L17" s="246">
        <f>IF(OR(TOTAL!L17="",TOTAL!L17=0),"",TOTAL!L17/TOTAL!$C$6*'Vîrsta 3-4 ani'!$C$6)</f>
        <v>0.74359999999999993</v>
      </c>
      <c r="M17" s="246">
        <f>IF(OR(TOTAL!M17="",TOTAL!M17=0),"",TOTAL!M17/TOTAL!$C$6*'Vîrsta 3-4 ani'!$C$6)</f>
        <v>1.1440000000000001</v>
      </c>
      <c r="N17" s="246" t="str">
        <f>IF(OR(TOTAL!N17="",TOTAL!N17=0),"",TOTAL!N17/TOTAL!$C$6*'Vîrsta 3-4 ani'!$C$6)</f>
        <v/>
      </c>
      <c r="O17" s="246" t="str">
        <f>IF(OR(TOTAL!O17="",TOTAL!O17=0),"",TOTAL!O17/TOTAL!$C$6*'Vîrsta 3-4 ani'!$C$6)</f>
        <v/>
      </c>
      <c r="P17" s="246" t="str">
        <f>IF(OR(TOTAL!P17="",TOTAL!P17=0),"",TOTAL!P17/TOTAL!$C$6*'Vîrsta 3-4 ani'!$C$6)</f>
        <v/>
      </c>
      <c r="Q17" s="246" t="str">
        <f>IF(OR(TOTAL!Q17="",TOTAL!Q17=0),"",TOTAL!Q17/TOTAL!$C$6*'Vîrsta 3-4 ani'!$C$6)</f>
        <v/>
      </c>
      <c r="R17" s="246" t="str">
        <f>IF(OR(TOTAL!R17="",TOTAL!R17=0),"",TOTAL!R17/TOTAL!$C$6*'Vîrsta 3-4 ani'!$C$6)</f>
        <v/>
      </c>
      <c r="S17" s="246" t="str">
        <f>IF(OR(TOTAL!S17="",TOTAL!S17=0),"",TOTAL!S17/TOTAL!$C$6*'Vîrsta 3-4 ani'!$C$6)</f>
        <v/>
      </c>
      <c r="T17" s="246" t="str">
        <f>IF(OR(TOTAL!T17="",TOTAL!T17=0),"",TOTAL!T17/TOTAL!$C$6*'Vîrsta 3-4 ani'!$C$6)</f>
        <v/>
      </c>
      <c r="U17" s="246">
        <f>IF(OR(TOTAL!U17="",TOTAL!U17=0),"",TOTAL!U17/TOTAL!$C$6*'Vîrsta 3-4 ani'!$C$6)</f>
        <v>10.295999999999999</v>
      </c>
      <c r="V17" s="246" t="str">
        <f>IF(OR(TOTAL!V17="",TOTAL!V17=0),"",TOTAL!V17/TOTAL!$C$6*'Vîrsta 3-4 ani'!$C$6)</f>
        <v/>
      </c>
      <c r="W17" s="246" t="str">
        <f>IF(OR(TOTAL!W17="",TOTAL!W17=0),"",TOTAL!W17/TOTAL!$C$6*'Vîrsta 3-4 ani'!$C$6)</f>
        <v/>
      </c>
      <c r="X17" s="246" t="str">
        <f>IF(OR(TOTAL!X17="",TOTAL!X17=0),"",TOTAL!X17/TOTAL!$C$6*'Vîrsta 3-4 ani'!$C$6)</f>
        <v/>
      </c>
      <c r="Y17" s="246" t="str">
        <f>IF(OR(TOTAL!Y17="",TOTAL!Y17=0),"",TOTAL!Y17/TOTAL!$C$6*'Vîrsta 3-4 ani'!$C$6)</f>
        <v/>
      </c>
      <c r="Z17" s="11">
        <f t="shared" si="0"/>
        <v>12.3156</v>
      </c>
      <c r="AA17" s="11">
        <f t="shared" si="2"/>
        <v>19.799999999999997</v>
      </c>
      <c r="AB17" s="11">
        <f t="shared" si="10"/>
        <v>14.849999999999998</v>
      </c>
      <c r="AC17" s="7">
        <v>25</v>
      </c>
      <c r="AD17" s="97">
        <f t="shared" ref="AD17:AD44" si="11">IFERROR(IF($AB17=0,"",$AB17*AE17),"")</f>
        <v>8.9099999999999985E-2</v>
      </c>
      <c r="AE17" s="100">
        <v>6.0000000000000001E-3</v>
      </c>
      <c r="AF17" s="101">
        <f t="shared" ref="AF17:AF44" si="12">IFERROR(IF($AB17=0,"",$AB17*AG17),"")</f>
        <v>4.4549999999999992E-2</v>
      </c>
      <c r="AG17" s="100">
        <v>3.0000000000000001E-3</v>
      </c>
      <c r="AH17" s="101">
        <f t="shared" ref="AH17:AH44" si="13">IFERROR(IF($AB17=0,"",$AB17*AI17),"")</f>
        <v>0.84644999999999992</v>
      </c>
      <c r="AI17" s="100">
        <v>5.7000000000000002E-2</v>
      </c>
      <c r="AJ17" s="97">
        <f t="shared" ref="AJ17:AJ44" si="14">IFERROR(IF($AB17=0,"",$AB17*AK17),"")</f>
        <v>1.7819999999999996</v>
      </c>
      <c r="AK17" s="98">
        <v>0.12</v>
      </c>
      <c r="AL17" s="195"/>
      <c r="AM17" s="136"/>
      <c r="AN17" s="137"/>
      <c r="AO17" s="66"/>
    </row>
    <row r="18" spans="1:41" s="31" customFormat="1" ht="15.75" x14ac:dyDescent="0.25">
      <c r="A18" s="327"/>
      <c r="B18" s="57" t="s">
        <v>78</v>
      </c>
      <c r="C18" s="246">
        <f>IF(OR(TOTAL!C18="",TOTAL!C18=0),"",TOTAL!C18/TOTAL!$C$6*'Vîrsta 3-4 ani'!$C$6)</f>
        <v>0.55000000000000004</v>
      </c>
      <c r="D18" s="246" t="str">
        <f>IF(OR(TOTAL!D18="",TOTAL!D18=0),"",TOTAL!D18/TOTAL!$C$6*'Vîrsta 3-4 ani'!$C$6)</f>
        <v/>
      </c>
      <c r="E18" s="246" t="str">
        <f>IF(OR(TOTAL!E18="",TOTAL!E18=0),"",TOTAL!E18/TOTAL!$C$6*'Vîrsta 3-4 ani'!$C$6)</f>
        <v/>
      </c>
      <c r="F18" s="246" t="str">
        <f>IF(OR(TOTAL!F18="",TOTAL!F18=0),"",TOTAL!F18/TOTAL!$C$6*'Vîrsta 3-4 ani'!$C$6)</f>
        <v/>
      </c>
      <c r="G18" s="246">
        <f>IF(OR(TOTAL!G18="",TOTAL!G18=0),"",TOTAL!G18/TOTAL!$C$6*'Vîrsta 3-4 ani'!$C$6)</f>
        <v>0.26400000000000001</v>
      </c>
      <c r="H18" s="246">
        <f>IF(OR(TOTAL!H18="",TOTAL!H18=0),"",TOTAL!H18/TOTAL!$C$6*'Vîrsta 3-4 ani'!$C$6)</f>
        <v>0.70399999999999996</v>
      </c>
      <c r="I18" s="246" t="str">
        <f>IF(OR(TOTAL!I18="",TOTAL!I18=0),"",TOTAL!I18/TOTAL!$C$6*'Vîrsta 3-4 ani'!$C$6)</f>
        <v/>
      </c>
      <c r="J18" s="246">
        <f>IF(OR(TOTAL!J18="",TOTAL!J18=0),"",TOTAL!J18/TOTAL!$C$6*'Vîrsta 3-4 ani'!$C$6)</f>
        <v>0.35199999999999998</v>
      </c>
      <c r="K18" s="246" t="str">
        <f>IF(OR(TOTAL!K18="",TOTAL!K18=0),"",TOTAL!K18/TOTAL!$C$6*'Vîrsta 3-4 ani'!$C$6)</f>
        <v/>
      </c>
      <c r="L18" s="246">
        <f>IF(OR(TOTAL!L18="",TOTAL!L18=0),"",TOTAL!L18/TOTAL!$C$6*'Vîrsta 3-4 ani'!$C$6)</f>
        <v>0.85799999999999998</v>
      </c>
      <c r="M18" s="246">
        <f>IF(OR(TOTAL!M18="",TOTAL!M18=0),"",TOTAL!M18/TOTAL!$C$6*'Vîrsta 3-4 ani'!$C$6)</f>
        <v>0.44</v>
      </c>
      <c r="N18" s="246" t="str">
        <f>IF(OR(TOTAL!N18="",TOTAL!N18=0),"",TOTAL!N18/TOTAL!$C$6*'Vîrsta 3-4 ani'!$C$6)</f>
        <v/>
      </c>
      <c r="O18" s="246" t="str">
        <f>IF(OR(TOTAL!O18="",TOTAL!O18=0),"",TOTAL!O18/TOTAL!$C$6*'Vîrsta 3-4 ani'!$C$6)</f>
        <v/>
      </c>
      <c r="P18" s="246">
        <f>IF(OR(TOTAL!P18="",TOTAL!P18=0),"",TOTAL!P18/TOTAL!$C$6*'Vîrsta 3-4 ani'!$C$6)</f>
        <v>3.08</v>
      </c>
      <c r="Q18" s="246">
        <f>IF(OR(TOTAL!Q18="",TOTAL!Q18=0),"",TOTAL!Q18/TOTAL!$C$6*'Vîrsta 3-4 ani'!$C$6)</f>
        <v>5.2799999999999994</v>
      </c>
      <c r="R18" s="246">
        <f>IF(OR(TOTAL!R18="",TOTAL!R18=0),"",TOTAL!R18/TOTAL!$C$6*'Vîrsta 3-4 ani'!$C$6)</f>
        <v>0.65999999999999992</v>
      </c>
      <c r="S18" s="246">
        <f>IF(OR(TOTAL!S18="",TOTAL!S18=0),"",TOTAL!S18/TOTAL!$C$6*'Vîrsta 3-4 ani'!$C$6)</f>
        <v>3.3</v>
      </c>
      <c r="T18" s="246" t="str">
        <f>IF(OR(TOTAL!T18="",TOTAL!T18=0),"",TOTAL!T18/TOTAL!$C$6*'Vîrsta 3-4 ani'!$C$6)</f>
        <v/>
      </c>
      <c r="U18" s="246" t="str">
        <f>IF(OR(TOTAL!U18="",TOTAL!U18=0),"",TOTAL!U18/TOTAL!$C$6*'Vîrsta 3-4 ani'!$C$6)</f>
        <v/>
      </c>
      <c r="V18" s="246" t="str">
        <f>IF(OR(TOTAL!V18="",TOTAL!V18=0),"",TOTAL!V18/TOTAL!$C$6*'Vîrsta 3-4 ani'!$C$6)</f>
        <v/>
      </c>
      <c r="W18" s="246" t="str">
        <f>IF(OR(TOTAL!W18="",TOTAL!W18=0),"",TOTAL!W18/TOTAL!$C$6*'Vîrsta 3-4 ani'!$C$6)</f>
        <v/>
      </c>
      <c r="X18" s="246" t="str">
        <f>IF(OR(TOTAL!X18="",TOTAL!X18=0),"",TOTAL!X18/TOTAL!$C$6*'Vîrsta 3-4 ani'!$C$6)</f>
        <v/>
      </c>
      <c r="Y18" s="246" t="str">
        <f>IF(OR(TOTAL!Y18="",TOTAL!Y18=0),"",TOTAL!Y18/TOTAL!$C$6*'Vîrsta 3-4 ani'!$C$6)</f>
        <v/>
      </c>
      <c r="Z18" s="11">
        <f t="shared" si="0"/>
        <v>15.488</v>
      </c>
      <c r="AA18" s="11">
        <f t="shared" si="2"/>
        <v>24.90032154340836</v>
      </c>
      <c r="AB18" s="11">
        <f t="shared" ref="AB18:AB44" si="15">IFERROR(IF($AA18=0,"",$AA18-AC18*AA18/100),"")</f>
        <v>19.920257234726687</v>
      </c>
      <c r="AC18" s="7">
        <v>20</v>
      </c>
      <c r="AD18" s="97">
        <f t="shared" si="11"/>
        <v>0.15936205787781349</v>
      </c>
      <c r="AE18" s="100">
        <v>8.0000000000000002E-3</v>
      </c>
      <c r="AF18" s="101">
        <f t="shared" si="12"/>
        <v>0</v>
      </c>
      <c r="AG18" s="100"/>
      <c r="AH18" s="101">
        <f t="shared" si="13"/>
        <v>1.0756938906752411</v>
      </c>
      <c r="AI18" s="100">
        <v>5.3999999999999999E-2</v>
      </c>
      <c r="AJ18" s="97">
        <f t="shared" si="14"/>
        <v>6.175279742765273</v>
      </c>
      <c r="AK18" s="98">
        <v>0.31</v>
      </c>
      <c r="AL18" s="195"/>
      <c r="AM18" s="136"/>
      <c r="AN18" s="137"/>
      <c r="AO18" s="66"/>
    </row>
    <row r="19" spans="1:41" s="31" customFormat="1" ht="15.75" x14ac:dyDescent="0.25">
      <c r="A19" s="327"/>
      <c r="B19" s="58" t="s">
        <v>60</v>
      </c>
      <c r="C19" s="247" t="str">
        <f>IF(OR(TOTAL!C19="",TOTAL!C19=0),"",TOTAL!C19/TOTAL!$C$6*'Vîrsta 3-4 ani'!$C$6)</f>
        <v/>
      </c>
      <c r="D19" s="247" t="str">
        <f>IF(OR(TOTAL!D19="",TOTAL!D19=0),"",TOTAL!D19/TOTAL!$C$6*'Vîrsta 3-4 ani'!$C$6)</f>
        <v/>
      </c>
      <c r="E19" s="247" t="str">
        <f>IF(OR(TOTAL!E19="",TOTAL!E19=0),"",TOTAL!E19/TOTAL!$C$6*'Vîrsta 3-4 ani'!$C$6)</f>
        <v/>
      </c>
      <c r="F19" s="247" t="str">
        <f>IF(OR(TOTAL!F19="",TOTAL!F19=0),"",TOTAL!F19/TOTAL!$C$6*'Vîrsta 3-4 ani'!$C$6)</f>
        <v/>
      </c>
      <c r="G19" s="247" t="str">
        <f>IF(OR(TOTAL!G19="",TOTAL!G19=0),"",TOTAL!G19/TOTAL!$C$6*'Vîrsta 3-4 ani'!$C$6)</f>
        <v/>
      </c>
      <c r="H19" s="247" t="str">
        <f>IF(OR(TOTAL!H19="",TOTAL!H19=0),"",TOTAL!H19/TOTAL!$C$6*'Vîrsta 3-4 ani'!$C$6)</f>
        <v/>
      </c>
      <c r="I19" s="247" t="str">
        <f>IF(OR(TOTAL!I19="",TOTAL!I19=0),"",TOTAL!I19/TOTAL!$C$6*'Vîrsta 3-4 ani'!$C$6)</f>
        <v/>
      </c>
      <c r="J19" s="247" t="str">
        <f>IF(OR(TOTAL!J19="",TOTAL!J19=0),"",TOTAL!J19/TOTAL!$C$6*'Vîrsta 3-4 ani'!$C$6)</f>
        <v/>
      </c>
      <c r="K19" s="247" t="str">
        <f>IF(OR(TOTAL!K19="",TOTAL!K19=0),"",TOTAL!K19/TOTAL!$C$6*'Vîrsta 3-4 ani'!$C$6)</f>
        <v/>
      </c>
      <c r="L19" s="247" t="str">
        <f>IF(OR(TOTAL!L19="",TOTAL!L19=0),"",TOTAL!L19/TOTAL!$C$6*'Vîrsta 3-4 ani'!$C$6)</f>
        <v/>
      </c>
      <c r="M19" s="247" t="str">
        <f>IF(OR(TOTAL!M19="",TOTAL!M19=0),"",TOTAL!M19/TOTAL!$C$6*'Vîrsta 3-4 ani'!$C$6)</f>
        <v/>
      </c>
      <c r="N19" s="247" t="str">
        <f>IF(OR(TOTAL!N19="",TOTAL!N19=0),"",TOTAL!N19/TOTAL!$C$6*'Vîrsta 3-4 ani'!$C$6)</f>
        <v/>
      </c>
      <c r="O19" s="247" t="str">
        <f>IF(OR(TOTAL!O19="",TOTAL!O19=0),"",TOTAL!O19/TOTAL!$C$6*'Vîrsta 3-4 ani'!$C$6)</f>
        <v/>
      </c>
      <c r="P19" s="247" t="str">
        <f>IF(OR(TOTAL!P19="",TOTAL!P19=0),"",TOTAL!P19/TOTAL!$C$6*'Vîrsta 3-4 ani'!$C$6)</f>
        <v/>
      </c>
      <c r="Q19" s="247" t="str">
        <f>IF(OR(TOTAL!Q19="",TOTAL!Q19=0),"",TOTAL!Q19/TOTAL!$C$6*'Vîrsta 3-4 ani'!$C$6)</f>
        <v/>
      </c>
      <c r="R19" s="247" t="str">
        <f>IF(OR(TOTAL!R19="",TOTAL!R19=0),"",TOTAL!R19/TOTAL!$C$6*'Vîrsta 3-4 ani'!$C$6)</f>
        <v/>
      </c>
      <c r="S19" s="247" t="str">
        <f>IF(OR(TOTAL!S19="",TOTAL!S19=0),"",TOTAL!S19/TOTAL!$C$6*'Vîrsta 3-4 ani'!$C$6)</f>
        <v/>
      </c>
      <c r="T19" s="247" t="str">
        <f>IF(OR(TOTAL!T19="",TOTAL!T19=0),"",TOTAL!T19/TOTAL!$C$6*'Vîrsta 3-4 ani'!$C$6)</f>
        <v/>
      </c>
      <c r="U19" s="247" t="str">
        <f>IF(OR(TOTAL!U19="",TOTAL!U19=0),"",TOTAL!U19/TOTAL!$C$6*'Vîrsta 3-4 ani'!$C$6)</f>
        <v/>
      </c>
      <c r="V19" s="247" t="str">
        <f>IF(OR(TOTAL!V19="",TOTAL!V19=0),"",TOTAL!V19/TOTAL!$C$6*'Vîrsta 3-4 ani'!$C$6)</f>
        <v/>
      </c>
      <c r="W19" s="247" t="str">
        <f>IF(OR(TOTAL!W19="",TOTAL!W19=0),"",TOTAL!W19/TOTAL!$C$6*'Vîrsta 3-4 ani'!$C$6)</f>
        <v/>
      </c>
      <c r="X19" s="247" t="str">
        <f>IF(OR(TOTAL!X19="",TOTAL!X19=0),"",TOTAL!X19/TOTAL!$C$6*'Vîrsta 3-4 ani'!$C$6)</f>
        <v/>
      </c>
      <c r="Y19" s="247" t="str">
        <f>IF(OR(TOTAL!Y19="",TOTAL!Y19=0),"",TOTAL!Y19/TOTAL!$C$6*'Vîrsta 3-4 ani'!$C$6)</f>
        <v/>
      </c>
      <c r="Z19" s="11">
        <f t="shared" si="0"/>
        <v>0</v>
      </c>
      <c r="AA19" s="11">
        <f t="shared" si="2"/>
        <v>0</v>
      </c>
      <c r="AB19" s="11" t="str">
        <f t="shared" si="15"/>
        <v/>
      </c>
      <c r="AC19" s="7">
        <v>18</v>
      </c>
      <c r="AD19" s="97" t="str">
        <f t="shared" si="11"/>
        <v/>
      </c>
      <c r="AE19" s="100">
        <v>1.2E-2</v>
      </c>
      <c r="AF19" s="101" t="str">
        <f t="shared" si="12"/>
        <v/>
      </c>
      <c r="AG19" s="100">
        <v>2E-3</v>
      </c>
      <c r="AH19" s="101" t="str">
        <f t="shared" si="13"/>
        <v/>
      </c>
      <c r="AI19" s="100">
        <v>3.2000000000000001E-2</v>
      </c>
      <c r="AJ19" s="97" t="str">
        <f t="shared" si="14"/>
        <v/>
      </c>
      <c r="AK19" s="98">
        <v>0.12</v>
      </c>
      <c r="AL19" s="195"/>
      <c r="AM19" s="136"/>
      <c r="AN19" s="137"/>
      <c r="AO19" s="66"/>
    </row>
    <row r="20" spans="1:41" s="31" customFormat="1" ht="15.75" x14ac:dyDescent="0.25">
      <c r="A20" s="327"/>
      <c r="B20" s="59" t="s">
        <v>61</v>
      </c>
      <c r="C20" s="247" t="str">
        <f>IF(OR(TOTAL!C20="",TOTAL!C20=0),"",TOTAL!C20/TOTAL!$C$6*'Vîrsta 3-4 ani'!$C$6)</f>
        <v/>
      </c>
      <c r="D20" s="247" t="str">
        <f>IF(OR(TOTAL!D20="",TOTAL!D20=0),"",TOTAL!D20/TOTAL!$C$6*'Vîrsta 3-4 ani'!$C$6)</f>
        <v/>
      </c>
      <c r="E20" s="247" t="str">
        <f>IF(OR(TOTAL!E20="",TOTAL!E20=0),"",TOTAL!E20/TOTAL!$C$6*'Vîrsta 3-4 ani'!$C$6)</f>
        <v/>
      </c>
      <c r="F20" s="247" t="str">
        <f>IF(OR(TOTAL!F20="",TOTAL!F20=0),"",TOTAL!F20/TOTAL!$C$6*'Vîrsta 3-4 ani'!$C$6)</f>
        <v/>
      </c>
      <c r="G20" s="247" t="str">
        <f>IF(OR(TOTAL!G20="",TOTAL!G20=0),"",TOTAL!G20/TOTAL!$C$6*'Vîrsta 3-4 ani'!$C$6)</f>
        <v/>
      </c>
      <c r="H20" s="247" t="str">
        <f>IF(OR(TOTAL!H20="",TOTAL!H20=0),"",TOTAL!H20/TOTAL!$C$6*'Vîrsta 3-4 ani'!$C$6)</f>
        <v/>
      </c>
      <c r="I20" s="247" t="str">
        <f>IF(OR(TOTAL!I20="",TOTAL!I20=0),"",TOTAL!I20/TOTAL!$C$6*'Vîrsta 3-4 ani'!$C$6)</f>
        <v/>
      </c>
      <c r="J20" s="247" t="str">
        <f>IF(OR(TOTAL!J20="",TOTAL!J20=0),"",TOTAL!J20/TOTAL!$C$6*'Vîrsta 3-4 ani'!$C$6)</f>
        <v/>
      </c>
      <c r="K20" s="247" t="str">
        <f>IF(OR(TOTAL!K20="",TOTAL!K20=0),"",TOTAL!K20/TOTAL!$C$6*'Vîrsta 3-4 ani'!$C$6)</f>
        <v/>
      </c>
      <c r="L20" s="247" t="str">
        <f>IF(OR(TOTAL!L20="",TOTAL!L20=0),"",TOTAL!L20/TOTAL!$C$6*'Vîrsta 3-4 ani'!$C$6)</f>
        <v/>
      </c>
      <c r="M20" s="247" t="str">
        <f>IF(OR(TOTAL!M20="",TOTAL!M20=0),"",TOTAL!M20/TOTAL!$C$6*'Vîrsta 3-4 ani'!$C$6)</f>
        <v/>
      </c>
      <c r="N20" s="247" t="str">
        <f>IF(OR(TOTAL!N20="",TOTAL!N20=0),"",TOTAL!N20/TOTAL!$C$6*'Vîrsta 3-4 ani'!$C$6)</f>
        <v/>
      </c>
      <c r="O20" s="247" t="str">
        <f>IF(OR(TOTAL!O20="",TOTAL!O20=0),"",TOTAL!O20/TOTAL!$C$6*'Vîrsta 3-4 ani'!$C$6)</f>
        <v/>
      </c>
      <c r="P20" s="247" t="str">
        <f>IF(OR(TOTAL!P20="",TOTAL!P20=0),"",TOTAL!P20/TOTAL!$C$6*'Vîrsta 3-4 ani'!$C$6)</f>
        <v/>
      </c>
      <c r="Q20" s="247" t="str">
        <f>IF(OR(TOTAL!Q20="",TOTAL!Q20=0),"",TOTAL!Q20/TOTAL!$C$6*'Vîrsta 3-4 ani'!$C$6)</f>
        <v/>
      </c>
      <c r="R20" s="247" t="str">
        <f>IF(OR(TOTAL!R20="",TOTAL!R20=0),"",TOTAL!R20/TOTAL!$C$6*'Vîrsta 3-4 ani'!$C$6)</f>
        <v/>
      </c>
      <c r="S20" s="247" t="str">
        <f>IF(OR(TOTAL!S20="",TOTAL!S20=0),"",TOTAL!S20/TOTAL!$C$6*'Vîrsta 3-4 ani'!$C$6)</f>
        <v/>
      </c>
      <c r="T20" s="247" t="str">
        <f>IF(OR(TOTAL!T20="",TOTAL!T20=0),"",TOTAL!T20/TOTAL!$C$6*'Vîrsta 3-4 ani'!$C$6)</f>
        <v/>
      </c>
      <c r="U20" s="247" t="str">
        <f>IF(OR(TOTAL!U20="",TOTAL!U20=0),"",TOTAL!U20/TOTAL!$C$6*'Vîrsta 3-4 ani'!$C$6)</f>
        <v/>
      </c>
      <c r="V20" s="247" t="str">
        <f>IF(OR(TOTAL!V20="",TOTAL!V20=0),"",TOTAL!V20/TOTAL!$C$6*'Vîrsta 3-4 ani'!$C$6)</f>
        <v/>
      </c>
      <c r="W20" s="247" t="str">
        <f>IF(OR(TOTAL!W20="",TOTAL!W20=0),"",TOTAL!W20/TOTAL!$C$6*'Vîrsta 3-4 ani'!$C$6)</f>
        <v/>
      </c>
      <c r="X20" s="247" t="str">
        <f>IF(OR(TOTAL!X20="",TOTAL!X20=0),"",TOTAL!X20/TOTAL!$C$6*'Vîrsta 3-4 ani'!$C$6)</f>
        <v/>
      </c>
      <c r="Y20" s="247" t="str">
        <f>IF(OR(TOTAL!Y20="",TOTAL!Y20=0),"",TOTAL!Y20/TOTAL!$C$6*'Vîrsta 3-4 ani'!$C$6)</f>
        <v/>
      </c>
      <c r="Z20" s="11">
        <f t="shared" si="0"/>
        <v>0</v>
      </c>
      <c r="AA20" s="11">
        <f t="shared" si="2"/>
        <v>0</v>
      </c>
      <c r="AB20" s="11" t="str">
        <f t="shared" si="15"/>
        <v/>
      </c>
      <c r="AC20" s="7">
        <v>20</v>
      </c>
      <c r="AD20" s="97" t="str">
        <f t="shared" si="11"/>
        <v/>
      </c>
      <c r="AE20" s="100">
        <v>1.9E-2</v>
      </c>
      <c r="AF20" s="101" t="str">
        <f t="shared" si="12"/>
        <v/>
      </c>
      <c r="AG20" s="100">
        <v>2E-3</v>
      </c>
      <c r="AH20" s="101" t="str">
        <f t="shared" si="13"/>
        <v/>
      </c>
      <c r="AI20" s="100">
        <v>6.7000000000000004E-2</v>
      </c>
      <c r="AJ20" s="97" t="str">
        <f t="shared" si="14"/>
        <v/>
      </c>
      <c r="AK20" s="98">
        <v>0.27</v>
      </c>
      <c r="AL20" s="195"/>
      <c r="AM20" s="136"/>
      <c r="AN20" s="137"/>
      <c r="AO20" s="66"/>
    </row>
    <row r="21" spans="1:41" s="31" customFormat="1" ht="15.75" x14ac:dyDescent="0.25">
      <c r="A21" s="327"/>
      <c r="B21" s="57" t="s">
        <v>80</v>
      </c>
      <c r="C21" s="246">
        <f>IF(OR(TOTAL!C21="",TOTAL!C21=0),"",TOTAL!C21/TOTAL!$C$6*'Vîrsta 3-4 ani'!$C$6)</f>
        <v>0.11</v>
      </c>
      <c r="D21" s="246">
        <f>IF(OR(TOTAL!D21="",TOTAL!D21=0),"",TOTAL!D21/TOTAL!$C$6*'Vîrsta 3-4 ani'!$C$6)</f>
        <v>0.31679999999999997</v>
      </c>
      <c r="E21" s="246">
        <f>IF(OR(TOTAL!E21="",TOTAL!E21=0),"",TOTAL!E21/TOTAL!$C$6*'Vîrsta 3-4 ani'!$C$6)</f>
        <v>0.1716</v>
      </c>
      <c r="F21" s="246">
        <f>IF(OR(TOTAL!F21="",TOTAL!F21=0),"",TOTAL!F21/TOTAL!$C$6*'Vîrsta 3-4 ani'!$C$6)</f>
        <v>0.1452</v>
      </c>
      <c r="G21" s="246">
        <f>IF(OR(TOTAL!G21="",TOTAL!G21=0),"",TOTAL!G21/TOTAL!$C$6*'Vîrsta 3-4 ani'!$C$6)</f>
        <v>0.15839999999999999</v>
      </c>
      <c r="H21" s="246">
        <f>IF(OR(TOTAL!H21="",TOTAL!H21=0),"",TOTAL!H21/TOTAL!$C$6*'Vîrsta 3-4 ani'!$C$6)</f>
        <v>0.30799999999999994</v>
      </c>
      <c r="I21" s="246">
        <f>IF(OR(TOTAL!I21="",TOTAL!I21=0),"",TOTAL!I21/TOTAL!$C$6*'Vîrsta 3-4 ani'!$C$6)</f>
        <v>0.30799999999999994</v>
      </c>
      <c r="J21" s="246">
        <f>IF(OR(TOTAL!J21="",TOTAL!J21=0),"",TOTAL!J21/TOTAL!$C$6*'Vîrsta 3-4 ani'!$C$6)</f>
        <v>0.44</v>
      </c>
      <c r="K21" s="246">
        <f>IF(OR(TOTAL!K21="",TOTAL!K21=0),"",TOTAL!K21/TOTAL!$C$6*'Vîrsta 3-4 ani'!$C$6)</f>
        <v>0.26400000000000001</v>
      </c>
      <c r="L21" s="246">
        <f>IF(OR(TOTAL!L21="",TOTAL!L21=0),"",TOTAL!L21/TOTAL!$C$6*'Vîrsta 3-4 ani'!$C$6)</f>
        <v>0.25739999999999996</v>
      </c>
      <c r="M21" s="246">
        <f>IF(OR(TOTAL!M21="",TOTAL!M21=0),"",TOTAL!M21/TOTAL!$C$6*'Vîrsta 3-4 ani'!$C$6)</f>
        <v>0.35199999999999998</v>
      </c>
      <c r="N21" s="246">
        <f>IF(OR(TOTAL!N21="",TOTAL!N21=0),"",TOTAL!N21/TOTAL!$C$6*'Vîrsta 3-4 ani'!$C$6)</f>
        <v>0.30799999999999994</v>
      </c>
      <c r="O21" s="246">
        <f>IF(OR(TOTAL!O21="",TOTAL!O21=0),"",TOTAL!O21/TOTAL!$C$6*'Vîrsta 3-4 ani'!$C$6)</f>
        <v>0.16499999999999998</v>
      </c>
      <c r="P21" s="246">
        <f>IF(OR(TOTAL!P21="",TOTAL!P21=0),"",TOTAL!P21/TOTAL!$C$6*'Vîrsta 3-4 ani'!$C$6)</f>
        <v>2.2000000000000002</v>
      </c>
      <c r="Q21" s="246">
        <f>IF(OR(TOTAL!Q21="",TOTAL!Q21=0),"",TOTAL!Q21/TOTAL!$C$6*'Vîrsta 3-4 ani'!$C$6)</f>
        <v>2.9743999999999997</v>
      </c>
      <c r="R21" s="246">
        <f>IF(OR(TOTAL!R21="",TOTAL!R21=0),"",TOTAL!R21/TOTAL!$C$6*'Vîrsta 3-4 ani'!$C$6)</f>
        <v>0.47520000000000001</v>
      </c>
      <c r="S21" s="246">
        <f>IF(OR(TOTAL!S21="",TOTAL!S21=0),"",TOTAL!S21/TOTAL!$C$6*'Vîrsta 3-4 ani'!$C$6)</f>
        <v>2.2880000000000003</v>
      </c>
      <c r="T21" s="246">
        <f>IF(OR(TOTAL!T21="",TOTAL!T21=0),"",TOTAL!T21/TOTAL!$C$6*'Vîrsta 3-4 ani'!$C$6)</f>
        <v>3.3879999999999999</v>
      </c>
      <c r="U21" s="246">
        <f>IF(OR(TOTAL!U21="",TOTAL!U21=0),"",TOTAL!U21/TOTAL!$C$6*'Vîrsta 3-4 ani'!$C$6)</f>
        <v>5.6319999999999997</v>
      </c>
      <c r="V21" s="246">
        <f>IF(OR(TOTAL!V21="",TOTAL!V21=0),"",TOTAL!V21/TOTAL!$C$6*'Vîrsta 3-4 ani'!$C$6)</f>
        <v>3.08</v>
      </c>
      <c r="W21" s="246" t="str">
        <f>IF(OR(TOTAL!W21="",TOTAL!W21=0),"",TOTAL!W21/TOTAL!$C$6*'Vîrsta 3-4 ani'!$C$6)</f>
        <v/>
      </c>
      <c r="X21" s="246" t="str">
        <f>IF(OR(TOTAL!X21="",TOTAL!X21=0),"",TOTAL!X21/TOTAL!$C$6*'Vîrsta 3-4 ani'!$C$6)</f>
        <v/>
      </c>
      <c r="Y21" s="246" t="str">
        <f>IF(OR(TOTAL!Y21="",TOTAL!Y21=0),"",TOTAL!Y21/TOTAL!$C$6*'Vîrsta 3-4 ani'!$C$6)</f>
        <v/>
      </c>
      <c r="Z21" s="11">
        <f t="shared" si="0"/>
        <v>23.341999999999999</v>
      </c>
      <c r="AA21" s="11">
        <f t="shared" si="2"/>
        <v>37.527331189710615</v>
      </c>
      <c r="AB21" s="11">
        <f t="shared" si="15"/>
        <v>31.522958199356918</v>
      </c>
      <c r="AC21" s="7">
        <v>16</v>
      </c>
      <c r="AD21" s="97">
        <f t="shared" si="11"/>
        <v>0.53589028938906769</v>
      </c>
      <c r="AE21" s="100">
        <v>1.7000000000000001E-2</v>
      </c>
      <c r="AF21" s="101">
        <f t="shared" si="12"/>
        <v>6.3045916398713833E-2</v>
      </c>
      <c r="AG21" s="100">
        <v>2E-3</v>
      </c>
      <c r="AH21" s="101">
        <f t="shared" si="13"/>
        <v>23.011759485530551</v>
      </c>
      <c r="AI21" s="100">
        <v>0.73</v>
      </c>
      <c r="AJ21" s="97">
        <f t="shared" si="14"/>
        <v>10.087346623794215</v>
      </c>
      <c r="AK21" s="98">
        <v>0.32</v>
      </c>
      <c r="AL21" s="195"/>
      <c r="AM21" s="136"/>
      <c r="AN21" s="137"/>
      <c r="AO21" s="66"/>
    </row>
    <row r="22" spans="1:41" s="31" customFormat="1" ht="15.75" x14ac:dyDescent="0.25">
      <c r="A22" s="327"/>
      <c r="B22" s="57" t="s">
        <v>19</v>
      </c>
      <c r="C22" s="246">
        <f>IF(OR(TOTAL!C22="",TOTAL!C22=0),"",TOTAL!C22/TOTAL!$C$6*'Vîrsta 3-4 ani'!$C$6)</f>
        <v>0.60499999999999998</v>
      </c>
      <c r="D22" s="246">
        <f>IF(OR(TOTAL!D22="",TOTAL!D22=0),"",TOTAL!D22/TOTAL!$C$6*'Vîrsta 3-4 ani'!$C$6)</f>
        <v>0.21119999999999997</v>
      </c>
      <c r="E22" s="246">
        <f>IF(OR(TOTAL!E22="",TOTAL!E22=0),"",TOTAL!E22/TOTAL!$C$6*'Vîrsta 3-4 ani'!$C$6)</f>
        <v>0.1716</v>
      </c>
      <c r="F22" s="246">
        <f>IF(OR(TOTAL!F22="",TOTAL!F22=0),"",TOTAL!F22/TOTAL!$C$6*'Vîrsta 3-4 ani'!$C$6)</f>
        <v>0.1452</v>
      </c>
      <c r="G22" s="246">
        <f>IF(OR(TOTAL!G22="",TOTAL!G22=0),"",TOTAL!G22/TOTAL!$C$6*'Vîrsta 3-4 ani'!$C$6)</f>
        <v>0.36959999999999998</v>
      </c>
      <c r="H22" s="246">
        <f>IF(OR(TOTAL!H22="",TOTAL!H22=0),"",TOTAL!H22/TOTAL!$C$6*'Vîrsta 3-4 ani'!$C$6)</f>
        <v>0.26400000000000001</v>
      </c>
      <c r="I22" s="246">
        <f>IF(OR(TOTAL!I22="",TOTAL!I22=0),"",TOTAL!I22/TOTAL!$C$6*'Vîrsta 3-4 ani'!$C$6)</f>
        <v>0.30799999999999994</v>
      </c>
      <c r="J22" s="246">
        <f>IF(OR(TOTAL!J22="",TOTAL!J22=0),"",TOTAL!J22/TOTAL!$C$6*'Vîrsta 3-4 ani'!$C$6)</f>
        <v>0.13200000000000001</v>
      </c>
      <c r="K22" s="246">
        <f>IF(OR(TOTAL!K22="",TOTAL!K22=0),"",TOTAL!K22/TOTAL!$C$6*'Vîrsta 3-4 ani'!$C$6)</f>
        <v>0.26400000000000001</v>
      </c>
      <c r="L22" s="246">
        <f>IF(OR(TOTAL!L22="",TOTAL!L22=0),"",TOTAL!L22/TOTAL!$C$6*'Vîrsta 3-4 ani'!$C$6)</f>
        <v>0.25739999999999996</v>
      </c>
      <c r="M22" s="246">
        <f>IF(OR(TOTAL!M22="",TOTAL!M22=0),"",TOTAL!M22/TOTAL!$C$6*'Vîrsta 3-4 ani'!$C$6)</f>
        <v>0.26400000000000001</v>
      </c>
      <c r="N22" s="246">
        <f>IF(OR(TOTAL!N22="",TOTAL!N22=0),"",TOTAL!N22/TOTAL!$C$6*'Vîrsta 3-4 ani'!$C$6)</f>
        <v>0.17599999999999999</v>
      </c>
      <c r="O22" s="246">
        <f>IF(OR(TOTAL!O22="",TOTAL!O22=0),"",TOTAL!O22/TOTAL!$C$6*'Vîrsta 3-4 ani'!$C$6)</f>
        <v>0.16499999999999998</v>
      </c>
      <c r="P22" s="246">
        <f>IF(OR(TOTAL!P22="",TOTAL!P22=0),"",TOTAL!P22/TOTAL!$C$6*'Vîrsta 3-4 ani'!$C$6)</f>
        <v>2.2000000000000002</v>
      </c>
      <c r="Q22" s="246">
        <f>IF(OR(TOTAL!Q22="",TOTAL!Q22=0),"",TOTAL!Q22/TOTAL!$C$6*'Vîrsta 3-4 ani'!$C$6)</f>
        <v>2.3144</v>
      </c>
      <c r="R22" s="246">
        <f>IF(OR(TOTAL!R22="",TOTAL!R22=0),"",TOTAL!R22/TOTAL!$C$6*'Vîrsta 3-4 ani'!$C$6)</f>
        <v>0.47520000000000001</v>
      </c>
      <c r="S22" s="246">
        <f>IF(OR(TOTAL!S22="",TOTAL!S22=0),"",TOTAL!S22/TOTAL!$C$6*'Vîrsta 3-4 ani'!$C$6)</f>
        <v>1.6280000000000001</v>
      </c>
      <c r="T22" s="246">
        <f>IF(OR(TOTAL!T22="",TOTAL!T22=0),"",TOTAL!T22/TOTAL!$C$6*'Vîrsta 3-4 ani'!$C$6)</f>
        <v>3.3879999999999999</v>
      </c>
      <c r="U22" s="246">
        <f>IF(OR(TOTAL!U22="",TOTAL!U22=0),"",TOTAL!U22/TOTAL!$C$6*'Vîrsta 3-4 ani'!$C$6)</f>
        <v>4.62</v>
      </c>
      <c r="V22" s="246">
        <f>IF(OR(TOTAL!V22="",TOTAL!V22=0),"",TOTAL!V22/TOTAL!$C$6*'Vîrsta 3-4 ani'!$C$6)</f>
        <v>2.2000000000000002</v>
      </c>
      <c r="W22" s="246" t="str">
        <f>IF(OR(TOTAL!W22="",TOTAL!W22=0),"",TOTAL!W22/TOTAL!$C$6*'Vîrsta 3-4 ani'!$C$6)</f>
        <v/>
      </c>
      <c r="X22" s="246" t="str">
        <f>IF(OR(TOTAL!X22="",TOTAL!X22=0),"",TOTAL!X22/TOTAL!$C$6*'Vîrsta 3-4 ani'!$C$6)</f>
        <v/>
      </c>
      <c r="Y22" s="246" t="str">
        <f>IF(OR(TOTAL!Y22="",TOTAL!Y22=0),"",TOTAL!Y22/TOTAL!$C$6*'Vîrsta 3-4 ani'!$C$6)</f>
        <v/>
      </c>
      <c r="Z22" s="11">
        <f t="shared" si="0"/>
        <v>20.1586</v>
      </c>
      <c r="AA22" s="11">
        <f t="shared" si="2"/>
        <v>32.409324758842445</v>
      </c>
      <c r="AB22" s="11">
        <f t="shared" si="15"/>
        <v>25.927459807073955</v>
      </c>
      <c r="AC22" s="7">
        <v>20</v>
      </c>
      <c r="AD22" s="97">
        <f t="shared" si="11"/>
        <v>0.3370569774919614</v>
      </c>
      <c r="AE22" s="100">
        <v>1.2999999999999999E-2</v>
      </c>
      <c r="AF22" s="101">
        <f t="shared" si="12"/>
        <v>2.5927459807073956E-2</v>
      </c>
      <c r="AG22" s="100">
        <v>1E-3</v>
      </c>
      <c r="AH22" s="101">
        <f t="shared" si="13"/>
        <v>1.814922186495177</v>
      </c>
      <c r="AI22" s="100">
        <v>7.0000000000000007E-2</v>
      </c>
      <c r="AJ22" s="97">
        <f t="shared" si="14"/>
        <v>10.630258520900322</v>
      </c>
      <c r="AK22" s="98">
        <v>0.41</v>
      </c>
      <c r="AL22" s="195"/>
      <c r="AM22" s="136"/>
      <c r="AN22" s="137"/>
      <c r="AO22" s="66"/>
    </row>
    <row r="23" spans="1:41" s="31" customFormat="1" ht="15.75" x14ac:dyDescent="0.25">
      <c r="A23" s="327"/>
      <c r="B23" s="57" t="s">
        <v>20</v>
      </c>
      <c r="C23" s="246" t="str">
        <f>IF(OR(TOTAL!C23="",TOTAL!C23=0),"",TOTAL!C23/TOTAL!$C$6*'Vîrsta 3-4 ani'!$C$6)</f>
        <v/>
      </c>
      <c r="D23" s="246" t="str">
        <f>IF(OR(TOTAL!D23="",TOTAL!D23=0),"",TOTAL!D23/TOTAL!$C$6*'Vîrsta 3-4 ani'!$C$6)</f>
        <v/>
      </c>
      <c r="E23" s="246" t="str">
        <f>IF(OR(TOTAL!E23="",TOTAL!E23=0),"",TOTAL!E23/TOTAL!$C$6*'Vîrsta 3-4 ani'!$C$6)</f>
        <v/>
      </c>
      <c r="F23" s="246" t="str">
        <f>IF(OR(TOTAL!F23="",TOTAL!F23=0),"",TOTAL!F23/TOTAL!$C$6*'Vîrsta 3-4 ani'!$C$6)</f>
        <v/>
      </c>
      <c r="G23" s="246" t="str">
        <f>IF(OR(TOTAL!G23="",TOTAL!G23=0),"",TOTAL!G23/TOTAL!$C$6*'Vîrsta 3-4 ani'!$C$6)</f>
        <v/>
      </c>
      <c r="H23" s="246" t="str">
        <f>IF(OR(TOTAL!H23="",TOTAL!H23=0),"",TOTAL!H23/TOTAL!$C$6*'Vîrsta 3-4 ani'!$C$6)</f>
        <v/>
      </c>
      <c r="I23" s="246">
        <f>IF(OR(TOTAL!I23="",TOTAL!I23=0),"",TOTAL!I23/TOTAL!$C$6*'Vîrsta 3-4 ani'!$C$6)</f>
        <v>0.22</v>
      </c>
      <c r="J23" s="246">
        <f>IF(OR(TOTAL!J23="",TOTAL!J23=0),"",TOTAL!J23/TOTAL!$C$6*'Vîrsta 3-4 ani'!$C$6)</f>
        <v>0.26400000000000001</v>
      </c>
      <c r="K23" s="246">
        <f>IF(OR(TOTAL!K23="",TOTAL!K23=0),"",TOTAL!K23/TOTAL!$C$6*'Vîrsta 3-4 ani'!$C$6)</f>
        <v>0.22</v>
      </c>
      <c r="L23" s="246">
        <f>IF(OR(TOTAL!L23="",TOTAL!L23=0),"",TOTAL!L23/TOTAL!$C$6*'Vîrsta 3-4 ani'!$C$6)</f>
        <v>0.14300000000000002</v>
      </c>
      <c r="M23" s="246">
        <f>IF(OR(TOTAL!M23="",TOTAL!M23=0),"",TOTAL!M23/TOTAL!$C$6*'Vîrsta 3-4 ani'!$C$6)</f>
        <v>0.22</v>
      </c>
      <c r="N23" s="246">
        <f>IF(OR(TOTAL!N23="",TOTAL!N23=0),"",TOTAL!N23/TOTAL!$C$6*'Vîrsta 3-4 ani'!$C$6)</f>
        <v>0.22</v>
      </c>
      <c r="O23" s="246" t="str">
        <f>IF(OR(TOTAL!O23="",TOTAL!O23=0),"",TOTAL!O23/TOTAL!$C$6*'Vîrsta 3-4 ani'!$C$6)</f>
        <v/>
      </c>
      <c r="P23" s="246">
        <f>IF(OR(TOTAL!P23="",TOTAL!P23=0),"",TOTAL!P23/TOTAL!$C$6*'Vîrsta 3-4 ani'!$C$6)</f>
        <v>1.76</v>
      </c>
      <c r="Q23" s="246">
        <f>IF(OR(TOTAL!Q23="",TOTAL!Q23=0),"",TOTAL!Q23/TOTAL!$C$6*'Vîrsta 3-4 ani'!$C$6)</f>
        <v>1.98</v>
      </c>
      <c r="R23" s="246" t="str">
        <f>IF(OR(TOTAL!R23="",TOTAL!R23=0),"",TOTAL!R23/TOTAL!$C$6*'Vîrsta 3-4 ani'!$C$6)</f>
        <v/>
      </c>
      <c r="S23" s="246">
        <f>IF(OR(TOTAL!S23="",TOTAL!S23=0),"",TOTAL!S23/TOTAL!$C$6*'Vîrsta 3-4 ani'!$C$6)</f>
        <v>1.65</v>
      </c>
      <c r="T23" s="246">
        <f>IF(OR(TOTAL!T23="",TOTAL!T23=0),"",TOTAL!T23/TOTAL!$C$6*'Vîrsta 3-4 ani'!$C$6)</f>
        <v>2.3760000000000003</v>
      </c>
      <c r="U23" s="246" t="str">
        <f>IF(OR(TOTAL!U23="",TOTAL!U23=0),"",TOTAL!U23/TOTAL!$C$6*'Vîrsta 3-4 ani'!$C$6)</f>
        <v/>
      </c>
      <c r="V23" s="246">
        <f>IF(OR(TOTAL!V23="",TOTAL!V23=0),"",TOTAL!V23/TOTAL!$C$6*'Vîrsta 3-4 ani'!$C$6)</f>
        <v>0.88</v>
      </c>
      <c r="W23" s="246" t="str">
        <f>IF(OR(TOTAL!W23="",TOTAL!W23=0),"",TOTAL!W23/TOTAL!$C$6*'Vîrsta 3-4 ani'!$C$6)</f>
        <v/>
      </c>
      <c r="X23" s="246" t="str">
        <f>IF(OR(TOTAL!X23="",TOTAL!X23=0),"",TOTAL!X23/TOTAL!$C$6*'Vîrsta 3-4 ani'!$C$6)</f>
        <v/>
      </c>
      <c r="Y23" s="246" t="str">
        <f>IF(OR(TOTAL!Y23="",TOTAL!Y23=0),"",TOTAL!Y23/TOTAL!$C$6*'Vîrsta 3-4 ani'!$C$6)</f>
        <v/>
      </c>
      <c r="Z23" s="11">
        <f t="shared" si="0"/>
        <v>9.9330000000000016</v>
      </c>
      <c r="AA23" s="11">
        <f t="shared" si="2"/>
        <v>15.96945337620579</v>
      </c>
      <c r="AB23" s="11">
        <f t="shared" si="15"/>
        <v>14.851591639871385</v>
      </c>
      <c r="AC23" s="7">
        <v>7</v>
      </c>
      <c r="AD23" s="97">
        <f t="shared" si="11"/>
        <v>0.11881273311897109</v>
      </c>
      <c r="AE23" s="100">
        <v>8.0000000000000002E-3</v>
      </c>
      <c r="AF23" s="101">
        <f t="shared" si="12"/>
        <v>0</v>
      </c>
      <c r="AG23" s="100"/>
      <c r="AH23" s="101">
        <f t="shared" si="13"/>
        <v>0.44554774919614154</v>
      </c>
      <c r="AI23" s="100">
        <v>0.03</v>
      </c>
      <c r="AJ23" s="97">
        <f t="shared" si="14"/>
        <v>1.7821909967845662</v>
      </c>
      <c r="AK23" s="98">
        <v>0.12</v>
      </c>
      <c r="AL23" s="195"/>
      <c r="AM23" s="136"/>
      <c r="AN23" s="137"/>
      <c r="AO23" s="66"/>
    </row>
    <row r="24" spans="1:41" s="31" customFormat="1" ht="15.75" x14ac:dyDescent="0.25">
      <c r="A24" s="327"/>
      <c r="B24" s="57" t="s">
        <v>21</v>
      </c>
      <c r="C24" s="246">
        <f>IF(OR(TOTAL!C24="",TOTAL!C24=0),"",TOTAL!C24/TOTAL!$C$6*'Vîrsta 3-4 ani'!$C$6)</f>
        <v>0.44</v>
      </c>
      <c r="D24" s="246">
        <f>IF(OR(TOTAL!D24="",TOTAL!D24=0),"",TOTAL!D24/TOTAL!$C$6*'Vîrsta 3-4 ani'!$C$6)</f>
        <v>0.42239999999999994</v>
      </c>
      <c r="E24" s="246" t="str">
        <f>IF(OR(TOTAL!E24="",TOTAL!E24=0),"",TOTAL!E24/TOTAL!$C$6*'Vîrsta 3-4 ani'!$C$6)</f>
        <v/>
      </c>
      <c r="F24" s="246">
        <f>IF(OR(TOTAL!F24="",TOTAL!F24=0),"",TOTAL!F24/TOTAL!$C$6*'Vîrsta 3-4 ani'!$C$6)</f>
        <v>0.38720000000000004</v>
      </c>
      <c r="G24" s="246" t="str">
        <f>IF(OR(TOTAL!G24="",TOTAL!G24=0),"",TOTAL!G24/TOTAL!$C$6*'Vîrsta 3-4 ani'!$C$6)</f>
        <v/>
      </c>
      <c r="H24" s="246" t="str">
        <f>IF(OR(TOTAL!H24="",TOTAL!H24=0),"",TOTAL!H24/TOTAL!$C$6*'Vîrsta 3-4 ani'!$C$6)</f>
        <v/>
      </c>
      <c r="I24" s="246" t="str">
        <f>IF(OR(TOTAL!I24="",TOTAL!I24=0),"",TOTAL!I24/TOTAL!$C$6*'Vîrsta 3-4 ani'!$C$6)</f>
        <v/>
      </c>
      <c r="J24" s="246">
        <f>IF(OR(TOTAL!J24="",TOTAL!J24=0),"",TOTAL!J24/TOTAL!$C$6*'Vîrsta 3-4 ani'!$C$6)</f>
        <v>0.44</v>
      </c>
      <c r="K24" s="246" t="str">
        <f>IF(OR(TOTAL!K24="",TOTAL!K24=0),"",TOTAL!K24/TOTAL!$C$6*'Vîrsta 3-4 ani'!$C$6)</f>
        <v/>
      </c>
      <c r="L24" s="246" t="str">
        <f>IF(OR(TOTAL!L24="",TOTAL!L24=0),"",TOTAL!L24/TOTAL!$C$6*'Vîrsta 3-4 ani'!$C$6)</f>
        <v/>
      </c>
      <c r="M24" s="246">
        <f>IF(OR(TOTAL!M24="",TOTAL!M24=0),"",TOTAL!M24/TOTAL!$C$6*'Vîrsta 3-4 ani'!$C$6)</f>
        <v>0.44</v>
      </c>
      <c r="N24" s="246" t="str">
        <f>IF(OR(TOTAL!N24="",TOTAL!N24=0),"",TOTAL!N24/TOTAL!$C$6*'Vîrsta 3-4 ani'!$C$6)</f>
        <v/>
      </c>
      <c r="O24" s="246" t="str">
        <f>IF(OR(TOTAL!O24="",TOTAL!O24=0),"",TOTAL!O24/TOTAL!$C$6*'Vîrsta 3-4 ani'!$C$6)</f>
        <v/>
      </c>
      <c r="P24" s="246">
        <f>IF(OR(TOTAL!P24="",TOTAL!P24=0),"",TOTAL!P24/TOTAL!$C$6*'Vîrsta 3-4 ani'!$C$6)</f>
        <v>7.9640000000000013</v>
      </c>
      <c r="Q24" s="246" t="str">
        <f>IF(OR(TOTAL!Q24="",TOTAL!Q24=0),"",TOTAL!Q24/TOTAL!$C$6*'Vîrsta 3-4 ani'!$C$6)</f>
        <v/>
      </c>
      <c r="R24" s="246" t="str">
        <f>IF(OR(TOTAL!R24="",TOTAL!R24=0),"",TOTAL!R24/TOTAL!$C$6*'Vîrsta 3-4 ani'!$C$6)</f>
        <v/>
      </c>
      <c r="S24" s="246" t="str">
        <f>IF(OR(TOTAL!S24="",TOTAL!S24=0),"",TOTAL!S24/TOTAL!$C$6*'Vîrsta 3-4 ani'!$C$6)</f>
        <v/>
      </c>
      <c r="T24" s="246" t="str">
        <f>IF(OR(TOTAL!T24="",TOTAL!T24=0),"",TOTAL!T24/TOTAL!$C$6*'Vîrsta 3-4 ani'!$C$6)</f>
        <v/>
      </c>
      <c r="U24" s="246" t="str">
        <f>IF(OR(TOTAL!U24="",TOTAL!U24=0),"",TOTAL!U24/TOTAL!$C$6*'Vîrsta 3-4 ani'!$C$6)</f>
        <v/>
      </c>
      <c r="V24" s="246" t="str">
        <f>IF(OR(TOTAL!V24="",TOTAL!V24=0),"",TOTAL!V24/TOTAL!$C$6*'Vîrsta 3-4 ani'!$C$6)</f>
        <v/>
      </c>
      <c r="W24" s="246" t="str">
        <f>IF(OR(TOTAL!W24="",TOTAL!W24=0),"",TOTAL!W24/TOTAL!$C$6*'Vîrsta 3-4 ani'!$C$6)</f>
        <v/>
      </c>
      <c r="X24" s="246" t="str">
        <f>IF(OR(TOTAL!X24="",TOTAL!X24=0),"",TOTAL!X24/TOTAL!$C$6*'Vîrsta 3-4 ani'!$C$6)</f>
        <v/>
      </c>
      <c r="Y24" s="246" t="str">
        <f>IF(OR(TOTAL!Y24="",TOTAL!Y24=0),"",TOTAL!Y24/TOTAL!$C$6*'Vîrsta 3-4 ani'!$C$6)</f>
        <v/>
      </c>
      <c r="Z24" s="11">
        <f t="shared" si="0"/>
        <v>10.093600000000002</v>
      </c>
      <c r="AA24" s="11">
        <f t="shared" si="2"/>
        <v>16.227652733118973</v>
      </c>
      <c r="AB24" s="11">
        <f t="shared" si="15"/>
        <v>12.982122186495179</v>
      </c>
      <c r="AC24" s="7">
        <v>20</v>
      </c>
      <c r="AD24" s="97">
        <f t="shared" si="11"/>
        <v>0.22069607717041806</v>
      </c>
      <c r="AE24" s="100">
        <v>1.7000000000000001E-2</v>
      </c>
      <c r="AF24" s="101">
        <f t="shared" si="12"/>
        <v>0</v>
      </c>
      <c r="AG24" s="100"/>
      <c r="AH24" s="101">
        <f t="shared" si="13"/>
        <v>1.4020691961414793</v>
      </c>
      <c r="AI24" s="100">
        <v>0.108</v>
      </c>
      <c r="AJ24" s="97">
        <f t="shared" si="14"/>
        <v>5.5823125401929268</v>
      </c>
      <c r="AK24" s="98">
        <v>0.43</v>
      </c>
      <c r="AL24" s="195"/>
      <c r="AM24" s="136"/>
      <c r="AN24" s="137"/>
      <c r="AO24" s="66"/>
    </row>
    <row r="25" spans="1:41" s="31" customFormat="1" ht="15.75" x14ac:dyDescent="0.25">
      <c r="A25" s="327"/>
      <c r="B25" s="57" t="s">
        <v>79</v>
      </c>
      <c r="C25" s="246" t="str">
        <f>IF(OR(TOTAL!C25="",TOTAL!C25=0),"",TOTAL!C25/TOTAL!$C$6*'Vîrsta 3-4 ani'!$C$6)</f>
        <v/>
      </c>
      <c r="D25" s="246" t="str">
        <f>IF(OR(TOTAL!D25="",TOTAL!D25=0),"",TOTAL!D25/TOTAL!$C$6*'Vîrsta 3-4 ani'!$C$6)</f>
        <v/>
      </c>
      <c r="E25" s="246" t="str">
        <f>IF(OR(TOTAL!E25="",TOTAL!E25=0),"",TOTAL!E25/TOTAL!$C$6*'Vîrsta 3-4 ani'!$C$6)</f>
        <v/>
      </c>
      <c r="F25" s="246" t="str">
        <f>IF(OR(TOTAL!F25="",TOTAL!F25=0),"",TOTAL!F25/TOTAL!$C$6*'Vîrsta 3-4 ani'!$C$6)</f>
        <v/>
      </c>
      <c r="G25" s="246" t="str">
        <f>IF(OR(TOTAL!G25="",TOTAL!G25=0),"",TOTAL!G25/TOTAL!$C$6*'Vîrsta 3-4 ani'!$C$6)</f>
        <v/>
      </c>
      <c r="H25" s="246" t="str">
        <f>IF(OR(TOTAL!H25="",TOTAL!H25=0),"",TOTAL!H25/TOTAL!$C$6*'Vîrsta 3-4 ani'!$C$6)</f>
        <v/>
      </c>
      <c r="I25" s="246">
        <f>IF(OR(TOTAL!I25="",TOTAL!I25=0),"",TOTAL!I25/TOTAL!$C$6*'Vîrsta 3-4 ani'!$C$6)</f>
        <v>0.22</v>
      </c>
      <c r="J25" s="246">
        <f>IF(OR(TOTAL!J25="",TOTAL!J25=0),"",TOTAL!J25/TOTAL!$C$6*'Vîrsta 3-4 ani'!$C$6)</f>
        <v>0.26400000000000001</v>
      </c>
      <c r="K25" s="246">
        <f>IF(OR(TOTAL!K25="",TOTAL!K25=0),"",TOTAL!K25/TOTAL!$C$6*'Vîrsta 3-4 ani'!$C$6)</f>
        <v>0.22</v>
      </c>
      <c r="L25" s="246">
        <f>IF(OR(TOTAL!L25="",TOTAL!L25=0),"",TOTAL!L25/TOTAL!$C$6*'Vîrsta 3-4 ani'!$C$6)</f>
        <v>0.25739999999999996</v>
      </c>
      <c r="M25" s="246">
        <f>IF(OR(TOTAL!M25="",TOTAL!M25=0),"",TOTAL!M25/TOTAL!$C$6*'Vîrsta 3-4 ani'!$C$6)</f>
        <v>0.39600000000000002</v>
      </c>
      <c r="N25" s="246">
        <f>IF(OR(TOTAL!N25="",TOTAL!N25=0),"",TOTAL!N25/TOTAL!$C$6*'Vîrsta 3-4 ani'!$C$6)</f>
        <v>0.22</v>
      </c>
      <c r="O25" s="246">
        <f>IF(OR(TOTAL!O25="",TOTAL!O25=0),"",TOTAL!O25/TOTAL!$C$6*'Vîrsta 3-4 ani'!$C$6)</f>
        <v>0.13200000000000001</v>
      </c>
      <c r="P25" s="246" t="str">
        <f>IF(OR(TOTAL!P25="",TOTAL!P25=0),"",TOTAL!P25/TOTAL!$C$6*'Vîrsta 3-4 ani'!$C$6)</f>
        <v/>
      </c>
      <c r="Q25" s="246">
        <f>IF(OR(TOTAL!Q25="",TOTAL!Q25=0),"",TOTAL!Q25/TOTAL!$C$6*'Vîrsta 3-4 ani'!$C$6)</f>
        <v>2.6399999999999997</v>
      </c>
      <c r="R25" s="246">
        <f>IF(OR(TOTAL!R25="",TOTAL!R25=0),"",TOTAL!R25/TOTAL!$C$6*'Vîrsta 3-4 ani'!$C$6)</f>
        <v>0.79200000000000004</v>
      </c>
      <c r="S25" s="246">
        <f>IF(OR(TOTAL!S25="",TOTAL!S25=0),"",TOTAL!S25/TOTAL!$C$6*'Vîrsta 3-4 ani'!$C$6)</f>
        <v>3.6300000000000003</v>
      </c>
      <c r="T25" s="246">
        <f>IF(OR(TOTAL!T25="",TOTAL!T25=0),"",TOTAL!T25/TOTAL!$C$6*'Vîrsta 3-4 ani'!$C$6)</f>
        <v>2.3760000000000003</v>
      </c>
      <c r="U25" s="246">
        <f>IF(OR(TOTAL!U25="",TOTAL!U25=0),"",TOTAL!U25/TOTAL!$C$6*'Vîrsta 3-4 ani'!$C$6)</f>
        <v>2.024</v>
      </c>
      <c r="V25" s="246">
        <f>IF(OR(TOTAL!V25="",TOTAL!V25=0),"",TOTAL!V25/TOTAL!$C$6*'Vîrsta 3-4 ani'!$C$6)</f>
        <v>2.508</v>
      </c>
      <c r="W25" s="246" t="str">
        <f>IF(OR(TOTAL!W25="",TOTAL!W25=0),"",TOTAL!W25/TOTAL!$C$6*'Vîrsta 3-4 ani'!$C$6)</f>
        <v/>
      </c>
      <c r="X25" s="246" t="str">
        <f>IF(OR(TOTAL!X25="",TOTAL!X25=0),"",TOTAL!X25/TOTAL!$C$6*'Vîrsta 3-4 ani'!$C$6)</f>
        <v/>
      </c>
      <c r="Y25" s="246" t="str">
        <f>IF(OR(TOTAL!Y25="",TOTAL!Y25=0),"",TOTAL!Y25/TOTAL!$C$6*'Vîrsta 3-4 ani'!$C$6)</f>
        <v/>
      </c>
      <c r="Z25" s="11">
        <f t="shared" si="0"/>
        <v>15.679400000000001</v>
      </c>
      <c r="AA25" s="11">
        <f t="shared" si="2"/>
        <v>25.208038585209003</v>
      </c>
      <c r="AB25" s="11">
        <f t="shared" si="15"/>
        <v>23.947636655948553</v>
      </c>
      <c r="AC25" s="7">
        <v>5</v>
      </c>
      <c r="AD25" s="97">
        <f t="shared" si="11"/>
        <v>0.14368581993569132</v>
      </c>
      <c r="AE25" s="100">
        <v>6.0000000000000001E-3</v>
      </c>
      <c r="AF25" s="101">
        <f t="shared" si="12"/>
        <v>0</v>
      </c>
      <c r="AG25" s="100"/>
      <c r="AH25" s="101">
        <f t="shared" si="13"/>
        <v>1.0058007395498394</v>
      </c>
      <c r="AI25" s="100">
        <v>4.2000000000000003E-2</v>
      </c>
      <c r="AJ25" s="97">
        <f t="shared" si="14"/>
        <v>4.3105745980707395</v>
      </c>
      <c r="AK25" s="98">
        <v>0.18</v>
      </c>
      <c r="AL25" s="195"/>
      <c r="AM25" s="136"/>
      <c r="AN25" s="137"/>
      <c r="AO25" s="66"/>
    </row>
    <row r="26" spans="1:41" s="31" customFormat="1" ht="15.75" x14ac:dyDescent="0.25">
      <c r="A26" s="327"/>
      <c r="B26" s="57" t="s">
        <v>22</v>
      </c>
      <c r="C26" s="246" t="str">
        <f>IF(OR(TOTAL!C26="",TOTAL!C26=0),"",TOTAL!C26/TOTAL!$C$6*'Vîrsta 3-4 ani'!$C$6)</f>
        <v/>
      </c>
      <c r="D26" s="246" t="str">
        <f>IF(OR(TOTAL!D26="",TOTAL!D26=0),"",TOTAL!D26/TOTAL!$C$6*'Vîrsta 3-4 ani'!$C$6)</f>
        <v/>
      </c>
      <c r="E26" s="246">
        <f>IF(OR(TOTAL!E26="",TOTAL!E26=0),"",TOTAL!E26/TOTAL!$C$6*'Vîrsta 3-4 ani'!$C$6)</f>
        <v>0.57200000000000006</v>
      </c>
      <c r="F26" s="246" t="str">
        <f>IF(OR(TOTAL!F26="",TOTAL!F26=0),"",TOTAL!F26/TOTAL!$C$6*'Vîrsta 3-4 ani'!$C$6)</f>
        <v/>
      </c>
      <c r="G26" s="246" t="str">
        <f>IF(OR(TOTAL!G26="",TOTAL!G26=0),"",TOTAL!G26/TOTAL!$C$6*'Vîrsta 3-4 ani'!$C$6)</f>
        <v/>
      </c>
      <c r="H26" s="246">
        <f>IF(OR(TOTAL!H26="",TOTAL!H26=0),"",TOTAL!H26/TOTAL!$C$6*'Vîrsta 3-4 ani'!$C$6)</f>
        <v>0.61599999999999988</v>
      </c>
      <c r="I26" s="246" t="str">
        <f>IF(OR(TOTAL!I26="",TOTAL!I26=0),"",TOTAL!I26/TOTAL!$C$6*'Vîrsta 3-4 ani'!$C$6)</f>
        <v/>
      </c>
      <c r="J26" s="246" t="str">
        <f>IF(OR(TOTAL!J26="",TOTAL!J26=0),"",TOTAL!J26/TOTAL!$C$6*'Vîrsta 3-4 ani'!$C$6)</f>
        <v/>
      </c>
      <c r="K26" s="246" t="str">
        <f>IF(OR(TOTAL!K26="",TOTAL!K26=0),"",TOTAL!K26/TOTAL!$C$6*'Vîrsta 3-4 ani'!$C$6)</f>
        <v/>
      </c>
      <c r="L26" s="246" t="str">
        <f>IF(OR(TOTAL!L26="",TOTAL!L26=0),"",TOTAL!L26/TOTAL!$C$6*'Vîrsta 3-4 ani'!$C$6)</f>
        <v/>
      </c>
      <c r="M26" s="246" t="str">
        <f>IF(OR(TOTAL!M26="",TOTAL!M26=0),"",TOTAL!M26/TOTAL!$C$6*'Vîrsta 3-4 ani'!$C$6)</f>
        <v/>
      </c>
      <c r="N26" s="246" t="str">
        <f>IF(OR(TOTAL!N26="",TOTAL!N26=0),"",TOTAL!N26/TOTAL!$C$6*'Vîrsta 3-4 ani'!$C$6)</f>
        <v/>
      </c>
      <c r="O26" s="246">
        <f>IF(OR(TOTAL!O26="",TOTAL!O26=0),"",TOTAL!O26/TOTAL!$C$6*'Vîrsta 3-4 ani'!$C$6)</f>
        <v>0.32999999999999996</v>
      </c>
      <c r="P26" s="246" t="str">
        <f>IF(OR(TOTAL!P26="",TOTAL!P26=0),"",TOTAL!P26/TOTAL!$C$6*'Vîrsta 3-4 ani'!$C$6)</f>
        <v/>
      </c>
      <c r="Q26" s="246" t="str">
        <f>IF(OR(TOTAL!Q26="",TOTAL!Q26=0),"",TOTAL!Q26/TOTAL!$C$6*'Vîrsta 3-4 ani'!$C$6)</f>
        <v/>
      </c>
      <c r="R26" s="246" t="str">
        <f>IF(OR(TOTAL!R26="",TOTAL!R26=0),"",TOTAL!R26/TOTAL!$C$6*'Vîrsta 3-4 ani'!$C$6)</f>
        <v/>
      </c>
      <c r="S26" s="246">
        <f>IF(OR(TOTAL!S26="",TOTAL!S26=0),"",TOTAL!S26/TOTAL!$C$6*'Vîrsta 3-4 ani'!$C$6)</f>
        <v>6.6</v>
      </c>
      <c r="T26" s="246" t="str">
        <f>IF(OR(TOTAL!T26="",TOTAL!T26=0),"",TOTAL!T26/TOTAL!$C$6*'Vîrsta 3-4 ani'!$C$6)</f>
        <v/>
      </c>
      <c r="U26" s="246" t="str">
        <f>IF(OR(TOTAL!U26="",TOTAL!U26=0),"",TOTAL!U26/TOTAL!$C$6*'Vîrsta 3-4 ani'!$C$6)</f>
        <v/>
      </c>
      <c r="V26" s="246" t="str">
        <f>IF(OR(TOTAL!V26="",TOTAL!V26=0),"",TOTAL!V26/TOTAL!$C$6*'Vîrsta 3-4 ani'!$C$6)</f>
        <v/>
      </c>
      <c r="W26" s="246" t="str">
        <f>IF(OR(TOTAL!W26="",TOTAL!W26=0),"",TOTAL!W26/TOTAL!$C$6*'Vîrsta 3-4 ani'!$C$6)</f>
        <v/>
      </c>
      <c r="X26" s="246" t="str">
        <f>IF(OR(TOTAL!X26="",TOTAL!X26=0),"",TOTAL!X26/TOTAL!$C$6*'Vîrsta 3-4 ani'!$C$6)</f>
        <v/>
      </c>
      <c r="Y26" s="246" t="str">
        <f>IF(OR(TOTAL!Y26="",TOTAL!Y26=0),"",TOTAL!Y26/TOTAL!$C$6*'Vîrsta 3-4 ani'!$C$6)</f>
        <v/>
      </c>
      <c r="Z26" s="11">
        <f t="shared" si="0"/>
        <v>8.1179999999999986</v>
      </c>
      <c r="AA26" s="11">
        <f t="shared" si="2"/>
        <v>13.051446945337618</v>
      </c>
      <c r="AB26" s="11">
        <f t="shared" si="15"/>
        <v>9.397041800643084</v>
      </c>
      <c r="AC26" s="7">
        <v>28</v>
      </c>
      <c r="AD26" s="97">
        <f t="shared" si="11"/>
        <v>0.18794083601286168</v>
      </c>
      <c r="AE26" s="100">
        <v>0.02</v>
      </c>
      <c r="AF26" s="101">
        <f t="shared" si="12"/>
        <v>0</v>
      </c>
      <c r="AG26" s="100"/>
      <c r="AH26" s="101">
        <f t="shared" si="13"/>
        <v>0.56382250803858502</v>
      </c>
      <c r="AI26" s="100">
        <v>0.06</v>
      </c>
      <c r="AJ26" s="97">
        <f t="shared" si="14"/>
        <v>3.1949942122186488</v>
      </c>
      <c r="AK26" s="98">
        <v>0.34</v>
      </c>
      <c r="AL26" s="195"/>
      <c r="AM26" s="136"/>
      <c r="AN26" s="137"/>
      <c r="AO26" s="66"/>
    </row>
    <row r="27" spans="1:41" s="31" customFormat="1" ht="15.75" x14ac:dyDescent="0.25">
      <c r="A27" s="327"/>
      <c r="B27" s="57" t="s">
        <v>23</v>
      </c>
      <c r="C27" s="246" t="str">
        <f>IF(OR(TOTAL!C27="",TOTAL!C27=0),"",TOTAL!C27/TOTAL!$C$6*'Vîrsta 3-4 ani'!$C$6)</f>
        <v/>
      </c>
      <c r="D27" s="246">
        <f>IF(OR(TOTAL!D27="",TOTAL!D27=0),"",TOTAL!D27/TOTAL!$C$6*'Vîrsta 3-4 ani'!$C$6)</f>
        <v>0.70399999999999996</v>
      </c>
      <c r="E27" s="246" t="str">
        <f>IF(OR(TOTAL!E27="",TOTAL!E27=0),"",TOTAL!E27/TOTAL!$C$6*'Vîrsta 3-4 ani'!$C$6)</f>
        <v/>
      </c>
      <c r="F27" s="246">
        <f>IF(OR(TOTAL!F27="",TOTAL!F27=0),"",TOTAL!F27/TOTAL!$C$6*'Vîrsta 3-4 ani'!$C$6)</f>
        <v>0.48400000000000004</v>
      </c>
      <c r="G27" s="246">
        <f>IF(OR(TOTAL!G27="",TOTAL!G27=0),"",TOTAL!G27/TOTAL!$C$6*'Vîrsta 3-4 ani'!$C$6)</f>
        <v>0.52800000000000002</v>
      </c>
      <c r="H27" s="246" t="str">
        <f>IF(OR(TOTAL!H27="",TOTAL!H27=0),"",TOTAL!H27/TOTAL!$C$6*'Vîrsta 3-4 ani'!$C$6)</f>
        <v/>
      </c>
      <c r="I27" s="246">
        <f>IF(OR(TOTAL!I27="",TOTAL!I27=0),"",TOTAL!I27/TOTAL!$C$6*'Vîrsta 3-4 ani'!$C$6)</f>
        <v>0.88</v>
      </c>
      <c r="J27" s="246" t="str">
        <f>IF(OR(TOTAL!J27="",TOTAL!J27=0),"",TOTAL!J27/TOTAL!$C$6*'Vîrsta 3-4 ani'!$C$6)</f>
        <v/>
      </c>
      <c r="K27" s="246" t="str">
        <f>IF(OR(TOTAL!K27="",TOTAL!K27=0),"",TOTAL!K27/TOTAL!$C$6*'Vîrsta 3-4 ani'!$C$6)</f>
        <v/>
      </c>
      <c r="L27" s="246" t="str">
        <f>IF(OR(TOTAL!L27="",TOTAL!L27=0),"",TOTAL!L27/TOTAL!$C$6*'Vîrsta 3-4 ani'!$C$6)</f>
        <v/>
      </c>
      <c r="M27" s="246" t="str">
        <f>IF(OR(TOTAL!M27="",TOTAL!M27=0),"",TOTAL!M27/TOTAL!$C$6*'Vîrsta 3-4 ani'!$C$6)</f>
        <v/>
      </c>
      <c r="N27" s="246">
        <f>IF(OR(TOTAL!N27="",TOTAL!N27=0),"",TOTAL!N27/TOTAL!$C$6*'Vîrsta 3-4 ani'!$C$6)</f>
        <v>0.88</v>
      </c>
      <c r="O27" s="246" t="str">
        <f>IF(OR(TOTAL!O27="",TOTAL!O27=0),"",TOTAL!O27/TOTAL!$C$6*'Vîrsta 3-4 ani'!$C$6)</f>
        <v/>
      </c>
      <c r="P27" s="246" t="str">
        <f>IF(OR(TOTAL!P27="",TOTAL!P27=0),"",TOTAL!P27/TOTAL!$C$6*'Vîrsta 3-4 ani'!$C$6)</f>
        <v/>
      </c>
      <c r="Q27" s="246" t="str">
        <f>IF(OR(TOTAL!Q27="",TOTAL!Q27=0),"",TOTAL!Q27/TOTAL!$C$6*'Vîrsta 3-4 ani'!$C$6)</f>
        <v/>
      </c>
      <c r="R27" s="246" t="str">
        <f>IF(OR(TOTAL!R27="",TOTAL!R27=0),"",TOTAL!R27/TOTAL!$C$6*'Vîrsta 3-4 ani'!$C$6)</f>
        <v/>
      </c>
      <c r="S27" s="246" t="str">
        <f>IF(OR(TOTAL!S27="",TOTAL!S27=0),"",TOTAL!S27/TOTAL!$C$6*'Vîrsta 3-4 ani'!$C$6)</f>
        <v/>
      </c>
      <c r="T27" s="246">
        <f>IF(OR(TOTAL!T27="",TOTAL!T27=0),"",TOTAL!T27/TOTAL!$C$6*'Vîrsta 3-4 ani'!$C$6)</f>
        <v>7.6559999999999997</v>
      </c>
      <c r="U27" s="246" t="str">
        <f>IF(OR(TOTAL!U27="",TOTAL!U27=0),"",TOTAL!U27/TOTAL!$C$6*'Vîrsta 3-4 ani'!$C$6)</f>
        <v/>
      </c>
      <c r="V27" s="246" t="str">
        <f>IF(OR(TOTAL!V27="",TOTAL!V27=0),"",TOTAL!V27/TOTAL!$C$6*'Vîrsta 3-4 ani'!$C$6)</f>
        <v/>
      </c>
      <c r="W27" s="246" t="str">
        <f>IF(OR(TOTAL!W27="",TOTAL!W27=0),"",TOTAL!W27/TOTAL!$C$6*'Vîrsta 3-4 ani'!$C$6)</f>
        <v/>
      </c>
      <c r="X27" s="246" t="str">
        <f>IF(OR(TOTAL!X27="",TOTAL!X27=0),"",TOTAL!X27/TOTAL!$C$6*'Vîrsta 3-4 ani'!$C$6)</f>
        <v/>
      </c>
      <c r="Y27" s="246" t="str">
        <f>IF(OR(TOTAL!Y27="",TOTAL!Y27=0),"",TOTAL!Y27/TOTAL!$C$6*'Vîrsta 3-4 ani'!$C$6)</f>
        <v/>
      </c>
      <c r="Z27" s="11">
        <f t="shared" si="0"/>
        <v>11.132</v>
      </c>
      <c r="AA27" s="11">
        <f t="shared" si="2"/>
        <v>17.897106109324756</v>
      </c>
      <c r="AB27" s="11">
        <f t="shared" si="15"/>
        <v>14.317684887459805</v>
      </c>
      <c r="AC27" s="7">
        <v>20</v>
      </c>
      <c r="AD27" s="97">
        <f t="shared" si="11"/>
        <v>0.28635369774919611</v>
      </c>
      <c r="AE27" s="100">
        <v>0.02</v>
      </c>
      <c r="AF27" s="101">
        <f t="shared" si="12"/>
        <v>1.4317684887459806E-2</v>
      </c>
      <c r="AG27" s="100">
        <v>1E-3</v>
      </c>
      <c r="AH27" s="101">
        <f t="shared" si="13"/>
        <v>7.1588424437299025</v>
      </c>
      <c r="AI27" s="100">
        <v>0.5</v>
      </c>
      <c r="AJ27" s="97">
        <f t="shared" si="14"/>
        <v>3.5794212218649513</v>
      </c>
      <c r="AK27" s="98">
        <v>0.25</v>
      </c>
      <c r="AL27" s="195"/>
      <c r="AM27" s="136"/>
      <c r="AN27" s="137"/>
      <c r="AO27" s="66"/>
    </row>
    <row r="28" spans="1:41" s="31" customFormat="1" ht="15.75" x14ac:dyDescent="0.25">
      <c r="A28" s="327"/>
      <c r="B28" s="57" t="s">
        <v>24</v>
      </c>
      <c r="C28" s="246" t="str">
        <f>IF(OR(TOTAL!C28="",TOTAL!C28=0),"",TOTAL!C28/TOTAL!$C$6*'Vîrsta 3-4 ani'!$C$6)</f>
        <v/>
      </c>
      <c r="D28" s="246" t="str">
        <f>IF(OR(TOTAL!D28="",TOTAL!D28=0),"",TOTAL!D28/TOTAL!$C$6*'Vîrsta 3-4 ani'!$C$6)</f>
        <v/>
      </c>
      <c r="E28" s="246" t="str">
        <f>IF(OR(TOTAL!E28="",TOTAL!E28=0),"",TOTAL!E28/TOTAL!$C$6*'Vîrsta 3-4 ani'!$C$6)</f>
        <v/>
      </c>
      <c r="F28" s="246" t="str">
        <f>IF(OR(TOTAL!F28="",TOTAL!F28=0),"",TOTAL!F28/TOTAL!$C$6*'Vîrsta 3-4 ani'!$C$6)</f>
        <v/>
      </c>
      <c r="G28" s="246" t="str">
        <f>IF(OR(TOTAL!G28="",TOTAL!G28=0),"",TOTAL!G28/TOTAL!$C$6*'Vîrsta 3-4 ani'!$C$6)</f>
        <v/>
      </c>
      <c r="H28" s="246">
        <f>IF(OR(TOTAL!H28="",TOTAL!H28=0),"",TOTAL!H28/TOTAL!$C$6*'Vîrsta 3-4 ani'!$C$6)</f>
        <v>0.35199999999999998</v>
      </c>
      <c r="I28" s="246">
        <f>IF(OR(TOTAL!I28="",TOTAL!I28=0),"",TOTAL!I28/TOTAL!$C$6*'Vîrsta 3-4 ani'!$C$6)</f>
        <v>0.30799999999999994</v>
      </c>
      <c r="J28" s="246">
        <f>IF(OR(TOTAL!J28="",TOTAL!J28=0),"",TOTAL!J28/TOTAL!$C$6*'Vîrsta 3-4 ani'!$C$6)</f>
        <v>0.39600000000000002</v>
      </c>
      <c r="K28" s="246">
        <f>IF(OR(TOTAL!K28="",TOTAL!K28=0),"",TOTAL!K28/TOTAL!$C$6*'Vîrsta 3-4 ani'!$C$6)</f>
        <v>0.26400000000000001</v>
      </c>
      <c r="L28" s="246">
        <f>IF(OR(TOTAL!L28="",TOTAL!L28=0),"",TOTAL!L28/TOTAL!$C$6*'Vîrsta 3-4 ani'!$C$6)</f>
        <v>0.34320000000000001</v>
      </c>
      <c r="M28" s="246" t="str">
        <f>IF(OR(TOTAL!M28="",TOTAL!M28=0),"",TOTAL!M28/TOTAL!$C$6*'Vîrsta 3-4 ani'!$C$6)</f>
        <v/>
      </c>
      <c r="N28" s="246">
        <f>IF(OR(TOTAL!N28="",TOTAL!N28=0),"",TOTAL!N28/TOTAL!$C$6*'Vîrsta 3-4 ani'!$C$6)</f>
        <v>0.17599999999999999</v>
      </c>
      <c r="O28" s="246">
        <f>IF(OR(TOTAL!O28="",TOTAL!O28=0),"",TOTAL!O28/TOTAL!$C$6*'Vîrsta 3-4 ani'!$C$6)</f>
        <v>0.13200000000000001</v>
      </c>
      <c r="P28" s="246">
        <f>IF(OR(TOTAL!P28="",TOTAL!P28=0),"",TOTAL!P28/TOTAL!$C$6*'Vîrsta 3-4 ani'!$C$6)</f>
        <v>1.3199999999999998</v>
      </c>
      <c r="Q28" s="246">
        <f>IF(OR(TOTAL!Q28="",TOTAL!Q28=0),"",TOTAL!Q28/TOTAL!$C$6*'Vîrsta 3-4 ani'!$C$6)</f>
        <v>1.76</v>
      </c>
      <c r="R28" s="246">
        <f>IF(OR(TOTAL!R28="",TOTAL!R28=0),"",TOTAL!R28/TOTAL!$C$6*'Vîrsta 3-4 ani'!$C$6)</f>
        <v>0.47520000000000001</v>
      </c>
      <c r="S28" s="246">
        <f>IF(OR(TOTAL!S28="",TOTAL!S28=0),"",TOTAL!S28/TOTAL!$C$6*'Vîrsta 3-4 ani'!$C$6)</f>
        <v>1.3199999999999998</v>
      </c>
      <c r="T28" s="246">
        <f>IF(OR(TOTAL!T28="",TOTAL!T28=0),"",TOTAL!T28/TOTAL!$C$6*'Vîrsta 3-4 ani'!$C$6)</f>
        <v>1.9360000000000002</v>
      </c>
      <c r="U28" s="246">
        <f>IF(OR(TOTAL!U28="",TOTAL!U28=0),"",TOTAL!U28/TOTAL!$C$6*'Vîrsta 3-4 ani'!$C$6)</f>
        <v>16.456</v>
      </c>
      <c r="V28" s="246">
        <f>IF(OR(TOTAL!V28="",TOTAL!V28=0),"",TOTAL!V28/TOTAL!$C$6*'Vîrsta 3-4 ani'!$C$6)</f>
        <v>1.3639999999999999</v>
      </c>
      <c r="W28" s="246" t="str">
        <f>IF(OR(TOTAL!W28="",TOTAL!W28=0),"",TOTAL!W28/TOTAL!$C$6*'Vîrsta 3-4 ani'!$C$6)</f>
        <v/>
      </c>
      <c r="X28" s="246" t="str">
        <f>IF(OR(TOTAL!X28="",TOTAL!X28=0),"",TOTAL!X28/TOTAL!$C$6*'Vîrsta 3-4 ani'!$C$6)</f>
        <v/>
      </c>
      <c r="Y28" s="246" t="str">
        <f>IF(OR(TOTAL!Y28="",TOTAL!Y28=0),"",TOTAL!Y28/TOTAL!$C$6*'Vîrsta 3-4 ani'!$C$6)</f>
        <v/>
      </c>
      <c r="Z28" s="11">
        <f t="shared" si="0"/>
        <v>26.602399999999999</v>
      </c>
      <c r="AA28" s="11">
        <f t="shared" si="2"/>
        <v>42.76913183279742</v>
      </c>
      <c r="AB28" s="11">
        <f t="shared" si="15"/>
        <v>32.076848874598063</v>
      </c>
      <c r="AC28" s="7">
        <v>25</v>
      </c>
      <c r="AD28" s="97">
        <f t="shared" si="11"/>
        <v>0.32076848874598063</v>
      </c>
      <c r="AE28" s="100">
        <v>0.01</v>
      </c>
      <c r="AF28" s="101">
        <f t="shared" si="12"/>
        <v>0</v>
      </c>
      <c r="AG28" s="100"/>
      <c r="AH28" s="101">
        <f t="shared" si="13"/>
        <v>1.9246109324758838</v>
      </c>
      <c r="AI28" s="100">
        <v>0.06</v>
      </c>
      <c r="AJ28" s="97">
        <f t="shared" si="14"/>
        <v>9.6230546623794186</v>
      </c>
      <c r="AK28" s="98">
        <v>0.3</v>
      </c>
      <c r="AL28" s="195"/>
      <c r="AM28" s="136"/>
      <c r="AN28" s="137"/>
      <c r="AO28" s="66"/>
    </row>
    <row r="29" spans="1:41" s="31" customFormat="1" ht="15.75" x14ac:dyDescent="0.25">
      <c r="A29" s="327"/>
      <c r="B29" s="57" t="s">
        <v>85</v>
      </c>
      <c r="C29" s="246" t="str">
        <f>IF(OR(TOTAL!C29="",TOTAL!C29=0),"",TOTAL!C29/TOTAL!$C$6*'Vîrsta 3-4 ani'!$C$6)</f>
        <v/>
      </c>
      <c r="D29" s="246" t="str">
        <f>IF(OR(TOTAL!D29="",TOTAL!D29=0),"",TOTAL!D29/TOTAL!$C$6*'Vîrsta 3-4 ani'!$C$6)</f>
        <v/>
      </c>
      <c r="E29" s="246" t="str">
        <f>IF(OR(TOTAL!E29="",TOTAL!E29=0),"",TOTAL!E29/TOTAL!$C$6*'Vîrsta 3-4 ani'!$C$6)</f>
        <v/>
      </c>
      <c r="F29" s="246" t="str">
        <f>IF(OR(TOTAL!F29="",TOTAL!F29=0),"",TOTAL!F29/TOTAL!$C$6*'Vîrsta 3-4 ani'!$C$6)</f>
        <v/>
      </c>
      <c r="G29" s="246" t="str">
        <f>IF(OR(TOTAL!G29="",TOTAL!G29=0),"",TOTAL!G29/TOTAL!$C$6*'Vîrsta 3-4 ani'!$C$6)</f>
        <v/>
      </c>
      <c r="H29" s="246" t="str">
        <f>IF(OR(TOTAL!H29="",TOTAL!H29=0),"",TOTAL!H29/TOTAL!$C$6*'Vîrsta 3-4 ani'!$C$6)</f>
        <v/>
      </c>
      <c r="I29" s="246" t="str">
        <f>IF(OR(TOTAL!I29="",TOTAL!I29=0),"",TOTAL!I29/TOTAL!$C$6*'Vîrsta 3-4 ani'!$C$6)</f>
        <v/>
      </c>
      <c r="J29" s="246" t="str">
        <f>IF(OR(TOTAL!J29="",TOTAL!J29=0),"",TOTAL!J29/TOTAL!$C$6*'Vîrsta 3-4 ani'!$C$6)</f>
        <v/>
      </c>
      <c r="K29" s="246" t="str">
        <f>IF(OR(TOTAL!K29="",TOTAL!K29=0),"",TOTAL!K29/TOTAL!$C$6*'Vîrsta 3-4 ani'!$C$6)</f>
        <v/>
      </c>
      <c r="L29" s="246" t="str">
        <f>IF(OR(TOTAL!L29="",TOTAL!L29=0),"",TOTAL!L29/TOTAL!$C$6*'Vîrsta 3-4 ani'!$C$6)</f>
        <v/>
      </c>
      <c r="M29" s="246" t="str">
        <f>IF(OR(TOTAL!M29="",TOTAL!M29=0),"",TOTAL!M29/TOTAL!$C$6*'Vîrsta 3-4 ani'!$C$6)</f>
        <v/>
      </c>
      <c r="N29" s="246" t="str">
        <f>IF(OR(TOTAL!N29="",TOTAL!N29=0),"",TOTAL!N29/TOTAL!$C$6*'Vîrsta 3-4 ani'!$C$6)</f>
        <v/>
      </c>
      <c r="O29" s="246" t="str">
        <f>IF(OR(TOTAL!O29="",TOTAL!O29=0),"",TOTAL!O29/TOTAL!$C$6*'Vîrsta 3-4 ani'!$C$6)</f>
        <v/>
      </c>
      <c r="P29" s="246" t="str">
        <f>IF(OR(TOTAL!P29="",TOTAL!P29=0),"",TOTAL!P29/TOTAL!$C$6*'Vîrsta 3-4 ani'!$C$6)</f>
        <v/>
      </c>
      <c r="Q29" s="246" t="str">
        <f>IF(OR(TOTAL!Q29="",TOTAL!Q29=0),"",TOTAL!Q29/TOTAL!$C$6*'Vîrsta 3-4 ani'!$C$6)</f>
        <v/>
      </c>
      <c r="R29" s="246" t="str">
        <f>IF(OR(TOTAL!R29="",TOTAL!R29=0),"",TOTAL!R29/TOTAL!$C$6*'Vîrsta 3-4 ani'!$C$6)</f>
        <v/>
      </c>
      <c r="S29" s="246" t="str">
        <f>IF(OR(TOTAL!S29="",TOTAL!S29=0),"",TOTAL!S29/TOTAL!$C$6*'Vîrsta 3-4 ani'!$C$6)</f>
        <v/>
      </c>
      <c r="T29" s="246" t="str">
        <f>IF(OR(TOTAL!T29="",TOTAL!T29=0),"",TOTAL!T29/TOTAL!$C$6*'Vîrsta 3-4 ani'!$C$6)</f>
        <v/>
      </c>
      <c r="U29" s="246" t="str">
        <f>IF(OR(TOTAL!U29="",TOTAL!U29=0),"",TOTAL!U29/TOTAL!$C$6*'Vîrsta 3-4 ani'!$C$6)</f>
        <v/>
      </c>
      <c r="V29" s="246" t="str">
        <f>IF(OR(TOTAL!V29="",TOTAL!V29=0),"",TOTAL!V29/TOTAL!$C$6*'Vîrsta 3-4 ani'!$C$6)</f>
        <v/>
      </c>
      <c r="W29" s="246" t="str">
        <f>IF(OR(TOTAL!W29="",TOTAL!W29=0),"",TOTAL!W29/TOTAL!$C$6*'Vîrsta 3-4 ani'!$C$6)</f>
        <v/>
      </c>
      <c r="X29" s="246" t="str">
        <f>IF(OR(TOTAL!X29="",TOTAL!X29=0),"",TOTAL!X29/TOTAL!$C$6*'Vîrsta 3-4 ani'!$C$6)</f>
        <v/>
      </c>
      <c r="Y29" s="246" t="str">
        <f>IF(OR(TOTAL!Y29="",TOTAL!Y29=0),"",TOTAL!Y29/TOTAL!$C$6*'Vîrsta 3-4 ani'!$C$6)</f>
        <v/>
      </c>
      <c r="Z29" s="11">
        <f t="shared" si="0"/>
        <v>0</v>
      </c>
      <c r="AA29" s="11">
        <f t="shared" si="2"/>
        <v>0</v>
      </c>
      <c r="AB29" s="11" t="str">
        <f t="shared" si="15"/>
        <v/>
      </c>
      <c r="AC29" s="7">
        <v>10</v>
      </c>
      <c r="AD29" s="97" t="str">
        <f t="shared" si="11"/>
        <v/>
      </c>
      <c r="AE29" s="100">
        <v>6.0000000000000001E-3</v>
      </c>
      <c r="AF29" s="101" t="str">
        <f t="shared" si="12"/>
        <v/>
      </c>
      <c r="AG29" s="100">
        <v>1E-3</v>
      </c>
      <c r="AH29" s="101" t="str">
        <f t="shared" si="13"/>
        <v/>
      </c>
      <c r="AI29" s="100">
        <v>0.05</v>
      </c>
      <c r="AJ29" s="97" t="str">
        <f t="shared" si="14"/>
        <v/>
      </c>
      <c r="AK29" s="98">
        <v>0.24</v>
      </c>
      <c r="AL29" s="195"/>
      <c r="AM29" s="136"/>
      <c r="AN29" s="137"/>
      <c r="AO29" s="66"/>
    </row>
    <row r="30" spans="1:41" s="31" customFormat="1" ht="15.75" x14ac:dyDescent="0.25">
      <c r="A30" s="327"/>
      <c r="B30" s="60" t="s">
        <v>83</v>
      </c>
      <c r="C30" s="246" t="str">
        <f>IF(OR(TOTAL!C30="",TOTAL!C30=0),"",TOTAL!C30/TOTAL!$C$6*'Vîrsta 3-4 ani'!$C$6)</f>
        <v/>
      </c>
      <c r="D30" s="246" t="str">
        <f>IF(OR(TOTAL!D30="",TOTAL!D30=0),"",TOTAL!D30/TOTAL!$C$6*'Vîrsta 3-4 ani'!$C$6)</f>
        <v/>
      </c>
      <c r="E30" s="246" t="str">
        <f>IF(OR(TOTAL!E30="",TOTAL!E30=0),"",TOTAL!E30/TOTAL!$C$6*'Vîrsta 3-4 ani'!$C$6)</f>
        <v/>
      </c>
      <c r="F30" s="246" t="str">
        <f>IF(OR(TOTAL!F30="",TOTAL!F30=0),"",TOTAL!F30/TOTAL!$C$6*'Vîrsta 3-4 ani'!$C$6)</f>
        <v/>
      </c>
      <c r="G30" s="246" t="str">
        <f>IF(OR(TOTAL!G30="",TOTAL!G30=0),"",TOTAL!G30/TOTAL!$C$6*'Vîrsta 3-4 ani'!$C$6)</f>
        <v/>
      </c>
      <c r="H30" s="246" t="str">
        <f>IF(OR(TOTAL!H30="",TOTAL!H30=0),"",TOTAL!H30/TOTAL!$C$6*'Vîrsta 3-4 ani'!$C$6)</f>
        <v/>
      </c>
      <c r="I30" s="246" t="str">
        <f>IF(OR(TOTAL!I30="",TOTAL!I30=0),"",TOTAL!I30/TOTAL!$C$6*'Vîrsta 3-4 ani'!$C$6)</f>
        <v/>
      </c>
      <c r="J30" s="246" t="str">
        <f>IF(OR(TOTAL!J30="",TOTAL!J30=0),"",TOTAL!J30/TOTAL!$C$6*'Vîrsta 3-4 ani'!$C$6)</f>
        <v/>
      </c>
      <c r="K30" s="246" t="str">
        <f>IF(OR(TOTAL!K30="",TOTAL!K30=0),"",TOTAL!K30/TOTAL!$C$6*'Vîrsta 3-4 ani'!$C$6)</f>
        <v/>
      </c>
      <c r="L30" s="246" t="str">
        <f>IF(OR(TOTAL!L30="",TOTAL!L30=0),"",TOTAL!L30/TOTAL!$C$6*'Vîrsta 3-4 ani'!$C$6)</f>
        <v/>
      </c>
      <c r="M30" s="246" t="str">
        <f>IF(OR(TOTAL!M30="",TOTAL!M30=0),"",TOTAL!M30/TOTAL!$C$6*'Vîrsta 3-4 ani'!$C$6)</f>
        <v/>
      </c>
      <c r="N30" s="246" t="str">
        <f>IF(OR(TOTAL!N30="",TOTAL!N30=0),"",TOTAL!N30/TOTAL!$C$6*'Vîrsta 3-4 ani'!$C$6)</f>
        <v/>
      </c>
      <c r="O30" s="246" t="str">
        <f>IF(OR(TOTAL!O30="",TOTAL!O30=0),"",TOTAL!O30/TOTAL!$C$6*'Vîrsta 3-4 ani'!$C$6)</f>
        <v/>
      </c>
      <c r="P30" s="246" t="str">
        <f>IF(OR(TOTAL!P30="",TOTAL!P30=0),"",TOTAL!P30/TOTAL!$C$6*'Vîrsta 3-4 ani'!$C$6)</f>
        <v/>
      </c>
      <c r="Q30" s="246" t="str">
        <f>IF(OR(TOTAL!Q30="",TOTAL!Q30=0),"",TOTAL!Q30/TOTAL!$C$6*'Vîrsta 3-4 ani'!$C$6)</f>
        <v/>
      </c>
      <c r="R30" s="246" t="str">
        <f>IF(OR(TOTAL!R30="",TOTAL!R30=0),"",TOTAL!R30/TOTAL!$C$6*'Vîrsta 3-4 ani'!$C$6)</f>
        <v/>
      </c>
      <c r="S30" s="246" t="str">
        <f>IF(OR(TOTAL!S30="",TOTAL!S30=0),"",TOTAL!S30/TOTAL!$C$6*'Vîrsta 3-4 ani'!$C$6)</f>
        <v/>
      </c>
      <c r="T30" s="246" t="str">
        <f>IF(OR(TOTAL!T30="",TOTAL!T30=0),"",TOTAL!T30/TOTAL!$C$6*'Vîrsta 3-4 ani'!$C$6)</f>
        <v/>
      </c>
      <c r="U30" s="246" t="str">
        <f>IF(OR(TOTAL!U30="",TOTAL!U30=0),"",TOTAL!U30/TOTAL!$C$6*'Vîrsta 3-4 ani'!$C$6)</f>
        <v/>
      </c>
      <c r="V30" s="246" t="str">
        <f>IF(OR(TOTAL!V30="",TOTAL!V30=0),"",TOTAL!V30/TOTAL!$C$6*'Vîrsta 3-4 ani'!$C$6)</f>
        <v/>
      </c>
      <c r="W30" s="246" t="str">
        <f>IF(OR(TOTAL!W30="",TOTAL!W30=0),"",TOTAL!W30/TOTAL!$C$6*'Vîrsta 3-4 ani'!$C$6)</f>
        <v/>
      </c>
      <c r="X30" s="246" t="str">
        <f>IF(OR(TOTAL!X30="",TOTAL!X30=0),"",TOTAL!X30/TOTAL!$C$6*'Vîrsta 3-4 ani'!$C$6)</f>
        <v/>
      </c>
      <c r="Y30" s="246" t="str">
        <f>IF(OR(TOTAL!Y30="",TOTAL!Y30=0),"",TOTAL!Y30/TOTAL!$C$6*'Vîrsta 3-4 ani'!$C$6)</f>
        <v/>
      </c>
      <c r="Z30" s="11">
        <f t="shared" si="0"/>
        <v>0</v>
      </c>
      <c r="AA30" s="11">
        <f t="shared" si="2"/>
        <v>0</v>
      </c>
      <c r="AB30" s="11" t="str">
        <f t="shared" si="15"/>
        <v/>
      </c>
      <c r="AC30" s="7">
        <v>20</v>
      </c>
      <c r="AD30" s="97" t="str">
        <f t="shared" si="11"/>
        <v/>
      </c>
      <c r="AE30" s="98">
        <v>1.2E-2</v>
      </c>
      <c r="AF30" s="97" t="str">
        <f t="shared" si="12"/>
        <v/>
      </c>
      <c r="AG30" s="98">
        <v>3.0000000000000001E-3</v>
      </c>
      <c r="AH30" s="97" t="str">
        <f t="shared" si="13"/>
        <v/>
      </c>
      <c r="AI30" s="98">
        <v>3.3000000000000002E-2</v>
      </c>
      <c r="AJ30" s="97" t="str">
        <f t="shared" si="14"/>
        <v/>
      </c>
      <c r="AK30" s="98">
        <v>0.17</v>
      </c>
      <c r="AL30" s="195"/>
      <c r="AM30" s="136"/>
      <c r="AN30" s="137"/>
      <c r="AO30" s="66"/>
    </row>
    <row r="31" spans="1:41" s="31" customFormat="1" ht="15.75" x14ac:dyDescent="0.25">
      <c r="A31" s="327"/>
      <c r="B31" s="60" t="s">
        <v>87</v>
      </c>
      <c r="C31" s="246" t="str">
        <f>IF(OR(TOTAL!C31="",TOTAL!C31=0),"",TOTAL!C31/TOTAL!$C$6*'Vîrsta 3-4 ani'!$C$6)</f>
        <v/>
      </c>
      <c r="D31" s="246" t="str">
        <f>IF(OR(TOTAL!D31="",TOTAL!D31=0),"",TOTAL!D31/TOTAL!$C$6*'Vîrsta 3-4 ani'!$C$6)</f>
        <v/>
      </c>
      <c r="E31" s="246" t="str">
        <f>IF(OR(TOTAL!E31="",TOTAL!E31=0),"",TOTAL!E31/TOTAL!$C$6*'Vîrsta 3-4 ani'!$C$6)</f>
        <v/>
      </c>
      <c r="F31" s="246" t="str">
        <f>IF(OR(TOTAL!F31="",TOTAL!F31=0),"",TOTAL!F31/TOTAL!$C$6*'Vîrsta 3-4 ani'!$C$6)</f>
        <v/>
      </c>
      <c r="G31" s="246" t="str">
        <f>IF(OR(TOTAL!G31="",TOTAL!G31=0),"",TOTAL!G31/TOTAL!$C$6*'Vîrsta 3-4 ani'!$C$6)</f>
        <v/>
      </c>
      <c r="H31" s="246" t="str">
        <f>IF(OR(TOTAL!H31="",TOTAL!H31=0),"",TOTAL!H31/TOTAL!$C$6*'Vîrsta 3-4 ani'!$C$6)</f>
        <v/>
      </c>
      <c r="I31" s="246" t="str">
        <f>IF(OR(TOTAL!I31="",TOTAL!I31=0),"",TOTAL!I31/TOTAL!$C$6*'Vîrsta 3-4 ani'!$C$6)</f>
        <v/>
      </c>
      <c r="J31" s="246" t="str">
        <f>IF(OR(TOTAL!J31="",TOTAL!J31=0),"",TOTAL!J31/TOTAL!$C$6*'Vîrsta 3-4 ani'!$C$6)</f>
        <v/>
      </c>
      <c r="K31" s="246" t="str">
        <f>IF(OR(TOTAL!K31="",TOTAL!K31=0),"",TOTAL!K31/TOTAL!$C$6*'Vîrsta 3-4 ani'!$C$6)</f>
        <v/>
      </c>
      <c r="L31" s="246" t="str">
        <f>IF(OR(TOTAL!L31="",TOTAL!L31=0),"",TOTAL!L31/TOTAL!$C$6*'Vîrsta 3-4 ani'!$C$6)</f>
        <v/>
      </c>
      <c r="M31" s="246" t="str">
        <f>IF(OR(TOTAL!M31="",TOTAL!M31=0),"",TOTAL!M31/TOTAL!$C$6*'Vîrsta 3-4 ani'!$C$6)</f>
        <v/>
      </c>
      <c r="N31" s="246" t="str">
        <f>IF(OR(TOTAL!N31="",TOTAL!N31=0),"",TOTAL!N31/TOTAL!$C$6*'Vîrsta 3-4 ani'!$C$6)</f>
        <v/>
      </c>
      <c r="O31" s="246" t="str">
        <f>IF(OR(TOTAL!O31="",TOTAL!O31=0),"",TOTAL!O31/TOTAL!$C$6*'Vîrsta 3-4 ani'!$C$6)</f>
        <v/>
      </c>
      <c r="P31" s="246" t="str">
        <f>IF(OR(TOTAL!P31="",TOTAL!P31=0),"",TOTAL!P31/TOTAL!$C$6*'Vîrsta 3-4 ani'!$C$6)</f>
        <v/>
      </c>
      <c r="Q31" s="246" t="str">
        <f>IF(OR(TOTAL!Q31="",TOTAL!Q31=0),"",TOTAL!Q31/TOTAL!$C$6*'Vîrsta 3-4 ani'!$C$6)</f>
        <v/>
      </c>
      <c r="R31" s="246" t="str">
        <f>IF(OR(TOTAL!R31="",TOTAL!R31=0),"",TOTAL!R31/TOTAL!$C$6*'Vîrsta 3-4 ani'!$C$6)</f>
        <v/>
      </c>
      <c r="S31" s="246" t="str">
        <f>IF(OR(TOTAL!S31="",TOTAL!S31=0),"",TOTAL!S31/TOTAL!$C$6*'Vîrsta 3-4 ani'!$C$6)</f>
        <v/>
      </c>
      <c r="T31" s="246" t="str">
        <f>IF(OR(TOTAL!T31="",TOTAL!T31=0),"",TOTAL!T31/TOTAL!$C$6*'Vîrsta 3-4 ani'!$C$6)</f>
        <v/>
      </c>
      <c r="U31" s="246" t="str">
        <f>IF(OR(TOTAL!U31="",TOTAL!U31=0),"",TOTAL!U31/TOTAL!$C$6*'Vîrsta 3-4 ani'!$C$6)</f>
        <v/>
      </c>
      <c r="V31" s="246" t="str">
        <f>IF(OR(TOTAL!V31="",TOTAL!V31=0),"",TOTAL!V31/TOTAL!$C$6*'Vîrsta 3-4 ani'!$C$6)</f>
        <v/>
      </c>
      <c r="W31" s="246" t="str">
        <f>IF(OR(TOTAL!W31="",TOTAL!W31=0),"",TOTAL!W31/TOTAL!$C$6*'Vîrsta 3-4 ani'!$C$6)</f>
        <v/>
      </c>
      <c r="X31" s="246" t="str">
        <f>IF(OR(TOTAL!X31="",TOTAL!X31=0),"",TOTAL!X31/TOTAL!$C$6*'Vîrsta 3-4 ani'!$C$6)</f>
        <v/>
      </c>
      <c r="Y31" s="246" t="str">
        <f>IF(OR(TOTAL!Y31="",TOTAL!Y31=0),"",TOTAL!Y31/TOTAL!$C$6*'Vîrsta 3-4 ani'!$C$6)</f>
        <v/>
      </c>
      <c r="Z31" s="11">
        <f t="shared" si="0"/>
        <v>0</v>
      </c>
      <c r="AA31" s="11">
        <f t="shared" si="2"/>
        <v>0</v>
      </c>
      <c r="AB31" s="11" t="str">
        <f t="shared" si="15"/>
        <v/>
      </c>
      <c r="AC31" s="7">
        <v>26</v>
      </c>
      <c r="AD31" s="97" t="str">
        <f t="shared" si="11"/>
        <v/>
      </c>
      <c r="AE31" s="98">
        <v>2.9000000000000001E-2</v>
      </c>
      <c r="AF31" s="97" t="str">
        <f t="shared" si="12"/>
        <v/>
      </c>
      <c r="AG31" s="98">
        <v>4.0000000000000001E-3</v>
      </c>
      <c r="AH31" s="97" t="str">
        <f t="shared" si="13"/>
        <v/>
      </c>
      <c r="AI31" s="98">
        <v>3.5999999999999997E-2</v>
      </c>
      <c r="AJ31" s="97" t="str">
        <f t="shared" si="14"/>
        <v/>
      </c>
      <c r="AK31" s="98">
        <v>0.23</v>
      </c>
      <c r="AL31" s="195"/>
      <c r="AM31" s="136"/>
      <c r="AN31" s="137"/>
      <c r="AO31" s="66"/>
    </row>
    <row r="32" spans="1:41" s="31" customFormat="1" ht="15.75" x14ac:dyDescent="0.25">
      <c r="A32" s="327"/>
      <c r="B32" s="61" t="s">
        <v>62</v>
      </c>
      <c r="C32" s="248" t="str">
        <f>IF(OR(TOTAL!C32="",TOTAL!C32=0),"",TOTAL!C32/TOTAL!$C$6*'Vîrsta 3-4 ani'!$C$6)</f>
        <v/>
      </c>
      <c r="D32" s="248" t="str">
        <f>IF(OR(TOTAL!D32="",TOTAL!D32=0),"",TOTAL!D32/TOTAL!$C$6*'Vîrsta 3-4 ani'!$C$6)</f>
        <v/>
      </c>
      <c r="E32" s="248" t="str">
        <f>IF(OR(TOTAL!E32="",TOTAL!E32=0),"",TOTAL!E32/TOTAL!$C$6*'Vîrsta 3-4 ani'!$C$6)</f>
        <v/>
      </c>
      <c r="F32" s="248" t="str">
        <f>IF(OR(TOTAL!F32="",TOTAL!F32=0),"",TOTAL!F32/TOTAL!$C$6*'Vîrsta 3-4 ani'!$C$6)</f>
        <v/>
      </c>
      <c r="G32" s="248" t="str">
        <f>IF(OR(TOTAL!G32="",TOTAL!G32=0),"",TOTAL!G32/TOTAL!$C$6*'Vîrsta 3-4 ani'!$C$6)</f>
        <v/>
      </c>
      <c r="H32" s="248" t="str">
        <f>IF(OR(TOTAL!H32="",TOTAL!H32=0),"",TOTAL!H32/TOTAL!$C$6*'Vîrsta 3-4 ani'!$C$6)</f>
        <v/>
      </c>
      <c r="I32" s="248" t="str">
        <f>IF(OR(TOTAL!I32="",TOTAL!I32=0),"",TOTAL!I32/TOTAL!$C$6*'Vîrsta 3-4 ani'!$C$6)</f>
        <v/>
      </c>
      <c r="J32" s="248" t="str">
        <f>IF(OR(TOTAL!J32="",TOTAL!J32=0),"",TOTAL!J32/TOTAL!$C$6*'Vîrsta 3-4 ani'!$C$6)</f>
        <v/>
      </c>
      <c r="K32" s="248" t="str">
        <f>IF(OR(TOTAL!K32="",TOTAL!K32=0),"",TOTAL!K32/TOTAL!$C$6*'Vîrsta 3-4 ani'!$C$6)</f>
        <v/>
      </c>
      <c r="L32" s="248" t="str">
        <f>IF(OR(TOTAL!L32="",TOTAL!L32=0),"",TOTAL!L32/TOTAL!$C$6*'Vîrsta 3-4 ani'!$C$6)</f>
        <v/>
      </c>
      <c r="M32" s="248" t="str">
        <f>IF(OR(TOTAL!M32="",TOTAL!M32=0),"",TOTAL!M32/TOTAL!$C$6*'Vîrsta 3-4 ani'!$C$6)</f>
        <v/>
      </c>
      <c r="N32" s="248" t="str">
        <f>IF(OR(TOTAL!N32="",TOTAL!N32=0),"",TOTAL!N32/TOTAL!$C$6*'Vîrsta 3-4 ani'!$C$6)</f>
        <v/>
      </c>
      <c r="O32" s="248" t="str">
        <f>IF(OR(TOTAL!O32="",TOTAL!O32=0),"",TOTAL!O32/TOTAL!$C$6*'Vîrsta 3-4 ani'!$C$6)</f>
        <v/>
      </c>
      <c r="P32" s="248" t="str">
        <f>IF(OR(TOTAL!P32="",TOTAL!P32=0),"",TOTAL!P32/TOTAL!$C$6*'Vîrsta 3-4 ani'!$C$6)</f>
        <v/>
      </c>
      <c r="Q32" s="248" t="str">
        <f>IF(OR(TOTAL!Q32="",TOTAL!Q32=0),"",TOTAL!Q32/TOTAL!$C$6*'Vîrsta 3-4 ani'!$C$6)</f>
        <v/>
      </c>
      <c r="R32" s="248" t="str">
        <f>IF(OR(TOTAL!R32="",TOTAL!R32=0),"",TOTAL!R32/TOTAL!$C$6*'Vîrsta 3-4 ani'!$C$6)</f>
        <v/>
      </c>
      <c r="S32" s="248" t="str">
        <f>IF(OR(TOTAL!S32="",TOTAL!S32=0),"",TOTAL!S32/TOTAL!$C$6*'Vîrsta 3-4 ani'!$C$6)</f>
        <v/>
      </c>
      <c r="T32" s="248" t="str">
        <f>IF(OR(TOTAL!T32="",TOTAL!T32=0),"",TOTAL!T32/TOTAL!$C$6*'Vîrsta 3-4 ani'!$C$6)</f>
        <v/>
      </c>
      <c r="U32" s="248" t="str">
        <f>IF(OR(TOTAL!U32="",TOTAL!U32=0),"",TOTAL!U32/TOTAL!$C$6*'Vîrsta 3-4 ani'!$C$6)</f>
        <v/>
      </c>
      <c r="V32" s="248" t="str">
        <f>IF(OR(TOTAL!V32="",TOTAL!V32=0),"",TOTAL!V32/TOTAL!$C$6*'Vîrsta 3-4 ani'!$C$6)</f>
        <v/>
      </c>
      <c r="W32" s="248" t="str">
        <f>IF(OR(TOTAL!W32="",TOTAL!W32=0),"",TOTAL!W32/TOTAL!$C$6*'Vîrsta 3-4 ani'!$C$6)</f>
        <v/>
      </c>
      <c r="X32" s="248" t="str">
        <f>IF(OR(TOTAL!X32="",TOTAL!X32=0),"",TOTAL!X32/TOTAL!$C$6*'Vîrsta 3-4 ani'!$C$6)</f>
        <v/>
      </c>
      <c r="Y32" s="248" t="str">
        <f>IF(OR(TOTAL!Y32="",TOTAL!Y32=0),"",TOTAL!Y32/TOTAL!$C$6*'Vîrsta 3-4 ani'!$C$6)</f>
        <v/>
      </c>
      <c r="Z32" s="11">
        <f t="shared" si="0"/>
        <v>0</v>
      </c>
      <c r="AA32" s="11">
        <f t="shared" si="2"/>
        <v>0</v>
      </c>
      <c r="AB32" s="11" t="str">
        <f t="shared" si="15"/>
        <v/>
      </c>
      <c r="AC32" s="7">
        <v>11</v>
      </c>
      <c r="AD32" s="97" t="str">
        <f t="shared" si="11"/>
        <v/>
      </c>
      <c r="AE32" s="98">
        <v>0.03</v>
      </c>
      <c r="AF32" s="97" t="str">
        <f t="shared" si="12"/>
        <v/>
      </c>
      <c r="AG32" s="98">
        <v>1.2E-2</v>
      </c>
      <c r="AH32" s="97" t="str">
        <f t="shared" si="13"/>
        <v/>
      </c>
      <c r="AI32" s="98">
        <v>0.182</v>
      </c>
      <c r="AJ32" s="97" t="str">
        <f t="shared" si="14"/>
        <v/>
      </c>
      <c r="AK32" s="98">
        <v>0.97</v>
      </c>
      <c r="AL32" s="195"/>
      <c r="AM32" s="136"/>
      <c r="AN32" s="137"/>
      <c r="AO32" s="66"/>
    </row>
    <row r="33" spans="1:41" s="31" customFormat="1" ht="15.75" x14ac:dyDescent="0.25">
      <c r="A33" s="327"/>
      <c r="B33" s="61" t="s">
        <v>56</v>
      </c>
      <c r="C33" s="248" t="str">
        <f>IF(OR(TOTAL!C33="",TOTAL!C33=0),"",TOTAL!C33/TOTAL!$C$6*'Vîrsta 3-4 ani'!$C$6)</f>
        <v/>
      </c>
      <c r="D33" s="248" t="str">
        <f>IF(OR(TOTAL!D33="",TOTAL!D33=0),"",TOTAL!D33/TOTAL!$C$6*'Vîrsta 3-4 ani'!$C$6)</f>
        <v/>
      </c>
      <c r="E33" s="248" t="str">
        <f>IF(OR(TOTAL!E33="",TOTAL!E33=0),"",TOTAL!E33/TOTAL!$C$6*'Vîrsta 3-4 ani'!$C$6)</f>
        <v/>
      </c>
      <c r="F33" s="248" t="str">
        <f>IF(OR(TOTAL!F33="",TOTAL!F33=0),"",TOTAL!F33/TOTAL!$C$6*'Vîrsta 3-4 ani'!$C$6)</f>
        <v/>
      </c>
      <c r="G33" s="248" t="str">
        <f>IF(OR(TOTAL!G33="",TOTAL!G33=0),"",TOTAL!G33/TOTAL!$C$6*'Vîrsta 3-4 ani'!$C$6)</f>
        <v/>
      </c>
      <c r="H33" s="248" t="str">
        <f>IF(OR(TOTAL!H33="",TOTAL!H33=0),"",TOTAL!H33/TOTAL!$C$6*'Vîrsta 3-4 ani'!$C$6)</f>
        <v/>
      </c>
      <c r="I33" s="248" t="str">
        <f>IF(OR(TOTAL!I33="",TOTAL!I33=0),"",TOTAL!I33/TOTAL!$C$6*'Vîrsta 3-4 ani'!$C$6)</f>
        <v/>
      </c>
      <c r="J33" s="248" t="str">
        <f>IF(OR(TOTAL!J33="",TOTAL!J33=0),"",TOTAL!J33/TOTAL!$C$6*'Vîrsta 3-4 ani'!$C$6)</f>
        <v/>
      </c>
      <c r="K33" s="248" t="str">
        <f>IF(OR(TOTAL!K33="",TOTAL!K33=0),"",TOTAL!K33/TOTAL!$C$6*'Vîrsta 3-4 ani'!$C$6)</f>
        <v/>
      </c>
      <c r="L33" s="248" t="str">
        <f>IF(OR(TOTAL!L33="",TOTAL!L33=0),"",TOTAL!L33/TOTAL!$C$6*'Vîrsta 3-4 ani'!$C$6)</f>
        <v/>
      </c>
      <c r="M33" s="248" t="str">
        <f>IF(OR(TOTAL!M33="",TOTAL!M33=0),"",TOTAL!M33/TOTAL!$C$6*'Vîrsta 3-4 ani'!$C$6)</f>
        <v/>
      </c>
      <c r="N33" s="248" t="str">
        <f>IF(OR(TOTAL!N33="",TOTAL!N33=0),"",TOTAL!N33/TOTAL!$C$6*'Vîrsta 3-4 ani'!$C$6)</f>
        <v/>
      </c>
      <c r="O33" s="248" t="str">
        <f>IF(OR(TOTAL!O33="",TOTAL!O33=0),"",TOTAL!O33/TOTAL!$C$6*'Vîrsta 3-4 ani'!$C$6)</f>
        <v/>
      </c>
      <c r="P33" s="248" t="str">
        <f>IF(OR(TOTAL!P33="",TOTAL!P33=0),"",TOTAL!P33/TOTAL!$C$6*'Vîrsta 3-4 ani'!$C$6)</f>
        <v/>
      </c>
      <c r="Q33" s="248" t="str">
        <f>IF(OR(TOTAL!Q33="",TOTAL!Q33=0),"",TOTAL!Q33/TOTAL!$C$6*'Vîrsta 3-4 ani'!$C$6)</f>
        <v/>
      </c>
      <c r="R33" s="248" t="str">
        <f>IF(OR(TOTAL!R33="",TOTAL!R33=0),"",TOTAL!R33/TOTAL!$C$6*'Vîrsta 3-4 ani'!$C$6)</f>
        <v/>
      </c>
      <c r="S33" s="248" t="str">
        <f>IF(OR(TOTAL!S33="",TOTAL!S33=0),"",TOTAL!S33/TOTAL!$C$6*'Vîrsta 3-4 ani'!$C$6)</f>
        <v/>
      </c>
      <c r="T33" s="248" t="str">
        <f>IF(OR(TOTAL!T33="",TOTAL!T33=0),"",TOTAL!T33/TOTAL!$C$6*'Vîrsta 3-4 ani'!$C$6)</f>
        <v/>
      </c>
      <c r="U33" s="248" t="str">
        <f>IF(OR(TOTAL!U33="",TOTAL!U33=0),"",TOTAL!U33/TOTAL!$C$6*'Vîrsta 3-4 ani'!$C$6)</f>
        <v/>
      </c>
      <c r="V33" s="248" t="str">
        <f>IF(OR(TOTAL!V33="",TOTAL!V33=0),"",TOTAL!V33/TOTAL!$C$6*'Vîrsta 3-4 ani'!$C$6)</f>
        <v/>
      </c>
      <c r="W33" s="248" t="str">
        <f>IF(OR(TOTAL!W33="",TOTAL!W33=0),"",TOTAL!W33/TOTAL!$C$6*'Vîrsta 3-4 ani'!$C$6)</f>
        <v/>
      </c>
      <c r="X33" s="248" t="str">
        <f>IF(OR(TOTAL!X33="",TOTAL!X33=0),"",TOTAL!X33/TOTAL!$C$6*'Vîrsta 3-4 ani'!$C$6)</f>
        <v/>
      </c>
      <c r="Y33" s="248" t="str">
        <f>IF(OR(TOTAL!Y33="",TOTAL!Y33=0),"",TOTAL!Y33/TOTAL!$C$6*'Vîrsta 3-4 ani'!$C$6)</f>
        <v/>
      </c>
      <c r="Z33" s="11">
        <f t="shared" si="0"/>
        <v>0</v>
      </c>
      <c r="AA33" s="11">
        <f t="shared" si="2"/>
        <v>0</v>
      </c>
      <c r="AB33" s="11" t="str">
        <f t="shared" si="15"/>
        <v/>
      </c>
      <c r="AC33" s="7">
        <v>20</v>
      </c>
      <c r="AD33" s="97" t="str">
        <f t="shared" si="11"/>
        <v/>
      </c>
      <c r="AE33" s="98">
        <v>1.0999999999999999E-2</v>
      </c>
      <c r="AF33" s="97" t="str">
        <f t="shared" si="12"/>
        <v/>
      </c>
      <c r="AG33" s="98">
        <v>2E-3</v>
      </c>
      <c r="AH33" s="97" t="str">
        <f t="shared" si="13"/>
        <v/>
      </c>
      <c r="AI33" s="98">
        <v>3.4000000000000002E-2</v>
      </c>
      <c r="AJ33" s="97" t="str">
        <f t="shared" si="14"/>
        <v/>
      </c>
      <c r="AK33" s="98">
        <v>0.2</v>
      </c>
      <c r="AL33" s="195"/>
      <c r="AM33" s="136"/>
      <c r="AN33" s="137"/>
      <c r="AO33" s="66"/>
    </row>
    <row r="34" spans="1:41" s="31" customFormat="1" ht="15.75" x14ac:dyDescent="0.25">
      <c r="A34" s="327"/>
      <c r="B34" s="61" t="s">
        <v>47</v>
      </c>
      <c r="C34" s="248" t="str">
        <f>IF(OR(TOTAL!C34="",TOTAL!C34=0),"",TOTAL!C34/TOTAL!$C$6*'Vîrsta 3-4 ani'!$C$6)</f>
        <v/>
      </c>
      <c r="D34" s="248" t="str">
        <f>IF(OR(TOTAL!D34="",TOTAL!D34=0),"",TOTAL!D34/TOTAL!$C$6*'Vîrsta 3-4 ani'!$C$6)</f>
        <v/>
      </c>
      <c r="E34" s="248" t="str">
        <f>IF(OR(TOTAL!E34="",TOTAL!E34=0),"",TOTAL!E34/TOTAL!$C$6*'Vîrsta 3-4 ani'!$C$6)</f>
        <v/>
      </c>
      <c r="F34" s="248" t="str">
        <f>IF(OR(TOTAL!F34="",TOTAL!F34=0),"",TOTAL!F34/TOTAL!$C$6*'Vîrsta 3-4 ani'!$C$6)</f>
        <v/>
      </c>
      <c r="G34" s="248" t="str">
        <f>IF(OR(TOTAL!G34="",TOTAL!G34=0),"",TOTAL!G34/TOTAL!$C$6*'Vîrsta 3-4 ani'!$C$6)</f>
        <v/>
      </c>
      <c r="H34" s="248" t="str">
        <f>IF(OR(TOTAL!H34="",TOTAL!H34=0),"",TOTAL!H34/TOTAL!$C$6*'Vîrsta 3-4 ani'!$C$6)</f>
        <v/>
      </c>
      <c r="I34" s="248" t="str">
        <f>IF(OR(TOTAL!I34="",TOTAL!I34=0),"",TOTAL!I34/TOTAL!$C$6*'Vîrsta 3-4 ani'!$C$6)</f>
        <v/>
      </c>
      <c r="J34" s="248" t="str">
        <f>IF(OR(TOTAL!J34="",TOTAL!J34=0),"",TOTAL!J34/TOTAL!$C$6*'Vîrsta 3-4 ani'!$C$6)</f>
        <v/>
      </c>
      <c r="K34" s="248" t="str">
        <f>IF(OR(TOTAL!K34="",TOTAL!K34=0),"",TOTAL!K34/TOTAL!$C$6*'Vîrsta 3-4 ani'!$C$6)</f>
        <v/>
      </c>
      <c r="L34" s="248" t="str">
        <f>IF(OR(TOTAL!L34="",TOTAL!L34=0),"",TOTAL!L34/TOTAL!$C$6*'Vîrsta 3-4 ani'!$C$6)</f>
        <v/>
      </c>
      <c r="M34" s="248" t="str">
        <f>IF(OR(TOTAL!M34="",TOTAL!M34=0),"",TOTAL!M34/TOTAL!$C$6*'Vîrsta 3-4 ani'!$C$6)</f>
        <v/>
      </c>
      <c r="N34" s="248" t="str">
        <f>IF(OR(TOTAL!N34="",TOTAL!N34=0),"",TOTAL!N34/TOTAL!$C$6*'Vîrsta 3-4 ani'!$C$6)</f>
        <v/>
      </c>
      <c r="O34" s="248" t="str">
        <f>IF(OR(TOTAL!O34="",TOTAL!O34=0),"",TOTAL!O34/TOTAL!$C$6*'Vîrsta 3-4 ani'!$C$6)</f>
        <v/>
      </c>
      <c r="P34" s="248" t="str">
        <f>IF(OR(TOTAL!P34="",TOTAL!P34=0),"",TOTAL!P34/TOTAL!$C$6*'Vîrsta 3-4 ani'!$C$6)</f>
        <v/>
      </c>
      <c r="Q34" s="248" t="str">
        <f>IF(OR(TOTAL!Q34="",TOTAL!Q34=0),"",TOTAL!Q34/TOTAL!$C$6*'Vîrsta 3-4 ani'!$C$6)</f>
        <v/>
      </c>
      <c r="R34" s="248" t="str">
        <f>IF(OR(TOTAL!R34="",TOTAL!R34=0),"",TOTAL!R34/TOTAL!$C$6*'Vîrsta 3-4 ani'!$C$6)</f>
        <v/>
      </c>
      <c r="S34" s="248" t="str">
        <f>IF(OR(TOTAL!S34="",TOTAL!S34=0),"",TOTAL!S34/TOTAL!$C$6*'Vîrsta 3-4 ani'!$C$6)</f>
        <v/>
      </c>
      <c r="T34" s="248" t="str">
        <f>IF(OR(TOTAL!T34="",TOTAL!T34=0),"",TOTAL!T34/TOTAL!$C$6*'Vîrsta 3-4 ani'!$C$6)</f>
        <v/>
      </c>
      <c r="U34" s="248" t="str">
        <f>IF(OR(TOTAL!U34="",TOTAL!U34=0),"",TOTAL!U34/TOTAL!$C$6*'Vîrsta 3-4 ani'!$C$6)</f>
        <v/>
      </c>
      <c r="V34" s="248" t="str">
        <f>IF(OR(TOTAL!V34="",TOTAL!V34=0),"",TOTAL!V34/TOTAL!$C$6*'Vîrsta 3-4 ani'!$C$6)</f>
        <v/>
      </c>
      <c r="W34" s="248" t="str">
        <f>IF(OR(TOTAL!W34="",TOTAL!W34=0),"",TOTAL!W34/TOTAL!$C$6*'Vîrsta 3-4 ani'!$C$6)</f>
        <v/>
      </c>
      <c r="X34" s="248" t="str">
        <f>IF(OR(TOTAL!X34="",TOTAL!X34=0),"",TOTAL!X34/TOTAL!$C$6*'Vîrsta 3-4 ani'!$C$6)</f>
        <v/>
      </c>
      <c r="Y34" s="248" t="str">
        <f>IF(OR(TOTAL!Y34="",TOTAL!Y34=0),"",TOTAL!Y34/TOTAL!$C$6*'Vîrsta 3-4 ani'!$C$6)</f>
        <v/>
      </c>
      <c r="Z34" s="11">
        <f t="shared" si="0"/>
        <v>0</v>
      </c>
      <c r="AA34" s="11">
        <f t="shared" si="2"/>
        <v>0</v>
      </c>
      <c r="AB34" s="11" t="str">
        <f t="shared" si="15"/>
        <v/>
      </c>
      <c r="AC34" s="7"/>
      <c r="AD34" s="97" t="str">
        <f t="shared" si="11"/>
        <v/>
      </c>
      <c r="AE34" s="98">
        <v>0.01</v>
      </c>
      <c r="AF34" s="97" t="str">
        <f t="shared" si="12"/>
        <v/>
      </c>
      <c r="AG34" s="98">
        <v>2E-3</v>
      </c>
      <c r="AH34" s="97" t="str">
        <f t="shared" si="13"/>
        <v/>
      </c>
      <c r="AI34" s="98">
        <v>0.03</v>
      </c>
      <c r="AJ34" s="97" t="str">
        <f t="shared" si="14"/>
        <v/>
      </c>
      <c r="AK34" s="98">
        <v>0.12</v>
      </c>
      <c r="AL34" s="195"/>
      <c r="AM34" s="136"/>
      <c r="AN34" s="137"/>
      <c r="AO34" s="66"/>
    </row>
    <row r="35" spans="1:41" s="31" customFormat="1" ht="15.75" x14ac:dyDescent="0.25">
      <c r="A35" s="327"/>
      <c r="B35" s="61" t="s">
        <v>84</v>
      </c>
      <c r="C35" s="248" t="str">
        <f>IF(OR(TOTAL!C35="",TOTAL!C35=0),"",TOTAL!C35/TOTAL!$C$6*'Vîrsta 3-4 ani'!$C$6)</f>
        <v/>
      </c>
      <c r="D35" s="248" t="str">
        <f>IF(OR(TOTAL!D35="",TOTAL!D35=0),"",TOTAL!D35/TOTAL!$C$6*'Vîrsta 3-4 ani'!$C$6)</f>
        <v/>
      </c>
      <c r="E35" s="248" t="str">
        <f>IF(OR(TOTAL!E35="",TOTAL!E35=0),"",TOTAL!E35/TOTAL!$C$6*'Vîrsta 3-4 ani'!$C$6)</f>
        <v/>
      </c>
      <c r="F35" s="248" t="str">
        <f>IF(OR(TOTAL!F35="",TOTAL!F35=0),"",TOTAL!F35/TOTAL!$C$6*'Vîrsta 3-4 ani'!$C$6)</f>
        <v/>
      </c>
      <c r="G35" s="248" t="str">
        <f>IF(OR(TOTAL!G35="",TOTAL!G35=0),"",TOTAL!G35/TOTAL!$C$6*'Vîrsta 3-4 ani'!$C$6)</f>
        <v/>
      </c>
      <c r="H35" s="248" t="str">
        <f>IF(OR(TOTAL!H35="",TOTAL!H35=0),"",TOTAL!H35/TOTAL!$C$6*'Vîrsta 3-4 ani'!$C$6)</f>
        <v/>
      </c>
      <c r="I35" s="248" t="str">
        <f>IF(OR(TOTAL!I35="",TOTAL!I35=0),"",TOTAL!I35/TOTAL!$C$6*'Vîrsta 3-4 ani'!$C$6)</f>
        <v/>
      </c>
      <c r="J35" s="248" t="str">
        <f>IF(OR(TOTAL!J35="",TOTAL!J35=0),"",TOTAL!J35/TOTAL!$C$6*'Vîrsta 3-4 ani'!$C$6)</f>
        <v/>
      </c>
      <c r="K35" s="248" t="str">
        <f>IF(OR(TOTAL!K35="",TOTAL!K35=0),"",TOTAL!K35/TOTAL!$C$6*'Vîrsta 3-4 ani'!$C$6)</f>
        <v/>
      </c>
      <c r="L35" s="248" t="str">
        <f>IF(OR(TOTAL!L35="",TOTAL!L35=0),"",TOTAL!L35/TOTAL!$C$6*'Vîrsta 3-4 ani'!$C$6)</f>
        <v/>
      </c>
      <c r="M35" s="248" t="str">
        <f>IF(OR(TOTAL!M35="",TOTAL!M35=0),"",TOTAL!M35/TOTAL!$C$6*'Vîrsta 3-4 ani'!$C$6)</f>
        <v/>
      </c>
      <c r="N35" s="248" t="str">
        <f>IF(OR(TOTAL!N35="",TOTAL!N35=0),"",TOTAL!N35/TOTAL!$C$6*'Vîrsta 3-4 ani'!$C$6)</f>
        <v/>
      </c>
      <c r="O35" s="248" t="str">
        <f>IF(OR(TOTAL!O35="",TOTAL!O35=0),"",TOTAL!O35/TOTAL!$C$6*'Vîrsta 3-4 ani'!$C$6)</f>
        <v/>
      </c>
      <c r="P35" s="248" t="str">
        <f>IF(OR(TOTAL!P35="",TOTAL!P35=0),"",TOTAL!P35/TOTAL!$C$6*'Vîrsta 3-4 ani'!$C$6)</f>
        <v/>
      </c>
      <c r="Q35" s="248" t="str">
        <f>IF(OR(TOTAL!Q35="",TOTAL!Q35=0),"",TOTAL!Q35/TOTAL!$C$6*'Vîrsta 3-4 ani'!$C$6)</f>
        <v/>
      </c>
      <c r="R35" s="248" t="str">
        <f>IF(OR(TOTAL!R35="",TOTAL!R35=0),"",TOTAL!R35/TOTAL!$C$6*'Vîrsta 3-4 ani'!$C$6)</f>
        <v/>
      </c>
      <c r="S35" s="248" t="str">
        <f>IF(OR(TOTAL!S35="",TOTAL!S35=0),"",TOTAL!S35/TOTAL!$C$6*'Vîrsta 3-4 ani'!$C$6)</f>
        <v/>
      </c>
      <c r="T35" s="248" t="str">
        <f>IF(OR(TOTAL!T35="",TOTAL!T35=0),"",TOTAL!T35/TOTAL!$C$6*'Vîrsta 3-4 ani'!$C$6)</f>
        <v/>
      </c>
      <c r="U35" s="248" t="str">
        <f>IF(OR(TOTAL!U35="",TOTAL!U35=0),"",TOTAL!U35/TOTAL!$C$6*'Vîrsta 3-4 ani'!$C$6)</f>
        <v/>
      </c>
      <c r="V35" s="248" t="str">
        <f>IF(OR(TOTAL!V35="",TOTAL!V35=0),"",TOTAL!V35/TOTAL!$C$6*'Vîrsta 3-4 ani'!$C$6)</f>
        <v/>
      </c>
      <c r="W35" s="248" t="str">
        <f>IF(OR(TOTAL!W35="",TOTAL!W35=0),"",TOTAL!W35/TOTAL!$C$6*'Vîrsta 3-4 ani'!$C$6)</f>
        <v/>
      </c>
      <c r="X35" s="248" t="str">
        <f>IF(OR(TOTAL!X35="",TOTAL!X35=0),"",TOTAL!X35/TOTAL!$C$6*'Vîrsta 3-4 ani'!$C$6)</f>
        <v/>
      </c>
      <c r="Y35" s="248" t="str">
        <f>IF(OR(TOTAL!Y35="",TOTAL!Y35=0),"",TOTAL!Y35/TOTAL!$C$6*'Vîrsta 3-4 ani'!$C$6)</f>
        <v/>
      </c>
      <c r="Z35" s="11">
        <f t="shared" si="0"/>
        <v>0</v>
      </c>
      <c r="AA35" s="11">
        <f t="shared" si="2"/>
        <v>0</v>
      </c>
      <c r="AB35" s="11" t="str">
        <f t="shared" si="15"/>
        <v/>
      </c>
      <c r="AC35" s="7">
        <v>9</v>
      </c>
      <c r="AD35" s="97" t="str">
        <f t="shared" si="11"/>
        <v/>
      </c>
      <c r="AE35" s="98">
        <v>0.02</v>
      </c>
      <c r="AF35" s="97" t="str">
        <f t="shared" si="12"/>
        <v/>
      </c>
      <c r="AG35" s="98">
        <v>2E-3</v>
      </c>
      <c r="AH35" s="97" t="str">
        <f t="shared" si="13"/>
        <v/>
      </c>
      <c r="AI35" s="98">
        <v>5.7000000000000002E-2</v>
      </c>
      <c r="AJ35" s="97" t="str">
        <f t="shared" si="14"/>
        <v/>
      </c>
      <c r="AK35" s="98">
        <v>0.33</v>
      </c>
      <c r="AL35" s="195"/>
      <c r="AM35" s="136"/>
      <c r="AN35" s="137"/>
      <c r="AO35" s="66"/>
    </row>
    <row r="36" spans="1:41" s="31" customFormat="1" ht="15.75" x14ac:dyDescent="0.25">
      <c r="A36" s="327"/>
      <c r="B36" s="61" t="s">
        <v>48</v>
      </c>
      <c r="C36" s="248">
        <f>IF(OR(TOTAL!C36="",TOTAL!C36=0),"",TOTAL!C36/TOTAL!$C$6*'Vîrsta 3-4 ani'!$C$6)</f>
        <v>0.29480000000000001</v>
      </c>
      <c r="D36" s="248">
        <f>IF(OR(TOTAL!D36="",TOTAL!D36=0),"",TOTAL!D36/TOTAL!$C$6*'Vîrsta 3-4 ani'!$C$6)</f>
        <v>0.29480000000000001</v>
      </c>
      <c r="E36" s="248">
        <f>IF(OR(TOTAL!E36="",TOTAL!E36=0),"",TOTAL!E36/TOTAL!$C$6*'Vîrsta 3-4 ani'!$C$6)</f>
        <v>0.44</v>
      </c>
      <c r="F36" s="248">
        <f>IF(OR(TOTAL!F36="",TOTAL!F36=0),"",TOTAL!F36/TOTAL!$C$6*'Vîrsta 3-4 ani'!$C$6)</f>
        <v>0.14960000000000001</v>
      </c>
      <c r="G36" s="248">
        <f>IF(OR(TOTAL!G36="",TOTAL!G36=0),"",TOTAL!G36/TOTAL!$C$6*'Vîrsta 3-4 ani'!$C$6)</f>
        <v>0.29480000000000001</v>
      </c>
      <c r="H36" s="248">
        <f>IF(OR(TOTAL!H36="",TOTAL!H36=0),"",TOTAL!H36/TOTAL!$C$6*'Vîrsta 3-4 ani'!$C$6)</f>
        <v>0.29920000000000002</v>
      </c>
      <c r="I36" s="248">
        <f>IF(OR(TOTAL!I36="",TOTAL!I36=0),"",TOTAL!I36/TOTAL!$C$6*'Vîrsta 3-4 ani'!$C$6)</f>
        <v>0.29920000000000002</v>
      </c>
      <c r="J36" s="248">
        <f>IF(OR(TOTAL!J36="",TOTAL!J36=0),"",TOTAL!J36/TOTAL!$C$6*'Vîrsta 3-4 ani'!$C$6)</f>
        <v>0.14960000000000001</v>
      </c>
      <c r="K36" s="248">
        <f>IF(OR(TOTAL!K36="",TOTAL!K36=0),"",TOTAL!K36/TOTAL!$C$6*'Vîrsta 3-4 ani'!$C$6)</f>
        <v>0.29920000000000002</v>
      </c>
      <c r="L36" s="248">
        <f>IF(OR(TOTAL!L36="",TOTAL!L36=0),"",TOTAL!L36/TOTAL!$C$6*'Vîrsta 3-4 ani'!$C$6)</f>
        <v>0.29920000000000002</v>
      </c>
      <c r="M36" s="248">
        <f>IF(OR(TOTAL!M36="",TOTAL!M36=0),"",TOTAL!M36/TOTAL!$C$6*'Vîrsta 3-4 ani'!$C$6)</f>
        <v>0.14960000000000001</v>
      </c>
      <c r="N36" s="248">
        <f>IF(OR(TOTAL!N36="",TOTAL!N36=0),"",TOTAL!N36/TOTAL!$C$6*'Vîrsta 3-4 ani'!$C$6)</f>
        <v>0.44880000000000003</v>
      </c>
      <c r="O36" s="248">
        <f>IF(OR(TOTAL!O36="",TOTAL!O36=0),"",TOTAL!O36/TOTAL!$C$6*'Vîrsta 3-4 ani'!$C$6)</f>
        <v>0.44880000000000003</v>
      </c>
      <c r="P36" s="248">
        <f>IF(OR(TOTAL!P36="",TOTAL!P36=0),"",TOTAL!P36/TOTAL!$C$6*'Vîrsta 3-4 ani'!$C$6)</f>
        <v>0.89760000000000006</v>
      </c>
      <c r="Q36" s="248">
        <f>IF(OR(TOTAL!Q36="",TOTAL!Q36=0),"",TOTAL!Q36/TOTAL!$C$6*'Vîrsta 3-4 ani'!$C$6)</f>
        <v>0.89760000000000006</v>
      </c>
      <c r="R36" s="248">
        <f>IF(OR(TOTAL!R36="",TOTAL!R36=0),"",TOTAL!R36/TOTAL!$C$6*'Vîrsta 3-4 ani'!$C$6)</f>
        <v>0.59840000000000004</v>
      </c>
      <c r="S36" s="248">
        <f>IF(OR(TOTAL!S36="",TOTAL!S36=0),"",TOTAL!S36/TOTAL!$C$6*'Vîrsta 3-4 ani'!$C$6)</f>
        <v>0.89760000000000006</v>
      </c>
      <c r="T36" s="248">
        <f>IF(OR(TOTAL!T36="",TOTAL!T36=0),"",TOTAL!T36/TOTAL!$C$6*'Vîrsta 3-4 ani'!$C$6)</f>
        <v>1.1968000000000001</v>
      </c>
      <c r="U36" s="248">
        <f>IF(OR(TOTAL!U36="",TOTAL!U36=0),"",TOTAL!U36/TOTAL!$C$6*'Vîrsta 3-4 ani'!$C$6)</f>
        <v>0.59840000000000004</v>
      </c>
      <c r="V36" s="248">
        <f>IF(OR(TOTAL!V36="",TOTAL!V36=0),"",TOTAL!V36/TOTAL!$C$6*'Vîrsta 3-4 ani'!$C$6)</f>
        <v>0.89760000000000006</v>
      </c>
      <c r="W36" s="248" t="str">
        <f>IF(OR(TOTAL!W36="",TOTAL!W36=0),"",TOTAL!W36/TOTAL!$C$6*'Vîrsta 3-4 ani'!$C$6)</f>
        <v/>
      </c>
      <c r="X36" s="248" t="str">
        <f>IF(OR(TOTAL!X36="",TOTAL!X36=0),"",TOTAL!X36/TOTAL!$C$6*'Vîrsta 3-4 ani'!$C$6)</f>
        <v/>
      </c>
      <c r="Y36" s="248" t="str">
        <f>IF(OR(TOTAL!Y36="",TOTAL!Y36=0),"",TOTAL!Y36/TOTAL!$C$6*'Vîrsta 3-4 ani'!$C$6)</f>
        <v/>
      </c>
      <c r="Z36" s="11">
        <f t="shared" si="0"/>
        <v>9.8515999999999995</v>
      </c>
      <c r="AA36" s="11">
        <f t="shared" si="2"/>
        <v>15.838585209003217</v>
      </c>
      <c r="AB36" s="11">
        <f t="shared" si="15"/>
        <v>15.838585209003217</v>
      </c>
      <c r="AC36" s="7"/>
      <c r="AD36" s="97">
        <f t="shared" si="11"/>
        <v>0.15838585209003217</v>
      </c>
      <c r="AE36" s="98">
        <v>0.01</v>
      </c>
      <c r="AF36" s="97">
        <f t="shared" si="12"/>
        <v>6.3354340836012865E-2</v>
      </c>
      <c r="AG36" s="98">
        <v>4.0000000000000001E-3</v>
      </c>
      <c r="AH36" s="97">
        <f t="shared" si="13"/>
        <v>0.47515755627009648</v>
      </c>
      <c r="AI36" s="98">
        <v>0.03</v>
      </c>
      <c r="AJ36" s="97">
        <f t="shared" si="14"/>
        <v>3.0093311897106112</v>
      </c>
      <c r="AK36" s="98">
        <v>0.19</v>
      </c>
      <c r="AL36" s="195"/>
      <c r="AM36" s="136"/>
      <c r="AN36" s="137"/>
      <c r="AO36" s="66"/>
    </row>
    <row r="37" spans="1:41" s="31" customFormat="1" ht="15.75" x14ac:dyDescent="0.25">
      <c r="A37" s="327"/>
      <c r="B37" s="62" t="s">
        <v>54</v>
      </c>
      <c r="C37" s="249" t="str">
        <f>IF(OR(TOTAL!C37="",TOTAL!C37=0),"",TOTAL!C37/TOTAL!$C$6*'Vîrsta 3-4 ani'!$C$6)</f>
        <v/>
      </c>
      <c r="D37" s="249" t="str">
        <f>IF(OR(TOTAL!D37="",TOTAL!D37=0),"",TOTAL!D37/TOTAL!$C$6*'Vîrsta 3-4 ani'!$C$6)</f>
        <v/>
      </c>
      <c r="E37" s="249" t="str">
        <f>IF(OR(TOTAL!E37="",TOTAL!E37=0),"",TOTAL!E37/TOTAL!$C$6*'Vîrsta 3-4 ani'!$C$6)</f>
        <v/>
      </c>
      <c r="F37" s="249" t="str">
        <f>IF(OR(TOTAL!F37="",TOTAL!F37=0),"",TOTAL!F37/TOTAL!$C$6*'Vîrsta 3-4 ani'!$C$6)</f>
        <v/>
      </c>
      <c r="G37" s="249" t="str">
        <f>IF(OR(TOTAL!G37="",TOTAL!G37=0),"",TOTAL!G37/TOTAL!$C$6*'Vîrsta 3-4 ani'!$C$6)</f>
        <v/>
      </c>
      <c r="H37" s="249" t="str">
        <f>IF(OR(TOTAL!H37="",TOTAL!H37=0),"",TOTAL!H37/TOTAL!$C$6*'Vîrsta 3-4 ani'!$C$6)</f>
        <v/>
      </c>
      <c r="I37" s="249" t="str">
        <f>IF(OR(TOTAL!I37="",TOTAL!I37=0),"",TOTAL!I37/TOTAL!$C$6*'Vîrsta 3-4 ani'!$C$6)</f>
        <v/>
      </c>
      <c r="J37" s="249" t="str">
        <f>IF(OR(TOTAL!J37="",TOTAL!J37=0),"",TOTAL!J37/TOTAL!$C$6*'Vîrsta 3-4 ani'!$C$6)</f>
        <v/>
      </c>
      <c r="K37" s="249" t="str">
        <f>IF(OR(TOTAL!K37="",TOTAL!K37=0),"",TOTAL!K37/TOTAL!$C$6*'Vîrsta 3-4 ani'!$C$6)</f>
        <v/>
      </c>
      <c r="L37" s="249" t="str">
        <f>IF(OR(TOTAL!L37="",TOTAL!L37=0),"",TOTAL!L37/TOTAL!$C$6*'Vîrsta 3-4 ani'!$C$6)</f>
        <v/>
      </c>
      <c r="M37" s="249" t="str">
        <f>IF(OR(TOTAL!M37="",TOTAL!M37=0),"",TOTAL!M37/TOTAL!$C$6*'Vîrsta 3-4 ani'!$C$6)</f>
        <v/>
      </c>
      <c r="N37" s="249" t="str">
        <f>IF(OR(TOTAL!N37="",TOTAL!N37=0),"",TOTAL!N37/TOTAL!$C$6*'Vîrsta 3-4 ani'!$C$6)</f>
        <v/>
      </c>
      <c r="O37" s="249" t="str">
        <f>IF(OR(TOTAL!O37="",TOTAL!O37=0),"",TOTAL!O37/TOTAL!$C$6*'Vîrsta 3-4 ani'!$C$6)</f>
        <v/>
      </c>
      <c r="P37" s="249" t="str">
        <f>IF(OR(TOTAL!P37="",TOTAL!P37=0),"",TOTAL!P37/TOTAL!$C$6*'Vîrsta 3-4 ani'!$C$6)</f>
        <v/>
      </c>
      <c r="Q37" s="249" t="str">
        <f>IF(OR(TOTAL!Q37="",TOTAL!Q37=0),"",TOTAL!Q37/TOTAL!$C$6*'Vîrsta 3-4 ani'!$C$6)</f>
        <v/>
      </c>
      <c r="R37" s="249" t="str">
        <f>IF(OR(TOTAL!R37="",TOTAL!R37=0),"",TOTAL!R37/TOTAL!$C$6*'Vîrsta 3-4 ani'!$C$6)</f>
        <v/>
      </c>
      <c r="S37" s="249" t="str">
        <f>IF(OR(TOTAL!S37="",TOTAL!S37=0),"",TOTAL!S37/TOTAL!$C$6*'Vîrsta 3-4 ani'!$C$6)</f>
        <v/>
      </c>
      <c r="T37" s="249" t="str">
        <f>IF(OR(TOTAL!T37="",TOTAL!T37=0),"",TOTAL!T37/TOTAL!$C$6*'Vîrsta 3-4 ani'!$C$6)</f>
        <v/>
      </c>
      <c r="U37" s="249" t="str">
        <f>IF(OR(TOTAL!U37="",TOTAL!U37=0),"",TOTAL!U37/TOTAL!$C$6*'Vîrsta 3-4 ani'!$C$6)</f>
        <v/>
      </c>
      <c r="V37" s="249" t="str">
        <f>IF(OR(TOTAL!V37="",TOTAL!V37=0),"",TOTAL!V37/TOTAL!$C$6*'Vîrsta 3-4 ani'!$C$6)</f>
        <v/>
      </c>
      <c r="W37" s="249" t="str">
        <f>IF(OR(TOTAL!W37="",TOTAL!W37=0),"",TOTAL!W37/TOTAL!$C$6*'Vîrsta 3-4 ani'!$C$6)</f>
        <v/>
      </c>
      <c r="X37" s="249" t="str">
        <f>IF(OR(TOTAL!X37="",TOTAL!X37=0),"",TOTAL!X37/TOTAL!$C$6*'Vîrsta 3-4 ani'!$C$6)</f>
        <v/>
      </c>
      <c r="Y37" s="249" t="str">
        <f>IF(OR(TOTAL!Y37="",TOTAL!Y37=0),"",TOTAL!Y37/TOTAL!$C$6*'Vîrsta 3-4 ani'!$C$6)</f>
        <v/>
      </c>
      <c r="Z37" s="11">
        <f t="shared" si="0"/>
        <v>0</v>
      </c>
      <c r="AA37" s="11">
        <f t="shared" si="2"/>
        <v>0</v>
      </c>
      <c r="AB37" s="11" t="str">
        <f t="shared" si="15"/>
        <v/>
      </c>
      <c r="AC37" s="7">
        <v>25</v>
      </c>
      <c r="AD37" s="97" t="str">
        <f t="shared" si="11"/>
        <v/>
      </c>
      <c r="AE37" s="98">
        <v>2.1999999999999999E-2</v>
      </c>
      <c r="AF37" s="97" t="str">
        <f t="shared" si="12"/>
        <v/>
      </c>
      <c r="AG37" s="98">
        <v>1E-3</v>
      </c>
      <c r="AH37" s="97" t="str">
        <f t="shared" si="13"/>
        <v/>
      </c>
      <c r="AI37" s="98">
        <v>6.5000000000000002E-2</v>
      </c>
      <c r="AJ37" s="97" t="str">
        <f t="shared" si="14"/>
        <v/>
      </c>
      <c r="AK37" s="98">
        <v>0.28999999999999998</v>
      </c>
      <c r="AL37" s="195"/>
      <c r="AM37" s="136"/>
      <c r="AN37" s="137"/>
      <c r="AO37" s="66"/>
    </row>
    <row r="38" spans="1:41" s="31" customFormat="1" ht="15.75" x14ac:dyDescent="0.25">
      <c r="A38" s="327"/>
      <c r="B38" s="62" t="s">
        <v>55</v>
      </c>
      <c r="C38" s="249">
        <f>IF(OR(TOTAL!C38="",TOTAL!C38=0),"",TOTAL!C38/TOTAL!$C$6*'Vîrsta 3-4 ani'!$C$6)</f>
        <v>0.32999999999999996</v>
      </c>
      <c r="D38" s="249">
        <f>IF(OR(TOTAL!D38="",TOTAL!D38=0),"",TOTAL!D38/TOTAL!$C$6*'Vîrsta 3-4 ani'!$C$6)</f>
        <v>7.0400000000000004E-2</v>
      </c>
      <c r="E38" s="249">
        <f>IF(OR(TOTAL!E38="",TOTAL!E38=0),"",TOTAL!E38/TOTAL!$C$6*'Vîrsta 3-4 ani'!$C$6)</f>
        <v>0.1144</v>
      </c>
      <c r="F38" s="249">
        <f>IF(OR(TOTAL!F38="",TOTAL!F38=0),"",TOTAL!F38/TOTAL!$C$6*'Vîrsta 3-4 ani'!$C$6)</f>
        <v>7.2599999999999998E-2</v>
      </c>
      <c r="G38" s="249">
        <f>IF(OR(TOTAL!G38="",TOTAL!G38=0),"",TOTAL!G38/TOTAL!$C$6*'Vîrsta 3-4 ani'!$C$6)</f>
        <v>0.26400000000000001</v>
      </c>
      <c r="H38" s="249">
        <f>IF(OR(TOTAL!H38="",TOTAL!H38=0),"",TOTAL!H38/TOTAL!$C$6*'Vîrsta 3-4 ani'!$C$6)</f>
        <v>0.17599999999999999</v>
      </c>
      <c r="I38" s="249">
        <f>IF(OR(TOTAL!I38="",TOTAL!I38=0),"",TOTAL!I38/TOTAL!$C$6*'Vîrsta 3-4 ani'!$C$6)</f>
        <v>8.7999999999999995E-2</v>
      </c>
      <c r="J38" s="249">
        <f>IF(OR(TOTAL!J38="",TOTAL!J38=0),"",TOTAL!J38/TOTAL!$C$6*'Vîrsta 3-4 ani'!$C$6)</f>
        <v>0.13200000000000001</v>
      </c>
      <c r="K38" s="249">
        <f>IF(OR(TOTAL!K38="",TOTAL!K38=0),"",TOTAL!K38/TOTAL!$C$6*'Vîrsta 3-4 ani'!$C$6)</f>
        <v>8.7999999999999995E-2</v>
      </c>
      <c r="L38" s="249">
        <f>IF(OR(TOTAL!L38="",TOTAL!L38=0),"",TOTAL!L38/TOTAL!$C$6*'Vîrsta 3-4 ani'!$C$6)</f>
        <v>5.7200000000000001E-2</v>
      </c>
      <c r="M38" s="249">
        <f>IF(OR(TOTAL!M38="",TOTAL!M38=0),"",TOTAL!M38/TOTAL!$C$6*'Vîrsta 3-4 ani'!$C$6)</f>
        <v>0.17599999999999999</v>
      </c>
      <c r="N38" s="249">
        <f>IF(OR(TOTAL!N38="",TOTAL!N38=0),"",TOTAL!N38/TOTAL!$C$6*'Vîrsta 3-4 ani'!$C$6)</f>
        <v>8.7999999999999995E-2</v>
      </c>
      <c r="O38" s="249">
        <f>IF(OR(TOTAL!O38="",TOTAL!O38=0),"",TOTAL!O38/TOTAL!$C$6*'Vîrsta 3-4 ani'!$C$6)</f>
        <v>0.17599999999999999</v>
      </c>
      <c r="P38" s="249">
        <f>IF(OR(TOTAL!P38="",TOTAL!P38=0),"",TOTAL!P38/TOTAL!$C$6*'Vîrsta 3-4 ani'!$C$6)</f>
        <v>0.88</v>
      </c>
      <c r="Q38" s="249">
        <f>IF(OR(TOTAL!Q38="",TOTAL!Q38=0),"",TOTAL!Q38/TOTAL!$C$6*'Vîrsta 3-4 ani'!$C$6)</f>
        <v>1.3199999999999998</v>
      </c>
      <c r="R38" s="249">
        <f>IF(OR(TOTAL!R38="",TOTAL!R38=0),"",TOTAL!R38/TOTAL!$C$6*'Vîrsta 3-4 ani'!$C$6)</f>
        <v>0.31679999999999997</v>
      </c>
      <c r="S38" s="249" t="str">
        <f>IF(OR(TOTAL!S38="",TOTAL!S38=0),"",TOTAL!S38/TOTAL!$C$6*'Vîrsta 3-4 ani'!$C$6)</f>
        <v/>
      </c>
      <c r="T38" s="249">
        <f>IF(OR(TOTAL!T38="",TOTAL!T38=0),"",TOTAL!T38/TOTAL!$C$6*'Vîrsta 3-4 ani'!$C$6)</f>
        <v>1.9360000000000002</v>
      </c>
      <c r="U38" s="249">
        <f>IF(OR(TOTAL!U38="",TOTAL!U38=0),"",TOTAL!U38/TOTAL!$C$6*'Vîrsta 3-4 ani'!$C$6)</f>
        <v>5.1479999999999997</v>
      </c>
      <c r="V38" s="249">
        <f>IF(OR(TOTAL!V38="",TOTAL!V38=0),"",TOTAL!V38/TOTAL!$C$6*'Vîrsta 3-4 ani'!$C$6)</f>
        <v>0.88</v>
      </c>
      <c r="W38" s="249" t="str">
        <f>IF(OR(TOTAL!W38="",TOTAL!W38=0),"",TOTAL!W38/TOTAL!$C$6*'Vîrsta 3-4 ani'!$C$6)</f>
        <v/>
      </c>
      <c r="X38" s="249" t="str">
        <f>IF(OR(TOTAL!X38="",TOTAL!X38=0),"",TOTAL!X38/TOTAL!$C$6*'Vîrsta 3-4 ani'!$C$6)</f>
        <v/>
      </c>
      <c r="Y38" s="249" t="str">
        <f>IF(OR(TOTAL!Y38="",TOTAL!Y38=0),"",TOTAL!Y38/TOTAL!$C$6*'Vîrsta 3-4 ani'!$C$6)</f>
        <v/>
      </c>
      <c r="Z38" s="11">
        <f t="shared" ref="Z38:Z62" si="16">SUM(C38:Y38)</f>
        <v>12.3134</v>
      </c>
      <c r="AA38" s="11">
        <f t="shared" si="2"/>
        <v>19.796463022508036</v>
      </c>
      <c r="AB38" s="11">
        <f t="shared" si="15"/>
        <v>13.857524115755623</v>
      </c>
      <c r="AC38" s="7">
        <v>30</v>
      </c>
      <c r="AD38" s="97">
        <f t="shared" si="11"/>
        <v>9.7002668810289364E-2</v>
      </c>
      <c r="AE38" s="98">
        <v>7.0000000000000001E-3</v>
      </c>
      <c r="AF38" s="97">
        <f t="shared" si="12"/>
        <v>2.7715048231511247E-2</v>
      </c>
      <c r="AG38" s="98">
        <v>2E-3</v>
      </c>
      <c r="AH38" s="97">
        <f t="shared" si="13"/>
        <v>0.41572572347266867</v>
      </c>
      <c r="AI38" s="98">
        <v>0.03</v>
      </c>
      <c r="AJ38" s="97">
        <f t="shared" si="14"/>
        <v>2.2172038585208997</v>
      </c>
      <c r="AK38" s="98">
        <v>0.16</v>
      </c>
      <c r="AL38" s="195"/>
      <c r="AM38" s="136"/>
      <c r="AN38" s="137"/>
      <c r="AO38" s="66"/>
    </row>
    <row r="39" spans="1:41" s="31" customFormat="1" ht="15.75" x14ac:dyDescent="0.25">
      <c r="A39" s="327"/>
      <c r="B39" s="61" t="s">
        <v>63</v>
      </c>
      <c r="C39" s="248">
        <f>IF(OR(TOTAL!C39="",TOTAL!C39=0),"",TOTAL!C39/TOTAL!$C$6*'Vîrsta 3-4 ani'!$C$6)</f>
        <v>5.5E-2</v>
      </c>
      <c r="D39" s="248">
        <f>IF(OR(TOTAL!D39="",TOTAL!D39=0),"",TOTAL!D39/TOTAL!$C$6*'Vîrsta 3-4 ani'!$C$6)</f>
        <v>7.0400000000000004E-2</v>
      </c>
      <c r="E39" s="248">
        <f>IF(OR(TOTAL!E39="",TOTAL!E39=0),"",TOTAL!E39/TOTAL!$C$6*'Vîrsta 3-4 ani'!$C$6)</f>
        <v>0.1144</v>
      </c>
      <c r="F39" s="248">
        <f>IF(OR(TOTAL!F39="",TOTAL!F39=0),"",TOTAL!F39/TOTAL!$C$6*'Vîrsta 3-4 ani'!$C$6)</f>
        <v>0.12100000000000001</v>
      </c>
      <c r="G39" s="248">
        <f>IF(OR(TOTAL!G39="",TOTAL!G39=0),"",TOTAL!G39/TOTAL!$C$6*'Vîrsta 3-4 ani'!$C$6)</f>
        <v>0.26400000000000001</v>
      </c>
      <c r="H39" s="248">
        <f>IF(OR(TOTAL!H39="",TOTAL!H39=0),"",TOTAL!H39/TOTAL!$C$6*'Vîrsta 3-4 ani'!$C$6)</f>
        <v>0.17599999999999999</v>
      </c>
      <c r="I39" s="248">
        <f>IF(OR(TOTAL!I39="",TOTAL!I39=0),"",TOTAL!I39/TOTAL!$C$6*'Vîrsta 3-4 ani'!$C$6)</f>
        <v>8.7999999999999995E-2</v>
      </c>
      <c r="J39" s="248">
        <f>IF(OR(TOTAL!J39="",TOTAL!J39=0),"",TOTAL!J39/TOTAL!$C$6*'Vîrsta 3-4 ani'!$C$6)</f>
        <v>0.26400000000000001</v>
      </c>
      <c r="K39" s="248">
        <f>IF(OR(TOTAL!K39="",TOTAL!K39=0),"",TOTAL!K39/TOTAL!$C$6*'Vîrsta 3-4 ani'!$C$6)</f>
        <v>0.26400000000000001</v>
      </c>
      <c r="L39" s="248">
        <f>IF(OR(TOTAL!L39="",TOTAL!L39=0),"",TOTAL!L39/TOTAL!$C$6*'Vîrsta 3-4 ani'!$C$6)</f>
        <v>0.1144</v>
      </c>
      <c r="M39" s="248">
        <f>IF(OR(TOTAL!M39="",TOTAL!M39=0),"",TOTAL!M39/TOTAL!$C$6*'Vîrsta 3-4 ani'!$C$6)</f>
        <v>0.17599999999999999</v>
      </c>
      <c r="N39" s="248">
        <f>IF(OR(TOTAL!N39="",TOTAL!N39=0),"",TOTAL!N39/TOTAL!$C$6*'Vîrsta 3-4 ani'!$C$6)</f>
        <v>0.17599999999999999</v>
      </c>
      <c r="O39" s="248">
        <f>IF(OR(TOTAL!O39="",TOTAL!O39=0),"",TOTAL!O39/TOTAL!$C$6*'Vîrsta 3-4 ani'!$C$6)</f>
        <v>0.17599999999999999</v>
      </c>
      <c r="P39" s="248">
        <f>IF(OR(TOTAL!P39="",TOTAL!P39=0),"",TOTAL!P39/TOTAL!$C$6*'Vîrsta 3-4 ani'!$C$6)</f>
        <v>0.55879999999999996</v>
      </c>
      <c r="Q39" s="248" t="str">
        <f>IF(OR(TOTAL!Q39="",TOTAL!Q39=0),"",TOTAL!Q39/TOTAL!$C$6*'Vîrsta 3-4 ani'!$C$6)</f>
        <v/>
      </c>
      <c r="R39" s="248" t="str">
        <f>IF(OR(TOTAL!R39="",TOTAL!R39=0),"",TOTAL!R39/TOTAL!$C$6*'Vîrsta 3-4 ani'!$C$6)</f>
        <v/>
      </c>
      <c r="S39" s="248" t="str">
        <f>IF(OR(TOTAL!S39="",TOTAL!S39=0),"",TOTAL!S39/TOTAL!$C$6*'Vîrsta 3-4 ani'!$C$6)</f>
        <v/>
      </c>
      <c r="T39" s="248" t="str">
        <f>IF(OR(TOTAL!T39="",TOTAL!T39=0),"",TOTAL!T39/TOTAL!$C$6*'Vîrsta 3-4 ani'!$C$6)</f>
        <v/>
      </c>
      <c r="U39" s="248" t="str">
        <f>IF(OR(TOTAL!U39="",TOTAL!U39=0),"",TOTAL!U39/TOTAL!$C$6*'Vîrsta 3-4 ani'!$C$6)</f>
        <v/>
      </c>
      <c r="V39" s="248" t="str">
        <f>IF(OR(TOTAL!V39="",TOTAL!V39=0),"",TOTAL!V39/TOTAL!$C$6*'Vîrsta 3-4 ani'!$C$6)</f>
        <v/>
      </c>
      <c r="W39" s="248" t="str">
        <f>IF(OR(TOTAL!W39="",TOTAL!W39=0),"",TOTAL!W39/TOTAL!$C$6*'Vîrsta 3-4 ani'!$C$6)</f>
        <v/>
      </c>
      <c r="X39" s="248" t="str">
        <f>IF(OR(TOTAL!X39="",TOTAL!X39=0),"",TOTAL!X39/TOTAL!$C$6*'Vîrsta 3-4 ani'!$C$6)</f>
        <v/>
      </c>
      <c r="Y39" s="248" t="str">
        <f>IF(OR(TOTAL!Y39="",TOTAL!Y39=0),"",TOTAL!Y39/TOTAL!$C$6*'Vîrsta 3-4 ani'!$C$6)</f>
        <v/>
      </c>
      <c r="Z39" s="11">
        <f t="shared" si="16"/>
        <v>2.6180000000000003</v>
      </c>
      <c r="AA39" s="11">
        <f t="shared" ref="AA39:AA70" si="17">IFERROR((Z39/$Z$6*1000),"")</f>
        <v>4.209003215434084</v>
      </c>
      <c r="AB39" s="11">
        <f t="shared" si="15"/>
        <v>3.3672025723472672</v>
      </c>
      <c r="AC39" s="7">
        <v>20</v>
      </c>
      <c r="AD39" s="97">
        <f t="shared" si="11"/>
        <v>2.3570418006430869E-2</v>
      </c>
      <c r="AE39" s="98">
        <v>7.0000000000000001E-3</v>
      </c>
      <c r="AF39" s="97">
        <f t="shared" si="12"/>
        <v>6.7344051446945347E-3</v>
      </c>
      <c r="AG39" s="98">
        <v>2E-3</v>
      </c>
      <c r="AH39" s="97">
        <f t="shared" si="13"/>
        <v>0.11448488745980709</v>
      </c>
      <c r="AI39" s="98">
        <v>3.4000000000000002E-2</v>
      </c>
      <c r="AJ39" s="97">
        <f t="shared" si="14"/>
        <v>0.47140836012861742</v>
      </c>
      <c r="AK39" s="98">
        <v>0.14000000000000001</v>
      </c>
      <c r="AL39" s="195"/>
      <c r="AM39" s="136"/>
      <c r="AN39" s="137"/>
      <c r="AO39" s="66"/>
    </row>
    <row r="40" spans="1:41" s="31" customFormat="1" ht="15.75" x14ac:dyDescent="0.25">
      <c r="A40" s="327"/>
      <c r="B40" s="61" t="s">
        <v>82</v>
      </c>
      <c r="C40" s="248">
        <f>IF(OR(TOTAL!C40="",TOTAL!C40=0),"",TOTAL!C40/TOTAL!$C$6*'Vîrsta 3-4 ani'!$C$6)</f>
        <v>3.3000000000000002E-2</v>
      </c>
      <c r="D40" s="248">
        <f>IF(OR(TOTAL!D40="",TOTAL!D40=0),"",TOTAL!D40/TOTAL!$C$6*'Vîrsta 3-4 ani'!$C$6)</f>
        <v>1.0999999999999999E-2</v>
      </c>
      <c r="E40" s="248">
        <f>IF(OR(TOTAL!E40="",TOTAL!E40=0),"",TOTAL!E40/TOTAL!$C$6*'Vîrsta 3-4 ani'!$C$6)</f>
        <v>1.7159999999999998E-2</v>
      </c>
      <c r="F40" s="248">
        <f>IF(OR(TOTAL!F40="",TOTAL!F40=0),"",TOTAL!F40/TOTAL!$C$6*'Vîrsta 3-4 ani'!$C$6)</f>
        <v>7.0400000000000003E-3</v>
      </c>
      <c r="G40" s="248">
        <f>IF(OR(TOTAL!G40="",TOTAL!G40=0),"",TOTAL!G40/TOTAL!$C$6*'Vîrsta 3-4 ani'!$C$6)</f>
        <v>7.92E-3</v>
      </c>
      <c r="H40" s="248">
        <f>IF(OR(TOTAL!H40="",TOTAL!H40=0),"",TOTAL!H40/TOTAL!$C$6*'Vîrsta 3-4 ani'!$C$6)</f>
        <v>1.3199999999999998E-2</v>
      </c>
      <c r="I40" s="248">
        <f>IF(OR(TOTAL!I40="",TOTAL!I40=0),"",TOTAL!I40/TOTAL!$C$6*'Vîrsta 3-4 ani'!$C$6)</f>
        <v>1.3199999999999998E-2</v>
      </c>
      <c r="J40" s="248">
        <f>IF(OR(TOTAL!J40="",TOTAL!J40=0),"",TOTAL!J40/TOTAL!$C$6*'Vîrsta 3-4 ani'!$C$6)</f>
        <v>1.3199999999999998E-2</v>
      </c>
      <c r="K40" s="248">
        <f>IF(OR(TOTAL!K40="",TOTAL!K40=0),"",TOTAL!K40/TOTAL!$C$6*'Vîrsta 3-4 ani'!$C$6)</f>
        <v>1.3199999999999998E-2</v>
      </c>
      <c r="L40" s="248">
        <f>IF(OR(TOTAL!L40="",TOTAL!L40=0),"",TOTAL!L40/TOTAL!$C$6*'Vîrsta 3-4 ani'!$C$6)</f>
        <v>8.3599999999999994E-3</v>
      </c>
      <c r="M40" s="248">
        <f>IF(OR(TOTAL!M40="",TOTAL!M40=0),"",TOTAL!M40/TOTAL!$C$6*'Vîrsta 3-4 ani'!$C$6)</f>
        <v>1.3199999999999998E-2</v>
      </c>
      <c r="N40" s="248">
        <f>IF(OR(TOTAL!N40="",TOTAL!N40=0),"",TOTAL!N40/TOTAL!$C$6*'Vîrsta 3-4 ani'!$C$6)</f>
        <v>1.3199999999999998E-2</v>
      </c>
      <c r="O40" s="248">
        <f>IF(OR(TOTAL!O40="",TOTAL!O40=0),"",TOTAL!O40/TOTAL!$C$6*'Vîrsta 3-4 ani'!$C$6)</f>
        <v>9.6799999999999994E-3</v>
      </c>
      <c r="P40" s="248">
        <f>IF(OR(TOTAL!P40="",TOTAL!P40=0),"",TOTAL!P40/TOTAL!$C$6*'Vîrsta 3-4 ani'!$C$6)</f>
        <v>0.13200000000000001</v>
      </c>
      <c r="Q40" s="248">
        <f>IF(OR(TOTAL!Q40="",TOTAL!Q40=0),"",TOTAL!Q40/TOTAL!$C$6*'Vîrsta 3-4 ani'!$C$6)</f>
        <v>9.6800000000000011E-2</v>
      </c>
      <c r="R40" s="248">
        <f>IF(OR(TOTAL!R40="",TOTAL!R40=0),"",TOTAL!R40/TOTAL!$C$6*'Vîrsta 3-4 ani'!$C$6)</f>
        <v>2.1999999999999999E-2</v>
      </c>
      <c r="S40" s="248">
        <f>IF(OR(TOTAL!S40="",TOTAL!S40=0),"",TOTAL!S40/TOTAL!$C$6*'Vîrsta 3-4 ani'!$C$6)</f>
        <v>9.6800000000000011E-2</v>
      </c>
      <c r="T40" s="248">
        <f>IF(OR(TOTAL!T40="",TOTAL!T40=0),"",TOTAL!T40/TOTAL!$C$6*'Vîrsta 3-4 ani'!$C$6)</f>
        <v>0.13200000000000001</v>
      </c>
      <c r="U40" s="248">
        <f>IF(OR(TOTAL!U40="",TOTAL!U40=0),"",TOTAL!U40/TOTAL!$C$6*'Vîrsta 3-4 ani'!$C$6)</f>
        <v>0.13200000000000001</v>
      </c>
      <c r="V40" s="248">
        <f>IF(OR(TOTAL!V40="",TOTAL!V40=0),"",TOTAL!V40/TOTAL!$C$6*'Vîrsta 3-4 ani'!$C$6)</f>
        <v>0.22</v>
      </c>
      <c r="W40" s="248" t="str">
        <f>IF(OR(TOTAL!W40="",TOTAL!W40=0),"",TOTAL!W40/TOTAL!$C$6*'Vîrsta 3-4 ani'!$C$6)</f>
        <v/>
      </c>
      <c r="X40" s="248" t="str">
        <f>IF(OR(TOTAL!X40="",TOTAL!X40=0),"",TOTAL!X40/TOTAL!$C$6*'Vîrsta 3-4 ani'!$C$6)</f>
        <v/>
      </c>
      <c r="Y40" s="248" t="str">
        <f>IF(OR(TOTAL!Y40="",TOTAL!Y40=0),"",TOTAL!Y40/TOTAL!$C$6*'Vîrsta 3-4 ani'!$C$6)</f>
        <v/>
      </c>
      <c r="Z40" s="11">
        <f t="shared" si="16"/>
        <v>1.0049600000000001</v>
      </c>
      <c r="AA40" s="11">
        <f t="shared" si="17"/>
        <v>1.6156913183279744</v>
      </c>
      <c r="AB40" s="11">
        <f t="shared" si="15"/>
        <v>1.195611575562701</v>
      </c>
      <c r="AC40" s="7">
        <v>26</v>
      </c>
      <c r="AD40" s="97">
        <f t="shared" si="11"/>
        <v>1.5542950482315113E-2</v>
      </c>
      <c r="AE40" s="98">
        <v>1.2999999999999999E-2</v>
      </c>
      <c r="AF40" s="97">
        <f t="shared" si="12"/>
        <v>3.586834726688103E-3</v>
      </c>
      <c r="AG40" s="98">
        <v>3.0000000000000001E-3</v>
      </c>
      <c r="AH40" s="97">
        <f t="shared" si="13"/>
        <v>9.2062091318327974E-2</v>
      </c>
      <c r="AI40" s="98">
        <v>7.6999999999999999E-2</v>
      </c>
      <c r="AJ40" s="97">
        <f t="shared" si="14"/>
        <v>0.3347712411575563</v>
      </c>
      <c r="AK40" s="98">
        <v>0.28000000000000003</v>
      </c>
      <c r="AL40" s="195"/>
      <c r="AM40" s="136"/>
      <c r="AN40" s="137"/>
      <c r="AO40" s="66"/>
    </row>
    <row r="41" spans="1:41" s="31" customFormat="1" ht="15.75" x14ac:dyDescent="0.25">
      <c r="A41" s="327"/>
      <c r="B41" s="61" t="s">
        <v>81</v>
      </c>
      <c r="C41" s="248">
        <f>IF(OR(TOTAL!C41="",TOTAL!C41=0),"",TOTAL!C41/TOTAL!$C$6*'Vîrsta 3-4 ani'!$C$6)</f>
        <v>3.3000000000000002E-2</v>
      </c>
      <c r="D41" s="248">
        <f>IF(OR(TOTAL!D41="",TOTAL!D41=0),"",TOTAL!D41/TOTAL!$C$6*'Vîrsta 3-4 ani'!$C$6)</f>
        <v>1.0999999999999999E-2</v>
      </c>
      <c r="E41" s="248">
        <f>IF(OR(TOTAL!E41="",TOTAL!E41=0),"",TOTAL!E41/TOTAL!$C$6*'Vîrsta 3-4 ani'!$C$6)</f>
        <v>1.7159999999999998E-2</v>
      </c>
      <c r="F41" s="248">
        <f>IF(OR(TOTAL!F41="",TOTAL!F41=0),"",TOTAL!F41/TOTAL!$C$6*'Vîrsta 3-4 ani'!$C$6)</f>
        <v>7.0400000000000003E-3</v>
      </c>
      <c r="G41" s="248">
        <f>IF(OR(TOTAL!G41="",TOTAL!G41=0),"",TOTAL!G41/TOTAL!$C$6*'Vîrsta 3-4 ani'!$C$6)</f>
        <v>7.92E-3</v>
      </c>
      <c r="H41" s="248">
        <f>IF(OR(TOTAL!H41="",TOTAL!H41=0),"",TOTAL!H41/TOTAL!$C$6*'Vîrsta 3-4 ani'!$C$6)</f>
        <v>1.3199999999999998E-2</v>
      </c>
      <c r="I41" s="248">
        <f>IF(OR(TOTAL!I41="",TOTAL!I41=0),"",TOTAL!I41/TOTAL!$C$6*'Vîrsta 3-4 ani'!$C$6)</f>
        <v>1.3199999999999998E-2</v>
      </c>
      <c r="J41" s="248">
        <f>IF(OR(TOTAL!J41="",TOTAL!J41=0),"",TOTAL!J41/TOTAL!$C$6*'Vîrsta 3-4 ani'!$C$6)</f>
        <v>1.3199999999999998E-2</v>
      </c>
      <c r="K41" s="248">
        <f>IF(OR(TOTAL!K41="",TOTAL!K41=0),"",TOTAL!K41/TOTAL!$C$6*'Vîrsta 3-4 ani'!$C$6)</f>
        <v>1.3199999999999998E-2</v>
      </c>
      <c r="L41" s="248">
        <f>IF(OR(TOTAL!L41="",TOTAL!L41=0),"",TOTAL!L41/TOTAL!$C$6*'Vîrsta 3-4 ani'!$C$6)</f>
        <v>8.3599999999999994E-3</v>
      </c>
      <c r="M41" s="248">
        <f>IF(OR(TOTAL!M41="",TOTAL!M41=0),"",TOTAL!M41/TOTAL!$C$6*'Vîrsta 3-4 ani'!$C$6)</f>
        <v>1.3199999999999998E-2</v>
      </c>
      <c r="N41" s="248">
        <f>IF(OR(TOTAL!N41="",TOTAL!N41=0),"",TOTAL!N41/TOTAL!$C$6*'Vîrsta 3-4 ani'!$C$6)</f>
        <v>1.3199999999999998E-2</v>
      </c>
      <c r="O41" s="248">
        <f>IF(OR(TOTAL!O41="",TOTAL!O41=0),"",TOTAL!O41/TOTAL!$C$6*'Vîrsta 3-4 ani'!$C$6)</f>
        <v>9.6799999999999994E-3</v>
      </c>
      <c r="P41" s="248">
        <f>IF(OR(TOTAL!P41="",TOTAL!P41=0),"",TOTAL!P41/TOTAL!$C$6*'Vîrsta 3-4 ani'!$C$6)</f>
        <v>0.13200000000000001</v>
      </c>
      <c r="Q41" s="248">
        <f>IF(OR(TOTAL!Q41="",TOTAL!Q41=0),"",TOTAL!Q41/TOTAL!$C$6*'Vîrsta 3-4 ani'!$C$6)</f>
        <v>9.6800000000000011E-2</v>
      </c>
      <c r="R41" s="248">
        <f>IF(OR(TOTAL!R41="",TOTAL!R41=0),"",TOTAL!R41/TOTAL!$C$6*'Vîrsta 3-4 ani'!$C$6)</f>
        <v>2.1999999999999999E-2</v>
      </c>
      <c r="S41" s="248">
        <f>IF(OR(TOTAL!S41="",TOTAL!S41=0),"",TOTAL!S41/TOTAL!$C$6*'Vîrsta 3-4 ani'!$C$6)</f>
        <v>9.6800000000000011E-2</v>
      </c>
      <c r="T41" s="248">
        <f>IF(OR(TOTAL!T41="",TOTAL!T41=0),"",TOTAL!T41/TOTAL!$C$6*'Vîrsta 3-4 ani'!$C$6)</f>
        <v>0.13200000000000001</v>
      </c>
      <c r="U41" s="248">
        <f>IF(OR(TOTAL!U41="",TOTAL!U41=0),"",TOTAL!U41/TOTAL!$C$6*'Vîrsta 3-4 ani'!$C$6)</f>
        <v>0.17599999999999999</v>
      </c>
      <c r="V41" s="248">
        <f>IF(OR(TOTAL!V41="",TOTAL!V41=0),"",TOTAL!V41/TOTAL!$C$6*'Vîrsta 3-4 ani'!$C$6)</f>
        <v>0.22</v>
      </c>
      <c r="W41" s="248" t="str">
        <f>IF(OR(TOTAL!W41="",TOTAL!W41=0),"",TOTAL!W41/TOTAL!$C$6*'Vîrsta 3-4 ani'!$C$6)</f>
        <v/>
      </c>
      <c r="X41" s="248" t="str">
        <f>IF(OR(TOTAL!X41="",TOTAL!X41=0),"",TOTAL!X41/TOTAL!$C$6*'Vîrsta 3-4 ani'!$C$6)</f>
        <v/>
      </c>
      <c r="Y41" s="248" t="str">
        <f>IF(OR(TOTAL!Y41="",TOTAL!Y41=0),"",TOTAL!Y41/TOTAL!$C$6*'Vîrsta 3-4 ani'!$C$6)</f>
        <v/>
      </c>
      <c r="Z41" s="11">
        <f t="shared" si="16"/>
        <v>1.0489599999999999</v>
      </c>
      <c r="AA41" s="11">
        <f t="shared" si="17"/>
        <v>1.6864308681672024</v>
      </c>
      <c r="AB41" s="11">
        <f t="shared" si="15"/>
        <v>1.349144694533762</v>
      </c>
      <c r="AC41" s="7">
        <v>20</v>
      </c>
      <c r="AD41" s="97">
        <f t="shared" si="11"/>
        <v>5.936236655948552E-2</v>
      </c>
      <c r="AE41" s="98">
        <v>4.3999999999999997E-2</v>
      </c>
      <c r="AF41" s="97">
        <f t="shared" si="12"/>
        <v>5.3965787781350477E-3</v>
      </c>
      <c r="AG41" s="98">
        <v>4.0000000000000001E-3</v>
      </c>
      <c r="AH41" s="97">
        <f t="shared" si="13"/>
        <v>0.12142302250803857</v>
      </c>
      <c r="AI41" s="98">
        <v>0.09</v>
      </c>
      <c r="AJ41" s="97">
        <f t="shared" si="14"/>
        <v>0.55314932475884238</v>
      </c>
      <c r="AK41" s="98">
        <v>0.41</v>
      </c>
      <c r="AL41" s="195"/>
      <c r="AM41" s="136"/>
      <c r="AN41" s="137"/>
      <c r="AO41" s="66"/>
    </row>
    <row r="42" spans="1:41" s="31" customFormat="1" ht="15.75" x14ac:dyDescent="0.25">
      <c r="A42" s="327"/>
      <c r="B42" s="61" t="s">
        <v>64</v>
      </c>
      <c r="C42" s="248" t="str">
        <f>IF(OR(TOTAL!C42="",TOTAL!C42=0),"",TOTAL!C42/TOTAL!$C$6*'Vîrsta 3-4 ani'!$C$6)</f>
        <v/>
      </c>
      <c r="D42" s="248" t="str">
        <f>IF(OR(TOTAL!D42="",TOTAL!D42=0),"",TOTAL!D42/TOTAL!$C$6*'Vîrsta 3-4 ani'!$C$6)</f>
        <v/>
      </c>
      <c r="E42" s="248" t="str">
        <f>IF(OR(TOTAL!E42="",TOTAL!E42=0),"",TOTAL!E42/TOTAL!$C$6*'Vîrsta 3-4 ani'!$C$6)</f>
        <v/>
      </c>
      <c r="F42" s="248" t="str">
        <f>IF(OR(TOTAL!F42="",TOTAL!F42=0),"",TOTAL!F42/TOTAL!$C$6*'Vîrsta 3-4 ani'!$C$6)</f>
        <v/>
      </c>
      <c r="G42" s="248" t="str">
        <f>IF(OR(TOTAL!G42="",TOTAL!G42=0),"",TOTAL!G42/TOTAL!$C$6*'Vîrsta 3-4 ani'!$C$6)</f>
        <v/>
      </c>
      <c r="H42" s="248" t="str">
        <f>IF(OR(TOTAL!H42="",TOTAL!H42=0),"",TOTAL!H42/TOTAL!$C$6*'Vîrsta 3-4 ani'!$C$6)</f>
        <v/>
      </c>
      <c r="I42" s="248" t="str">
        <f>IF(OR(TOTAL!I42="",TOTAL!I42=0),"",TOTAL!I42/TOTAL!$C$6*'Vîrsta 3-4 ani'!$C$6)</f>
        <v/>
      </c>
      <c r="J42" s="248" t="str">
        <f>IF(OR(TOTAL!J42="",TOTAL!J42=0),"",TOTAL!J42/TOTAL!$C$6*'Vîrsta 3-4 ani'!$C$6)</f>
        <v/>
      </c>
      <c r="K42" s="248" t="str">
        <f>IF(OR(TOTAL!K42="",TOTAL!K42=0),"",TOTAL!K42/TOTAL!$C$6*'Vîrsta 3-4 ani'!$C$6)</f>
        <v/>
      </c>
      <c r="L42" s="248" t="str">
        <f>IF(OR(TOTAL!L42="",TOTAL!L42=0),"",TOTAL!L42/TOTAL!$C$6*'Vîrsta 3-4 ani'!$C$6)</f>
        <v/>
      </c>
      <c r="M42" s="248" t="str">
        <f>IF(OR(TOTAL!M42="",TOTAL!M42=0),"",TOTAL!M42/TOTAL!$C$6*'Vîrsta 3-4 ani'!$C$6)</f>
        <v/>
      </c>
      <c r="N42" s="248" t="str">
        <f>IF(OR(TOTAL!N42="",TOTAL!N42=0),"",TOTAL!N42/TOTAL!$C$6*'Vîrsta 3-4 ani'!$C$6)</f>
        <v/>
      </c>
      <c r="O42" s="248" t="str">
        <f>IF(OR(TOTAL!O42="",TOTAL!O42=0),"",TOTAL!O42/TOTAL!$C$6*'Vîrsta 3-4 ani'!$C$6)</f>
        <v/>
      </c>
      <c r="P42" s="248" t="str">
        <f>IF(OR(TOTAL!P42="",TOTAL!P42=0),"",TOTAL!P42/TOTAL!$C$6*'Vîrsta 3-4 ani'!$C$6)</f>
        <v/>
      </c>
      <c r="Q42" s="248" t="str">
        <f>IF(OR(TOTAL!Q42="",TOTAL!Q42=0),"",TOTAL!Q42/TOTAL!$C$6*'Vîrsta 3-4 ani'!$C$6)</f>
        <v/>
      </c>
      <c r="R42" s="248" t="str">
        <f>IF(OR(TOTAL!R42="",TOTAL!R42=0),"",TOTAL!R42/TOTAL!$C$6*'Vîrsta 3-4 ani'!$C$6)</f>
        <v/>
      </c>
      <c r="S42" s="248" t="str">
        <f>IF(OR(TOTAL!S42="",TOTAL!S42=0),"",TOTAL!S42/TOTAL!$C$6*'Vîrsta 3-4 ani'!$C$6)</f>
        <v/>
      </c>
      <c r="T42" s="248" t="str">
        <f>IF(OR(TOTAL!T42="",TOTAL!T42=0),"",TOTAL!T42/TOTAL!$C$6*'Vîrsta 3-4 ani'!$C$6)</f>
        <v/>
      </c>
      <c r="U42" s="248" t="str">
        <f>IF(OR(TOTAL!U42="",TOTAL!U42=0),"",TOTAL!U42/TOTAL!$C$6*'Vîrsta 3-4 ani'!$C$6)</f>
        <v/>
      </c>
      <c r="V42" s="248" t="str">
        <f>IF(OR(TOTAL!V42="",TOTAL!V42=0),"",TOTAL!V42/TOTAL!$C$6*'Vîrsta 3-4 ani'!$C$6)</f>
        <v/>
      </c>
      <c r="W42" s="248" t="str">
        <f>IF(OR(TOTAL!W42="",TOTAL!W42=0),"",TOTAL!W42/TOTAL!$C$6*'Vîrsta 3-4 ani'!$C$6)</f>
        <v/>
      </c>
      <c r="X42" s="248" t="str">
        <f>IF(OR(TOTAL!X42="",TOTAL!X42=0),"",TOTAL!X42/TOTAL!$C$6*'Vîrsta 3-4 ani'!$C$6)</f>
        <v/>
      </c>
      <c r="Y42" s="248" t="str">
        <f>IF(OR(TOTAL!Y42="",TOTAL!Y42=0),"",TOTAL!Y42/TOTAL!$C$6*'Vîrsta 3-4 ani'!$C$6)</f>
        <v/>
      </c>
      <c r="Z42" s="11">
        <f t="shared" si="16"/>
        <v>0</v>
      </c>
      <c r="AA42" s="11">
        <f t="shared" si="17"/>
        <v>0</v>
      </c>
      <c r="AB42" s="11" t="str">
        <f t="shared" si="15"/>
        <v/>
      </c>
      <c r="AC42" s="7">
        <v>20</v>
      </c>
      <c r="AD42" s="97" t="str">
        <f t="shared" si="11"/>
        <v/>
      </c>
      <c r="AE42" s="98">
        <v>2.1999999999999999E-2</v>
      </c>
      <c r="AF42" s="97" t="str">
        <f t="shared" si="12"/>
        <v/>
      </c>
      <c r="AG42" s="98">
        <v>3.0000000000000001E-3</v>
      </c>
      <c r="AH42" s="97" t="str">
        <f t="shared" si="13"/>
        <v/>
      </c>
      <c r="AI42" s="98">
        <v>5.7000000000000002E-2</v>
      </c>
      <c r="AJ42" s="97" t="str">
        <f t="shared" si="14"/>
        <v/>
      </c>
      <c r="AK42" s="98">
        <v>0.24</v>
      </c>
      <c r="AL42" s="195"/>
      <c r="AM42" s="136"/>
      <c r="AN42" s="137"/>
      <c r="AO42" s="66"/>
    </row>
    <row r="43" spans="1:41" s="31" customFormat="1" ht="15.75" x14ac:dyDescent="0.25">
      <c r="A43" s="327"/>
      <c r="B43" s="61" t="s">
        <v>65</v>
      </c>
      <c r="C43" s="248" t="str">
        <f>IF(OR(TOTAL!C43="",TOTAL!C43=0),"",TOTAL!C43/TOTAL!$C$6*'Vîrsta 3-4 ani'!$C$6)</f>
        <v/>
      </c>
      <c r="D43" s="248" t="str">
        <f>IF(OR(TOTAL!D43="",TOTAL!D43=0),"",TOTAL!D43/TOTAL!$C$6*'Vîrsta 3-4 ani'!$C$6)</f>
        <v/>
      </c>
      <c r="E43" s="248" t="str">
        <f>IF(OR(TOTAL!E43="",TOTAL!E43=0),"",TOTAL!E43/TOTAL!$C$6*'Vîrsta 3-4 ani'!$C$6)</f>
        <v/>
      </c>
      <c r="F43" s="248" t="str">
        <f>IF(OR(TOTAL!F43="",TOTAL!F43=0),"",TOTAL!F43/TOTAL!$C$6*'Vîrsta 3-4 ani'!$C$6)</f>
        <v/>
      </c>
      <c r="G43" s="248" t="str">
        <f>IF(OR(TOTAL!G43="",TOTAL!G43=0),"",TOTAL!G43/TOTAL!$C$6*'Vîrsta 3-4 ani'!$C$6)</f>
        <v/>
      </c>
      <c r="H43" s="248" t="str">
        <f>IF(OR(TOTAL!H43="",TOTAL!H43=0),"",TOTAL!H43/TOTAL!$C$6*'Vîrsta 3-4 ani'!$C$6)</f>
        <v/>
      </c>
      <c r="I43" s="248" t="str">
        <f>IF(OR(TOTAL!I43="",TOTAL!I43=0),"",TOTAL!I43/TOTAL!$C$6*'Vîrsta 3-4 ani'!$C$6)</f>
        <v/>
      </c>
      <c r="J43" s="248" t="str">
        <f>IF(OR(TOTAL!J43="",TOTAL!J43=0),"",TOTAL!J43/TOTAL!$C$6*'Vîrsta 3-4 ani'!$C$6)</f>
        <v/>
      </c>
      <c r="K43" s="248" t="str">
        <f>IF(OR(TOTAL!K43="",TOTAL!K43=0),"",TOTAL!K43/TOTAL!$C$6*'Vîrsta 3-4 ani'!$C$6)</f>
        <v/>
      </c>
      <c r="L43" s="248" t="str">
        <f>IF(OR(TOTAL!L43="",TOTAL!L43=0),"",TOTAL!L43/TOTAL!$C$6*'Vîrsta 3-4 ani'!$C$6)</f>
        <v/>
      </c>
      <c r="M43" s="248" t="str">
        <f>IF(OR(TOTAL!M43="",TOTAL!M43=0),"",TOTAL!M43/TOTAL!$C$6*'Vîrsta 3-4 ani'!$C$6)</f>
        <v/>
      </c>
      <c r="N43" s="248" t="str">
        <f>IF(OR(TOTAL!N43="",TOTAL!N43=0),"",TOTAL!N43/TOTAL!$C$6*'Vîrsta 3-4 ani'!$C$6)</f>
        <v/>
      </c>
      <c r="O43" s="248" t="str">
        <f>IF(OR(TOTAL!O43="",TOTAL!O43=0),"",TOTAL!O43/TOTAL!$C$6*'Vîrsta 3-4 ani'!$C$6)</f>
        <v/>
      </c>
      <c r="P43" s="248" t="str">
        <f>IF(OR(TOTAL!P43="",TOTAL!P43=0),"",TOTAL!P43/TOTAL!$C$6*'Vîrsta 3-4 ani'!$C$6)</f>
        <v/>
      </c>
      <c r="Q43" s="248" t="str">
        <f>IF(OR(TOTAL!Q43="",TOTAL!Q43=0),"",TOTAL!Q43/TOTAL!$C$6*'Vîrsta 3-4 ani'!$C$6)</f>
        <v/>
      </c>
      <c r="R43" s="248" t="str">
        <f>IF(OR(TOTAL!R43="",TOTAL!R43=0),"",TOTAL!R43/TOTAL!$C$6*'Vîrsta 3-4 ani'!$C$6)</f>
        <v/>
      </c>
      <c r="S43" s="248" t="str">
        <f>IF(OR(TOTAL!S43="",TOTAL!S43=0),"",TOTAL!S43/TOTAL!$C$6*'Vîrsta 3-4 ani'!$C$6)</f>
        <v/>
      </c>
      <c r="T43" s="248" t="str">
        <f>IF(OR(TOTAL!T43="",TOTAL!T43=0),"",TOTAL!T43/TOTAL!$C$6*'Vîrsta 3-4 ani'!$C$6)</f>
        <v/>
      </c>
      <c r="U43" s="248" t="str">
        <f>IF(OR(TOTAL!U43="",TOTAL!U43=0),"",TOTAL!U43/TOTAL!$C$6*'Vîrsta 3-4 ani'!$C$6)</f>
        <v/>
      </c>
      <c r="V43" s="248" t="str">
        <f>IF(OR(TOTAL!V43="",TOTAL!V43=0),"",TOTAL!V43/TOTAL!$C$6*'Vîrsta 3-4 ani'!$C$6)</f>
        <v/>
      </c>
      <c r="W43" s="248" t="str">
        <f>IF(OR(TOTAL!W43="",TOTAL!W43=0),"",TOTAL!W43/TOTAL!$C$6*'Vîrsta 3-4 ani'!$C$6)</f>
        <v/>
      </c>
      <c r="X43" s="248" t="str">
        <f>IF(OR(TOTAL!X43="",TOTAL!X43=0),"",TOTAL!X43/TOTAL!$C$6*'Vîrsta 3-4 ani'!$C$6)</f>
        <v/>
      </c>
      <c r="Y43" s="248" t="str">
        <f>IF(OR(TOTAL!Y43="",TOTAL!Y43=0),"",TOTAL!Y43/TOTAL!$C$6*'Vîrsta 3-4 ani'!$C$6)</f>
        <v/>
      </c>
      <c r="Z43" s="11">
        <f t="shared" si="16"/>
        <v>0</v>
      </c>
      <c r="AA43" s="11">
        <f t="shared" si="17"/>
        <v>0</v>
      </c>
      <c r="AB43" s="11" t="str">
        <f t="shared" si="15"/>
        <v/>
      </c>
      <c r="AC43" s="7">
        <v>20</v>
      </c>
      <c r="AD43" s="97" t="str">
        <f t="shared" si="11"/>
        <v/>
      </c>
      <c r="AE43" s="98">
        <v>6.8000000000000005E-2</v>
      </c>
      <c r="AF43" s="97" t="str">
        <f t="shared" si="12"/>
        <v/>
      </c>
      <c r="AG43" s="98">
        <v>1E-3</v>
      </c>
      <c r="AH43" s="97" t="str">
        <f t="shared" si="13"/>
        <v/>
      </c>
      <c r="AI43" s="98">
        <v>0.26300000000000001</v>
      </c>
      <c r="AJ43" s="97" t="str">
        <f t="shared" si="14"/>
        <v/>
      </c>
      <c r="AK43" s="98">
        <v>1.37</v>
      </c>
      <c r="AL43" s="195"/>
      <c r="AM43" s="136"/>
      <c r="AN43" s="137"/>
      <c r="AO43" s="66"/>
    </row>
    <row r="44" spans="1:41" s="31" customFormat="1" ht="15.75" x14ac:dyDescent="0.25">
      <c r="A44" s="327"/>
      <c r="B44" s="58" t="s">
        <v>57</v>
      </c>
      <c r="C44" s="247" t="str">
        <f>IF(OR(TOTAL!C44="",TOTAL!C44=0),"",TOTAL!C44/TOTAL!$C$6*'Vîrsta 3-4 ani'!$C$6)</f>
        <v/>
      </c>
      <c r="D44" s="247" t="str">
        <f>IF(OR(TOTAL!D44="",TOTAL!D44=0),"",TOTAL!D44/TOTAL!$C$6*'Vîrsta 3-4 ani'!$C$6)</f>
        <v/>
      </c>
      <c r="E44" s="247" t="str">
        <f>IF(OR(TOTAL!E44="",TOTAL!E44=0),"",TOTAL!E44/TOTAL!$C$6*'Vîrsta 3-4 ani'!$C$6)</f>
        <v/>
      </c>
      <c r="F44" s="247" t="str">
        <f>IF(OR(TOTAL!F44="",TOTAL!F44=0),"",TOTAL!F44/TOTAL!$C$6*'Vîrsta 3-4 ani'!$C$6)</f>
        <v/>
      </c>
      <c r="G44" s="247" t="str">
        <f>IF(OR(TOTAL!G44="",TOTAL!G44=0),"",TOTAL!G44/TOTAL!$C$6*'Vîrsta 3-4 ani'!$C$6)</f>
        <v/>
      </c>
      <c r="H44" s="247" t="str">
        <f>IF(OR(TOTAL!H44="",TOTAL!H44=0),"",TOTAL!H44/TOTAL!$C$6*'Vîrsta 3-4 ani'!$C$6)</f>
        <v/>
      </c>
      <c r="I44" s="247" t="str">
        <f>IF(OR(TOTAL!I44="",TOTAL!I44=0),"",TOTAL!I44/TOTAL!$C$6*'Vîrsta 3-4 ani'!$C$6)</f>
        <v/>
      </c>
      <c r="J44" s="247" t="str">
        <f>IF(OR(TOTAL!J44="",TOTAL!J44=0),"",TOTAL!J44/TOTAL!$C$6*'Vîrsta 3-4 ani'!$C$6)</f>
        <v/>
      </c>
      <c r="K44" s="247" t="str">
        <f>IF(OR(TOTAL!K44="",TOTAL!K44=0),"",TOTAL!K44/TOTAL!$C$6*'Vîrsta 3-4 ani'!$C$6)</f>
        <v/>
      </c>
      <c r="L44" s="247" t="str">
        <f>IF(OR(TOTAL!L44="",TOTAL!L44=0),"",TOTAL!L44/TOTAL!$C$6*'Vîrsta 3-4 ani'!$C$6)</f>
        <v/>
      </c>
      <c r="M44" s="247" t="str">
        <f>IF(OR(TOTAL!M44="",TOTAL!M44=0),"",TOTAL!M44/TOTAL!$C$6*'Vîrsta 3-4 ani'!$C$6)</f>
        <v/>
      </c>
      <c r="N44" s="247" t="str">
        <f>IF(OR(TOTAL!N44="",TOTAL!N44=0),"",TOTAL!N44/TOTAL!$C$6*'Vîrsta 3-4 ani'!$C$6)</f>
        <v/>
      </c>
      <c r="O44" s="247" t="str">
        <f>IF(OR(TOTAL!O44="",TOTAL!O44=0),"",TOTAL!O44/TOTAL!$C$6*'Vîrsta 3-4 ani'!$C$6)</f>
        <v/>
      </c>
      <c r="P44" s="247" t="str">
        <f>IF(OR(TOTAL!P44="",TOTAL!P44=0),"",TOTAL!P44/TOTAL!$C$6*'Vîrsta 3-4 ani'!$C$6)</f>
        <v/>
      </c>
      <c r="Q44" s="247" t="str">
        <f>IF(OR(TOTAL!Q44="",TOTAL!Q44=0),"",TOTAL!Q44/TOTAL!$C$6*'Vîrsta 3-4 ani'!$C$6)</f>
        <v/>
      </c>
      <c r="R44" s="247" t="str">
        <f>IF(OR(TOTAL!R44="",TOTAL!R44=0),"",TOTAL!R44/TOTAL!$C$6*'Vîrsta 3-4 ani'!$C$6)</f>
        <v/>
      </c>
      <c r="S44" s="247" t="str">
        <f>IF(OR(TOTAL!S44="",TOTAL!S44=0),"",TOTAL!S44/TOTAL!$C$6*'Vîrsta 3-4 ani'!$C$6)</f>
        <v/>
      </c>
      <c r="T44" s="247" t="str">
        <f>IF(OR(TOTAL!T44="",TOTAL!T44=0),"",TOTAL!T44/TOTAL!$C$6*'Vîrsta 3-4 ani'!$C$6)</f>
        <v/>
      </c>
      <c r="U44" s="247" t="str">
        <f>IF(OR(TOTAL!U44="",TOTAL!U44=0),"",TOTAL!U44/TOTAL!$C$6*'Vîrsta 3-4 ani'!$C$6)</f>
        <v/>
      </c>
      <c r="V44" s="247" t="str">
        <f>IF(OR(TOTAL!V44="",TOTAL!V44=0),"",TOTAL!V44/TOTAL!$C$6*'Vîrsta 3-4 ani'!$C$6)</f>
        <v/>
      </c>
      <c r="W44" s="247" t="str">
        <f>IF(OR(TOTAL!W44="",TOTAL!W44=0),"",TOTAL!W44/TOTAL!$C$6*'Vîrsta 3-4 ani'!$C$6)</f>
        <v/>
      </c>
      <c r="X44" s="247" t="str">
        <f>IF(OR(TOTAL!X44="",TOTAL!X44=0),"",TOTAL!X44/TOTAL!$C$6*'Vîrsta 3-4 ani'!$C$6)</f>
        <v/>
      </c>
      <c r="Y44" s="247" t="str">
        <f>IF(OR(TOTAL!Y44="",TOTAL!Y44=0),"",TOTAL!Y44/TOTAL!$C$6*'Vîrsta 3-4 ani'!$C$6)</f>
        <v/>
      </c>
      <c r="Z44" s="11">
        <f t="shared" si="16"/>
        <v>0</v>
      </c>
      <c r="AA44" s="11">
        <f t="shared" si="17"/>
        <v>0</v>
      </c>
      <c r="AB44" s="11" t="str">
        <f t="shared" si="15"/>
        <v/>
      </c>
      <c r="AC44" s="7">
        <v>40</v>
      </c>
      <c r="AD44" s="97" t="str">
        <f t="shared" si="11"/>
        <v/>
      </c>
      <c r="AE44" s="98">
        <v>6.0000000000000001E-3</v>
      </c>
      <c r="AF44" s="97" t="str">
        <f t="shared" si="12"/>
        <v/>
      </c>
      <c r="AG44" s="98">
        <v>2E-3</v>
      </c>
      <c r="AH44" s="97" t="str">
        <f t="shared" si="13"/>
        <v/>
      </c>
      <c r="AI44" s="98">
        <v>7.5999999999999998E-2</v>
      </c>
      <c r="AJ44" s="97" t="str">
        <f t="shared" si="14"/>
        <v/>
      </c>
      <c r="AK44" s="98">
        <v>0.3</v>
      </c>
      <c r="AL44" s="196"/>
      <c r="AM44" s="138"/>
      <c r="AN44" s="139"/>
      <c r="AO44" s="66"/>
    </row>
    <row r="45" spans="1:41" s="21" customFormat="1" ht="15.75" x14ac:dyDescent="0.25">
      <c r="A45" s="316">
        <v>3</v>
      </c>
      <c r="B45" s="63" t="s">
        <v>2</v>
      </c>
      <c r="C45" s="69">
        <f>IF(OR(TOTAL!C45="",TOTAL!C45=0),"",IF('Vîrsta 1-2 ani'!$C$6&lt;=0,(TOTAL!C45-('Vîrsta 5-7 ani'!$C$6*0.056))/TOTAL!$C$6*'Vîrsta 3-4 ani'!$C$6,(('Vîrsta 1-2 ani'!C45/'Vîrsta 1-2 ani'!$C$6)+0.024)*'Vîrsta 3-4 ani'!$C$6))</f>
        <v>2.2466400000000002</v>
      </c>
      <c r="D45" s="161">
        <f>IF(OR(TOTAL!D45="",TOTAL!D45=0),"",IF('Vîrsta 1-2 ani'!$C$6&lt;=0,(TOTAL!D45-('Vîrsta 5-7 ani'!$C$6*0.056))/TOTAL!$C$6*'Vîrsta 3-4 ani'!$C$6,(('Vîrsta 1-2 ani'!D45/'Vîrsta 1-2 ani'!$C$6)+0.024)*'Vîrsta 3-4 ani'!$C$6))</f>
        <v>1.3446399999999998</v>
      </c>
      <c r="E45" s="161">
        <f>IF(OR(TOTAL!E45="",TOTAL!E45=0),"",IF('Vîrsta 1-2 ani'!$C$6&lt;=0,(TOTAL!E45-('Vîrsta 5-7 ani'!$C$6*0.056))/TOTAL!$C$6*'Vîrsta 3-4 ani'!$C$6,(('Vîrsta 1-2 ani'!E45/'Vîrsta 1-2 ani'!$C$6)+0.024)*'Vîrsta 3-4 ani'!$C$6))</f>
        <v>1.0234399999999999</v>
      </c>
      <c r="F45" s="161">
        <f>IF(OR(TOTAL!F45="",TOTAL!F45=0),"",IF('Vîrsta 1-2 ani'!$C$6&lt;=0,(TOTAL!F45-('Vîrsta 5-7 ani'!$C$6*0.056))/TOTAL!$C$6*'Vîrsta 3-4 ani'!$C$6,(('Vîrsta 1-2 ani'!F45/'Vîrsta 1-2 ani'!$C$6)+0.024)*'Vîrsta 3-4 ani'!$C$6))</f>
        <v>1.47444</v>
      </c>
      <c r="G45" s="161">
        <f>IF(OR(TOTAL!G45="",TOTAL!G45=0),"",IF('Vîrsta 1-2 ani'!$C$6&lt;=0,(TOTAL!G45-('Vîrsta 5-7 ani'!$C$6*0.056))/TOTAL!$C$6*'Vîrsta 3-4 ani'!$C$6,(('Vîrsta 1-2 ani'!G45/'Vîrsta 1-2 ani'!$C$6)+0.024)*'Vîrsta 3-4 ani'!$C$6))</f>
        <v>1.54704</v>
      </c>
      <c r="H45" s="161">
        <f>IF(OR(TOTAL!H45="",TOTAL!H45=0),"",IF('Vîrsta 1-2 ani'!$C$6&lt;=0,(TOTAL!H45-('Vîrsta 5-7 ani'!$C$6*0.056))/TOTAL!$C$6*'Vîrsta 3-4 ani'!$C$6,(('Vîrsta 1-2 ani'!H45/'Vîrsta 1-2 ani'!$C$6)+0.024)*'Vîrsta 3-4 ani'!$C$6))</f>
        <v>1.52064</v>
      </c>
      <c r="I45" s="161">
        <f>IF(OR(TOTAL!I45="",TOTAL!I45=0),"",IF('Vîrsta 1-2 ani'!$C$6&lt;=0,(TOTAL!I45-('Vîrsta 5-7 ani'!$C$6*0.056))/TOTAL!$C$6*'Vîrsta 3-4 ani'!$C$6,(('Vîrsta 1-2 ani'!I45/'Vîrsta 1-2 ani'!$C$6)+0.024)*'Vîrsta 3-4 ani'!$C$6))</f>
        <v>1.6306400000000001</v>
      </c>
      <c r="J45" s="161">
        <f>IF(OR(TOTAL!J45="",TOTAL!J45=0),"",IF('Vîrsta 1-2 ani'!$C$6&lt;=0,(TOTAL!J45-('Vîrsta 5-7 ani'!$C$6*0.056))/TOTAL!$C$6*'Vîrsta 3-4 ani'!$C$6,(('Vîrsta 1-2 ani'!J45/'Vîrsta 1-2 ani'!$C$6)+0.024)*'Vîrsta 3-4 ani'!$C$6))</f>
        <v>1.6306400000000001</v>
      </c>
      <c r="K45" s="161">
        <f>IF(OR(TOTAL!K45="",TOTAL!K45=0),"",IF('Vîrsta 1-2 ani'!$C$6&lt;=0,(TOTAL!K45-('Vîrsta 5-7 ani'!$C$6*0.056))/TOTAL!$C$6*'Vîrsta 3-4 ani'!$C$6,(('Vîrsta 1-2 ani'!K45/'Vîrsta 1-2 ani'!$C$6)+0.024)*'Vîrsta 3-4 ani'!$C$6))</f>
        <v>1.30064</v>
      </c>
      <c r="L45" s="161">
        <f>IF(OR(TOTAL!L45="",TOTAL!L45=0),"",IF('Vîrsta 1-2 ani'!$C$6&lt;=0,(TOTAL!L45-('Vîrsta 5-7 ani'!$C$6*0.056))/TOTAL!$C$6*'Vîrsta 3-4 ani'!$C$6,(('Vîrsta 1-2 ani'!L45/'Vîrsta 1-2 ani'!$C$6)+0.024)*'Vîrsta 3-4 ani'!$C$6))</f>
        <v>1.0806400000000003</v>
      </c>
      <c r="M45" s="161">
        <f>IF(OR(TOTAL!M45="",TOTAL!M45=0),"",IF('Vîrsta 1-2 ani'!$C$6&lt;=0,(TOTAL!M45-('Vîrsta 5-7 ani'!$C$6*0.056))/TOTAL!$C$6*'Vîrsta 3-4 ani'!$C$6,(('Vîrsta 1-2 ani'!M45/'Vîrsta 1-2 ani'!$C$6)+0.024)*'Vîrsta 3-4 ani'!$C$6))</f>
        <v>1.7406399999999995</v>
      </c>
      <c r="N45" s="161">
        <f>IF(OR(TOTAL!N45="",TOTAL!N45=0),"",IF('Vîrsta 1-2 ani'!$C$6&lt;=0,(TOTAL!N45-('Vîrsta 5-7 ani'!$C$6*0.056))/TOTAL!$C$6*'Vîrsta 3-4 ani'!$C$6,(('Vîrsta 1-2 ani'!N45/'Vîrsta 1-2 ani'!$C$6)+0.024)*'Vîrsta 3-4 ani'!$C$6))</f>
        <v>1.7406399999999995</v>
      </c>
      <c r="O45" s="161">
        <f>IF(OR(TOTAL!O45="",TOTAL!O45=0),"",IF('Vîrsta 1-2 ani'!$C$6&lt;=0,(TOTAL!O45-('Vîrsta 5-7 ani'!$C$6*0.056))/TOTAL!$C$6*'Vîrsta 3-4 ani'!$C$6,(('Vîrsta 1-2 ani'!O45/'Vîrsta 1-2 ani'!$C$6)+0.024)*'Vîrsta 3-4 ani'!$C$6))</f>
        <v>1.56464</v>
      </c>
      <c r="P45" s="161">
        <f>IF(OR(TOTAL!P45="",TOTAL!P45=0),"",IF('Vîrsta 1-2 ani'!$C$6&lt;=0,(TOTAL!P45-('Vîrsta 5-7 ani'!$C$6*0.056))/TOTAL!$C$6*'Vîrsta 3-4 ani'!$C$6,(('Vîrsta 1-2 ani'!P45/'Vîrsta 1-2 ani'!$C$6)+0.024)*'Vîrsta 3-4 ani'!$C$6))</f>
        <v>17.976640000000003</v>
      </c>
      <c r="Q45" s="161">
        <f>IF(OR(TOTAL!Q45="",TOTAL!Q45=0),"",IF('Vîrsta 1-2 ani'!$C$6&lt;=0,(TOTAL!Q45-('Vîrsta 5-7 ani'!$C$6*0.056))/TOTAL!$C$6*'Vîrsta 3-4 ani'!$C$6,(('Vîrsta 1-2 ani'!Q45/'Vîrsta 1-2 ani'!$C$6)+0.024)*'Vîrsta 3-4 ani'!$C$6))</f>
        <v>13.26864</v>
      </c>
      <c r="R45" s="161">
        <f>IF(OR(TOTAL!R45="",TOTAL!R45=0),"",IF('Vîrsta 1-2 ani'!$C$6&lt;=0,(TOTAL!R45-('Vîrsta 5-7 ani'!$C$6*0.056))/TOTAL!$C$6*'Vîrsta 3-4 ani'!$C$6,(('Vîrsta 1-2 ani'!R45/'Vîrsta 1-2 ani'!$C$6)+0.024)*'Vîrsta 3-4 ani'!$C$6))</f>
        <v>3.1046399999999998</v>
      </c>
      <c r="S45" s="161">
        <f>IF(OR(TOTAL!S45="",TOTAL!S45=0),"",IF('Vîrsta 1-2 ani'!$C$6&lt;=0,(TOTAL!S45-('Vîrsta 5-7 ani'!$C$6*0.056))/TOTAL!$C$6*'Vîrsta 3-4 ani'!$C$6,(('Vîrsta 1-2 ani'!S45/'Vîrsta 1-2 ani'!$C$6)+0.024)*'Vîrsta 3-4 ani'!$C$6))</f>
        <v>13.13664</v>
      </c>
      <c r="T45" s="161">
        <f>IF(OR(TOTAL!T45="",TOTAL!T45=0),"",IF('Vîrsta 1-2 ani'!$C$6&lt;=0,(TOTAL!T45-('Vîrsta 5-7 ani'!$C$6*0.056))/TOTAL!$C$6*'Vîrsta 3-4 ani'!$C$6,(('Vîrsta 1-2 ani'!T45/'Vîrsta 1-2 ani'!$C$6)+0.024)*'Vîrsta 3-4 ani'!$C$6))</f>
        <v>16.70064</v>
      </c>
      <c r="U45" s="161">
        <f>IF(OR(TOTAL!U45="",TOTAL!U45=0),"",IF('Vîrsta 1-2 ani'!$C$6&lt;=0,(TOTAL!U45-('Vîrsta 5-7 ani'!$C$6*0.056))/TOTAL!$C$6*'Vîrsta 3-4 ani'!$C$6,(('Vîrsta 1-2 ani'!U45/'Vîrsta 1-2 ani'!$C$6)+0.024)*'Vîrsta 3-4 ani'!$C$6))</f>
        <v>20.528639999999999</v>
      </c>
      <c r="V45" s="161">
        <f>IF(OR(TOTAL!V45="",TOTAL!V45=0),"",IF('Vîrsta 1-2 ani'!$C$6&lt;=0,(TOTAL!V45-('Vîrsta 5-7 ani'!$C$6*0.056))/TOTAL!$C$6*'Vîrsta 3-4 ani'!$C$6,(('Vîrsta 1-2 ani'!V45/'Vîrsta 1-2 ani'!$C$6)+0.024)*'Vîrsta 3-4 ani'!$C$6))</f>
        <v>17.536640000000002</v>
      </c>
      <c r="W45" s="161" t="str">
        <f>IF(OR(TOTAL!W45="",TOTAL!W45=0),"",IF('Vîrsta 1-2 ani'!$C$6&lt;=0,(TOTAL!W45-('Vîrsta 5-7 ani'!$C$6*0.056))/TOTAL!$C$6*'Vîrsta 3-4 ani'!$C$6,(('Vîrsta 1-2 ani'!W45/'Vîrsta 1-2 ani'!$C$6)+0.024)*'Vîrsta 3-4 ani'!$C$6))</f>
        <v/>
      </c>
      <c r="X45" s="161" t="str">
        <f>IF(OR(TOTAL!X45="",TOTAL!X45=0),"",IF('Vîrsta 1-2 ani'!$C$6&lt;=0,(TOTAL!X45-('Vîrsta 5-7 ani'!$C$6*0.056))/TOTAL!$C$6*'Vîrsta 3-4 ani'!$C$6,(('Vîrsta 1-2 ani'!X45/'Vîrsta 1-2 ani'!$C$6)+0.024)*'Vîrsta 3-4 ani'!$C$6))</f>
        <v/>
      </c>
      <c r="Y45" s="161" t="str">
        <f>IF(OR(TOTAL!Y45="",TOTAL!Y45=0),"",IF('Vîrsta 1-2 ani'!$C$6&lt;=0,(TOTAL!Y45-('Vîrsta 5-7 ani'!$C$6*0.056))/TOTAL!$C$6*'Vîrsta 3-4 ani'!$C$6,(('Vîrsta 1-2 ani'!Y45/'Vîrsta 1-2 ani'!$C$6)+0.024)*'Vîrsta 3-4 ani'!$C$6))</f>
        <v/>
      </c>
      <c r="Z45" s="22">
        <f t="shared" si="16"/>
        <v>122.09780000000001</v>
      </c>
      <c r="AA45" s="22">
        <f t="shared" si="17"/>
        <v>196.29871382636657</v>
      </c>
      <c r="AB45" s="22">
        <f t="shared" ref="AB45:AB62" si="18">IFERROR(IF($AA45=0,"",$AA45-AC45*AA45/100),"")</f>
        <v>157.29415938906752</v>
      </c>
      <c r="AC45" s="23">
        <v>19.87</v>
      </c>
      <c r="AD45" s="102">
        <f>IFERROR(IF($AB45=0,"",$AB45*AE45),"")</f>
        <v>1.4156474345016075</v>
      </c>
      <c r="AE45" s="102">
        <v>8.9999999999999993E-3</v>
      </c>
      <c r="AF45" s="102">
        <f>IFERROR(IF($AB45=0,"",$AB45*AG45),"")</f>
        <v>1.7302357532797425</v>
      </c>
      <c r="AG45" s="102">
        <v>1.0999999999999999E-2</v>
      </c>
      <c r="AH45" s="102">
        <f>IFERROR(IF($AB45=0,"",$AB45*AI45),"")</f>
        <v>27.683772052475881</v>
      </c>
      <c r="AI45" s="102">
        <v>0.17599999999999999</v>
      </c>
      <c r="AJ45" s="102">
        <f>IFERROR(IF($AB45=0,"",$AB45*AK45),"")</f>
        <v>96.264025546109323</v>
      </c>
      <c r="AK45" s="103">
        <v>0.61199999999999999</v>
      </c>
      <c r="AL45" s="197">
        <v>120</v>
      </c>
      <c r="AM45" s="127">
        <f t="shared" ref="AM45" si="19">IFERROR((AB45-AL45),"")</f>
        <v>37.294159389067516</v>
      </c>
      <c r="AN45" s="127">
        <f t="shared" ref="AN45" si="20">IFERROR((AB45*100/AL45),"")</f>
        <v>131.07846615755628</v>
      </c>
      <c r="AO45" s="64"/>
    </row>
    <row r="46" spans="1:41" s="168" customFormat="1" ht="15.75" x14ac:dyDescent="0.25">
      <c r="A46" s="317"/>
      <c r="B46" s="60" t="s">
        <v>27</v>
      </c>
      <c r="C46" s="250">
        <f>IF(OR(TOTAL!C46="",TOTAL!C46=0),"",TOTAL!C46/TOTAL!$C$6*'Vîrsta 3-4 ani'!$C$6)</f>
        <v>0.55000000000000004</v>
      </c>
      <c r="D46" s="250">
        <f>IF(OR(TOTAL!D46="",TOTAL!D46=0),"",TOTAL!D46/TOTAL!$C$6*'Vîrsta 3-4 ani'!$C$6)</f>
        <v>1.4079999999999999</v>
      </c>
      <c r="E46" s="250">
        <f>IF(OR(TOTAL!E46="",TOTAL!E46=0),"",TOTAL!E46/TOTAL!$C$6*'Vîrsta 3-4 ani'!$C$6)</f>
        <v>0.1716</v>
      </c>
      <c r="F46" s="250">
        <f>IF(OR(TOTAL!F46="",TOTAL!F46=0),"",TOTAL!F46/TOTAL!$C$6*'Vîrsta 3-4 ani'!$C$6)</f>
        <v>0.19360000000000002</v>
      </c>
      <c r="G46" s="250">
        <f>IF(OR(TOTAL!G46="",TOTAL!G46=0),"",TOTAL!G46/TOTAL!$C$6*'Vîrsta 3-4 ani'!$C$6)</f>
        <v>0.26400000000000001</v>
      </c>
      <c r="H46" s="250">
        <f>IF(OR(TOTAL!H46="",TOTAL!H46=0),"",TOTAL!H46/TOTAL!$C$6*'Vîrsta 3-4 ani'!$C$6)</f>
        <v>0.44</v>
      </c>
      <c r="I46" s="250">
        <f>IF(OR(TOTAL!I46="",TOTAL!I46=0),"",TOTAL!I46/TOTAL!$C$6*'Vîrsta 3-4 ani'!$C$6)</f>
        <v>0.44</v>
      </c>
      <c r="J46" s="250">
        <f>IF(OR(TOTAL!J46="",TOTAL!J46=0),"",TOTAL!J46/TOTAL!$C$6*'Vîrsta 3-4 ani'!$C$6)</f>
        <v>0.44</v>
      </c>
      <c r="K46" s="250">
        <f>IF(OR(TOTAL!K46="",TOTAL!K46=0),"",TOTAL!K46/TOTAL!$C$6*'Vîrsta 3-4 ani'!$C$6)</f>
        <v>1.3199999999999998</v>
      </c>
      <c r="L46" s="250">
        <f>IF(OR(TOTAL!L46="",TOTAL!L46=0),"",TOTAL!L46/TOTAL!$C$6*'Vîrsta 3-4 ani'!$C$6)</f>
        <v>1.1440000000000001</v>
      </c>
      <c r="M46" s="250">
        <f>IF(OR(TOTAL!M46="",TOTAL!M46=0),"",TOTAL!M46/TOTAL!$C$6*'Vîrsta 3-4 ani'!$C$6)</f>
        <v>1.76</v>
      </c>
      <c r="N46" s="250">
        <f>IF(OR(TOTAL!N46="",TOTAL!N46=0),"",TOTAL!N46/TOTAL!$C$6*'Vîrsta 3-4 ani'!$C$6)</f>
        <v>0.44</v>
      </c>
      <c r="O46" s="250">
        <f>IF(OR(TOTAL!O46="",TOTAL!O46=0),"",TOTAL!O46/TOTAL!$C$6*'Vîrsta 3-4 ani'!$C$6)</f>
        <v>0.44</v>
      </c>
      <c r="P46" s="250">
        <f>IF(OR(TOTAL!P46="",TOTAL!P46=0),"",TOTAL!P46/TOTAL!$C$6*'Vîrsta 3-4 ani'!$C$6)</f>
        <v>17.600000000000001</v>
      </c>
      <c r="Q46" s="250">
        <f>IF(OR(TOTAL!Q46="",TOTAL!Q46=0),"",TOTAL!Q46/TOTAL!$C$6*'Vîrsta 3-4 ani'!$C$6)</f>
        <v>13.331999999999999</v>
      </c>
      <c r="R46" s="250">
        <f>IF(OR(TOTAL!R46="",TOTAL!R46=0),"",TOTAL!R46/TOTAL!$C$6*'Vîrsta 3-4 ani'!$C$6)</f>
        <v>3.1680000000000001</v>
      </c>
      <c r="S46" s="250">
        <f>IF(OR(TOTAL!S46="",TOTAL!S46=0),"",TOTAL!S46/TOTAL!$C$6*'Vîrsta 3-4 ani'!$C$6)</f>
        <v>3.3</v>
      </c>
      <c r="T46" s="250">
        <f>IF(OR(TOTAL!T46="",TOTAL!T46=0),"",TOTAL!T46/TOTAL!$C$6*'Vîrsta 3-4 ani'!$C$6)</f>
        <v>4.84</v>
      </c>
      <c r="U46" s="250">
        <f>IF(OR(TOTAL!U46="",TOTAL!U46=0),"",TOTAL!U46/TOTAL!$C$6*'Vîrsta 3-4 ani'!$C$6)</f>
        <v>20.591999999999999</v>
      </c>
      <c r="V46" s="250">
        <f>IF(OR(TOTAL!V46="",TOTAL!V46=0),"",TOTAL!V46/TOTAL!$C$6*'Vîrsta 3-4 ani'!$C$6)</f>
        <v>17.600000000000001</v>
      </c>
      <c r="W46" s="250" t="str">
        <f>IF(OR(TOTAL!W46="",TOTAL!W46=0),"",TOTAL!W46/TOTAL!$C$6*'Vîrsta 3-4 ani'!$C$6)</f>
        <v/>
      </c>
      <c r="X46" s="250" t="str">
        <f>IF(OR(TOTAL!X46="",TOTAL!X46=0),"",TOTAL!X46/TOTAL!$C$6*'Vîrsta 3-4 ani'!$C$6)</f>
        <v/>
      </c>
      <c r="Y46" s="250" t="str">
        <f>IF(OR(TOTAL!Y46="",TOTAL!Y46=0),"",TOTAL!Y46/TOTAL!$C$6*'Vîrsta 3-4 ani'!$C$6)</f>
        <v/>
      </c>
      <c r="Z46" s="24">
        <f t="shared" si="16"/>
        <v>89.44319999999999</v>
      </c>
      <c r="AA46" s="24">
        <f t="shared" si="17"/>
        <v>143.79935691318326</v>
      </c>
      <c r="AB46" s="24">
        <f t="shared" si="18"/>
        <v>126.54343408360127</v>
      </c>
      <c r="AC46" s="8">
        <v>12</v>
      </c>
      <c r="AD46" s="101">
        <f>IFERROR(IF($AB46=0,"",$AB46*AE46),"")</f>
        <v>0.5061737363344051</v>
      </c>
      <c r="AE46" s="100">
        <v>4.0000000000000001E-3</v>
      </c>
      <c r="AF46" s="101">
        <f>IFERROR(IF($AB46=0,"",$AB46*AG46),"")</f>
        <v>0</v>
      </c>
      <c r="AG46" s="100">
        <v>0</v>
      </c>
      <c r="AH46" s="101">
        <f>IFERROR(IF($AB46=0,"",$AB46*AI46),"")</f>
        <v>14.299408051446944</v>
      </c>
      <c r="AI46" s="100">
        <v>0.113</v>
      </c>
      <c r="AJ46" s="101">
        <f>IFERROR(IF($AB46=0,"",$AB46*AK46),"")</f>
        <v>59.475414019292593</v>
      </c>
      <c r="AK46" s="125">
        <v>0.47</v>
      </c>
      <c r="AL46" s="198"/>
      <c r="AM46" s="27"/>
      <c r="AN46" s="130"/>
      <c r="AO46" s="167"/>
    </row>
    <row r="47" spans="1:41" s="168" customFormat="1" ht="15.75" x14ac:dyDescent="0.25">
      <c r="A47" s="317"/>
      <c r="B47" s="60" t="s">
        <v>28</v>
      </c>
      <c r="C47" s="250" t="str">
        <f>IF(OR(TOTAL!C47="",TOTAL!C47=0),"",TOTAL!C47/TOTAL!$C$6*'Vîrsta 3-4 ani'!$C$6)</f>
        <v/>
      </c>
      <c r="D47" s="250" t="str">
        <f>IF(OR(TOTAL!D47="",TOTAL!D47=0),"",TOTAL!D47/TOTAL!$C$6*'Vîrsta 3-4 ani'!$C$6)</f>
        <v/>
      </c>
      <c r="E47" s="250" t="str">
        <f>IF(OR(TOTAL!E47="",TOTAL!E47=0),"",TOTAL!E47/TOTAL!$C$6*'Vîrsta 3-4 ani'!$C$6)</f>
        <v/>
      </c>
      <c r="F47" s="250" t="str">
        <f>IF(OR(TOTAL!F47="",TOTAL!F47=0),"",TOTAL!F47/TOTAL!$C$6*'Vîrsta 3-4 ani'!$C$6)</f>
        <v/>
      </c>
      <c r="G47" s="250" t="str">
        <f>IF(OR(TOTAL!G47="",TOTAL!G47=0),"",TOTAL!G47/TOTAL!$C$6*'Vîrsta 3-4 ani'!$C$6)</f>
        <v/>
      </c>
      <c r="H47" s="250" t="str">
        <f>IF(OR(TOTAL!H47="",TOTAL!H47=0),"",TOTAL!H47/TOTAL!$C$6*'Vîrsta 3-4 ani'!$C$6)</f>
        <v/>
      </c>
      <c r="I47" s="250" t="str">
        <f>IF(OR(TOTAL!I47="",TOTAL!I47=0),"",TOTAL!I47/TOTAL!$C$6*'Vîrsta 3-4 ani'!$C$6)</f>
        <v/>
      </c>
      <c r="J47" s="250" t="str">
        <f>IF(OR(TOTAL!J47="",TOTAL!J47=0),"",TOTAL!J47/TOTAL!$C$6*'Vîrsta 3-4 ani'!$C$6)</f>
        <v/>
      </c>
      <c r="K47" s="250" t="str">
        <f>IF(OR(TOTAL!K47="",TOTAL!K47=0),"",TOTAL!K47/TOTAL!$C$6*'Vîrsta 3-4 ani'!$C$6)</f>
        <v/>
      </c>
      <c r="L47" s="250" t="str">
        <f>IF(OR(TOTAL!L47="",TOTAL!L47=0),"",TOTAL!L47/TOTAL!$C$6*'Vîrsta 3-4 ani'!$C$6)</f>
        <v/>
      </c>
      <c r="M47" s="250" t="str">
        <f>IF(OR(TOTAL!M47="",TOTAL!M47=0),"",TOTAL!M47/TOTAL!$C$6*'Vîrsta 3-4 ani'!$C$6)</f>
        <v/>
      </c>
      <c r="N47" s="250" t="str">
        <f>IF(OR(TOTAL!N47="",TOTAL!N47=0),"",TOTAL!N47/TOTAL!$C$6*'Vîrsta 3-4 ani'!$C$6)</f>
        <v/>
      </c>
      <c r="O47" s="250" t="str">
        <f>IF(OR(TOTAL!O47="",TOTAL!O47=0),"",TOTAL!O47/TOTAL!$C$6*'Vîrsta 3-4 ani'!$C$6)</f>
        <v/>
      </c>
      <c r="P47" s="250" t="str">
        <f>IF(OR(TOTAL!P47="",TOTAL!P47=0),"",TOTAL!P47/TOTAL!$C$6*'Vîrsta 3-4 ani'!$C$6)</f>
        <v/>
      </c>
      <c r="Q47" s="250" t="str">
        <f>IF(OR(TOTAL!Q47="",TOTAL!Q47=0),"",TOTAL!Q47/TOTAL!$C$6*'Vîrsta 3-4 ani'!$C$6)</f>
        <v/>
      </c>
      <c r="R47" s="250" t="str">
        <f>IF(OR(TOTAL!R47="",TOTAL!R47=0),"",TOTAL!R47/TOTAL!$C$6*'Vîrsta 3-4 ani'!$C$6)</f>
        <v/>
      </c>
      <c r="S47" s="250" t="str">
        <f>IF(OR(TOTAL!S47="",TOTAL!S47=0),"",TOTAL!S47/TOTAL!$C$6*'Vîrsta 3-4 ani'!$C$6)</f>
        <v/>
      </c>
      <c r="T47" s="250" t="str">
        <f>IF(OR(TOTAL!T47="",TOTAL!T47=0),"",TOTAL!T47/TOTAL!$C$6*'Vîrsta 3-4 ani'!$C$6)</f>
        <v/>
      </c>
      <c r="U47" s="250" t="str">
        <f>IF(OR(TOTAL!U47="",TOTAL!U47=0),"",TOTAL!U47/TOTAL!$C$6*'Vîrsta 3-4 ani'!$C$6)</f>
        <v/>
      </c>
      <c r="V47" s="250" t="str">
        <f>IF(OR(TOTAL!V47="",TOTAL!V47=0),"",TOTAL!V47/TOTAL!$C$6*'Vîrsta 3-4 ani'!$C$6)</f>
        <v/>
      </c>
      <c r="W47" s="250" t="str">
        <f>IF(OR(TOTAL!W47="",TOTAL!W47=0),"",TOTAL!W47/TOTAL!$C$6*'Vîrsta 3-4 ani'!$C$6)</f>
        <v/>
      </c>
      <c r="X47" s="250" t="str">
        <f>IF(OR(TOTAL!X47="",TOTAL!X47=0),"",TOTAL!X47/TOTAL!$C$6*'Vîrsta 3-4 ani'!$C$6)</f>
        <v/>
      </c>
      <c r="Y47" s="250" t="str">
        <f>IF(OR(TOTAL!Y47="",TOTAL!Y47=0),"",TOTAL!Y47/TOTAL!$C$6*'Vîrsta 3-4 ani'!$C$6)</f>
        <v/>
      </c>
      <c r="Z47" s="24">
        <f t="shared" si="16"/>
        <v>0</v>
      </c>
      <c r="AA47" s="24">
        <f t="shared" si="17"/>
        <v>0</v>
      </c>
      <c r="AB47" s="24" t="str">
        <f t="shared" si="18"/>
        <v/>
      </c>
      <c r="AC47" s="8">
        <v>10</v>
      </c>
      <c r="AD47" s="101" t="str">
        <f t="shared" ref="AD47:AD61" si="21">IFERROR(IF($AB47=0,"",$AB47*AE47),"")</f>
        <v/>
      </c>
      <c r="AE47" s="100">
        <v>7.0000000000000001E-3</v>
      </c>
      <c r="AF47" s="101" t="str">
        <f t="shared" ref="AF47:AF61" si="22">IFERROR(IF($AB47=0,"",$AB47*AG47),"")</f>
        <v/>
      </c>
      <c r="AG47" s="100">
        <v>0</v>
      </c>
      <c r="AH47" s="101" t="str">
        <f t="shared" ref="AH47:AH61" si="23">IFERROR(IF($AB47=0,"",$AB47*AI47),"")</f>
        <v/>
      </c>
      <c r="AI47" s="100">
        <v>0.13</v>
      </c>
      <c r="AJ47" s="101" t="str">
        <f t="shared" ref="AJ47:AJ61" si="24">IFERROR(IF($AB47=0,"",$AB47*AK47),"")</f>
        <v/>
      </c>
      <c r="AK47" s="125">
        <v>0.59</v>
      </c>
      <c r="AL47" s="171"/>
      <c r="AM47" s="28"/>
      <c r="AN47" s="131"/>
      <c r="AO47" s="167"/>
    </row>
    <row r="48" spans="1:41" s="168" customFormat="1" ht="15.75" x14ac:dyDescent="0.25">
      <c r="A48" s="317"/>
      <c r="B48" s="60" t="s">
        <v>29</v>
      </c>
      <c r="C48" s="250" t="str">
        <f>IF(OR(TOTAL!C48="",TOTAL!C48=0),"",TOTAL!C48/TOTAL!$C$6*'Vîrsta 3-4 ani'!$C$6)</f>
        <v/>
      </c>
      <c r="D48" s="250" t="str">
        <f>IF(OR(TOTAL!D48="",TOTAL!D48=0),"",TOTAL!D48/TOTAL!$C$6*'Vîrsta 3-4 ani'!$C$6)</f>
        <v/>
      </c>
      <c r="E48" s="250" t="str">
        <f>IF(OR(TOTAL!E48="",TOTAL!E48=0),"",TOTAL!E48/TOTAL!$C$6*'Vîrsta 3-4 ani'!$C$6)</f>
        <v/>
      </c>
      <c r="F48" s="250" t="str">
        <f>IF(OR(TOTAL!F48="",TOTAL!F48=0),"",TOTAL!F48/TOTAL!$C$6*'Vîrsta 3-4 ani'!$C$6)</f>
        <v/>
      </c>
      <c r="G48" s="250" t="str">
        <f>IF(OR(TOTAL!G48="",TOTAL!G48=0),"",TOTAL!G48/TOTAL!$C$6*'Vîrsta 3-4 ani'!$C$6)</f>
        <v/>
      </c>
      <c r="H48" s="250" t="str">
        <f>IF(OR(TOTAL!H48="",TOTAL!H48=0),"",TOTAL!H48/TOTAL!$C$6*'Vîrsta 3-4 ani'!$C$6)</f>
        <v/>
      </c>
      <c r="I48" s="250" t="str">
        <f>IF(OR(TOTAL!I48="",TOTAL!I48=0),"",TOTAL!I48/TOTAL!$C$6*'Vîrsta 3-4 ani'!$C$6)</f>
        <v/>
      </c>
      <c r="J48" s="250" t="str">
        <f>IF(OR(TOTAL!J48="",TOTAL!J48=0),"",TOTAL!J48/TOTAL!$C$6*'Vîrsta 3-4 ani'!$C$6)</f>
        <v/>
      </c>
      <c r="K48" s="250" t="str">
        <f>IF(OR(TOTAL!K48="",TOTAL!K48=0),"",TOTAL!K48/TOTAL!$C$6*'Vîrsta 3-4 ani'!$C$6)</f>
        <v/>
      </c>
      <c r="L48" s="250" t="str">
        <f>IF(OR(TOTAL!L48="",TOTAL!L48=0),"",TOTAL!L48/TOTAL!$C$6*'Vîrsta 3-4 ani'!$C$6)</f>
        <v/>
      </c>
      <c r="M48" s="250" t="str">
        <f>IF(OR(TOTAL!M48="",TOTAL!M48=0),"",TOTAL!M48/TOTAL!$C$6*'Vîrsta 3-4 ani'!$C$6)</f>
        <v/>
      </c>
      <c r="N48" s="250" t="str">
        <f>IF(OR(TOTAL!N48="",TOTAL!N48=0),"",TOTAL!N48/TOTAL!$C$6*'Vîrsta 3-4 ani'!$C$6)</f>
        <v/>
      </c>
      <c r="O48" s="250" t="str">
        <f>IF(OR(TOTAL!O48="",TOTAL!O48=0),"",TOTAL!O48/TOTAL!$C$6*'Vîrsta 3-4 ani'!$C$6)</f>
        <v/>
      </c>
      <c r="P48" s="250" t="str">
        <f>IF(OR(TOTAL!P48="",TOTAL!P48=0),"",TOTAL!P48/TOTAL!$C$6*'Vîrsta 3-4 ani'!$C$6)</f>
        <v/>
      </c>
      <c r="Q48" s="250" t="str">
        <f>IF(OR(TOTAL!Q48="",TOTAL!Q48=0),"",TOTAL!Q48/TOTAL!$C$6*'Vîrsta 3-4 ani'!$C$6)</f>
        <v/>
      </c>
      <c r="R48" s="250" t="str">
        <f>IF(OR(TOTAL!R48="",TOTAL!R48=0),"",TOTAL!R48/TOTAL!$C$6*'Vîrsta 3-4 ani'!$C$6)</f>
        <v/>
      </c>
      <c r="S48" s="250" t="str">
        <f>IF(OR(TOTAL!S48="",TOTAL!S48=0),"",TOTAL!S48/TOTAL!$C$6*'Vîrsta 3-4 ani'!$C$6)</f>
        <v/>
      </c>
      <c r="T48" s="250" t="str">
        <f>IF(OR(TOTAL!T48="",TOTAL!T48=0),"",TOTAL!T48/TOTAL!$C$6*'Vîrsta 3-4 ani'!$C$6)</f>
        <v/>
      </c>
      <c r="U48" s="250" t="str">
        <f>IF(OR(TOTAL!U48="",TOTAL!U48=0),"",TOTAL!U48/TOTAL!$C$6*'Vîrsta 3-4 ani'!$C$6)</f>
        <v/>
      </c>
      <c r="V48" s="250" t="str">
        <f>IF(OR(TOTAL!V48="",TOTAL!V48=0),"",TOTAL!V48/TOTAL!$C$6*'Vîrsta 3-4 ani'!$C$6)</f>
        <v/>
      </c>
      <c r="W48" s="250" t="str">
        <f>IF(OR(TOTAL!W48="",TOTAL!W48=0),"",TOTAL!W48/TOTAL!$C$6*'Vîrsta 3-4 ani'!$C$6)</f>
        <v/>
      </c>
      <c r="X48" s="250" t="str">
        <f>IF(OR(TOTAL!X48="",TOTAL!X48=0),"",TOTAL!X48/TOTAL!$C$6*'Vîrsta 3-4 ani'!$C$6)</f>
        <v/>
      </c>
      <c r="Y48" s="250" t="str">
        <f>IF(OR(TOTAL!Y48="",TOTAL!Y48=0),"",TOTAL!Y48/TOTAL!$C$6*'Vîrsta 3-4 ani'!$C$6)</f>
        <v/>
      </c>
      <c r="Z48" s="24">
        <f t="shared" si="16"/>
        <v>0</v>
      </c>
      <c r="AA48" s="24">
        <f t="shared" si="17"/>
        <v>0</v>
      </c>
      <c r="AB48" s="24" t="str">
        <f t="shared" si="18"/>
        <v/>
      </c>
      <c r="AC48" s="8">
        <v>10</v>
      </c>
      <c r="AD48" s="101" t="str">
        <f t="shared" si="21"/>
        <v/>
      </c>
      <c r="AE48" s="100">
        <v>4.0000000000000001E-3</v>
      </c>
      <c r="AF48" s="101" t="str">
        <f t="shared" si="22"/>
        <v/>
      </c>
      <c r="AG48" s="100">
        <v>1E-3</v>
      </c>
      <c r="AH48" s="101" t="str">
        <f t="shared" si="23"/>
        <v/>
      </c>
      <c r="AI48" s="100">
        <v>0.15</v>
      </c>
      <c r="AJ48" s="101" t="str">
        <f t="shared" si="24"/>
        <v/>
      </c>
      <c r="AK48" s="125">
        <v>0.57999999999999996</v>
      </c>
      <c r="AL48" s="171"/>
      <c r="AM48" s="28"/>
      <c r="AN48" s="131"/>
      <c r="AO48" s="167"/>
    </row>
    <row r="49" spans="1:41" s="168" customFormat="1" ht="15.75" x14ac:dyDescent="0.25">
      <c r="A49" s="317"/>
      <c r="B49" s="60" t="s">
        <v>30</v>
      </c>
      <c r="C49" s="250" t="str">
        <f>IF(OR(TOTAL!C49="",TOTAL!C49=0),"",TOTAL!C49/TOTAL!$C$6*'Vîrsta 3-4 ani'!$C$6)</f>
        <v/>
      </c>
      <c r="D49" s="250" t="str">
        <f>IF(OR(TOTAL!D49="",TOTAL!D49=0),"",TOTAL!D49/TOTAL!$C$6*'Vîrsta 3-4 ani'!$C$6)</f>
        <v/>
      </c>
      <c r="E49" s="250" t="str">
        <f>IF(OR(TOTAL!E49="",TOTAL!E49=0),"",TOTAL!E49/TOTAL!$C$6*'Vîrsta 3-4 ani'!$C$6)</f>
        <v/>
      </c>
      <c r="F49" s="250" t="str">
        <f>IF(OR(TOTAL!F49="",TOTAL!F49=0),"",TOTAL!F49/TOTAL!$C$6*'Vîrsta 3-4 ani'!$C$6)</f>
        <v/>
      </c>
      <c r="G49" s="250" t="str">
        <f>IF(OR(TOTAL!G49="",TOTAL!G49=0),"",TOTAL!G49/TOTAL!$C$6*'Vîrsta 3-4 ani'!$C$6)</f>
        <v/>
      </c>
      <c r="H49" s="250" t="str">
        <f>IF(OR(TOTAL!H49="",TOTAL!H49=0),"",TOTAL!H49/TOTAL!$C$6*'Vîrsta 3-4 ani'!$C$6)</f>
        <v/>
      </c>
      <c r="I49" s="250" t="str">
        <f>IF(OR(TOTAL!I49="",TOTAL!I49=0),"",TOTAL!I49/TOTAL!$C$6*'Vîrsta 3-4 ani'!$C$6)</f>
        <v/>
      </c>
      <c r="J49" s="250" t="str">
        <f>IF(OR(TOTAL!J49="",TOTAL!J49=0),"",TOTAL!J49/TOTAL!$C$6*'Vîrsta 3-4 ani'!$C$6)</f>
        <v/>
      </c>
      <c r="K49" s="250" t="str">
        <f>IF(OR(TOTAL!K49="",TOTAL!K49=0),"",TOTAL!K49/TOTAL!$C$6*'Vîrsta 3-4 ani'!$C$6)</f>
        <v/>
      </c>
      <c r="L49" s="250" t="str">
        <f>IF(OR(TOTAL!L49="",TOTAL!L49=0),"",TOTAL!L49/TOTAL!$C$6*'Vîrsta 3-4 ani'!$C$6)</f>
        <v/>
      </c>
      <c r="M49" s="250" t="str">
        <f>IF(OR(TOTAL!M49="",TOTAL!M49=0),"",TOTAL!M49/TOTAL!$C$6*'Vîrsta 3-4 ani'!$C$6)</f>
        <v/>
      </c>
      <c r="N49" s="250" t="str">
        <f>IF(OR(TOTAL!N49="",TOTAL!N49=0),"",TOTAL!N49/TOTAL!$C$6*'Vîrsta 3-4 ani'!$C$6)</f>
        <v/>
      </c>
      <c r="O49" s="250" t="str">
        <f>IF(OR(TOTAL!O49="",TOTAL!O49=0),"",TOTAL!O49/TOTAL!$C$6*'Vîrsta 3-4 ani'!$C$6)</f>
        <v/>
      </c>
      <c r="P49" s="250" t="str">
        <f>IF(OR(TOTAL!P49="",TOTAL!P49=0),"",TOTAL!P49/TOTAL!$C$6*'Vîrsta 3-4 ani'!$C$6)</f>
        <v/>
      </c>
      <c r="Q49" s="250" t="str">
        <f>IF(OR(TOTAL!Q49="",TOTAL!Q49=0),"",TOTAL!Q49/TOTAL!$C$6*'Vîrsta 3-4 ani'!$C$6)</f>
        <v/>
      </c>
      <c r="R49" s="250" t="str">
        <f>IF(OR(TOTAL!R49="",TOTAL!R49=0),"",TOTAL!R49/TOTAL!$C$6*'Vîrsta 3-4 ani'!$C$6)</f>
        <v/>
      </c>
      <c r="S49" s="250" t="str">
        <f>IF(OR(TOTAL!S49="",TOTAL!S49=0),"",TOTAL!S49/TOTAL!$C$6*'Vîrsta 3-4 ani'!$C$6)</f>
        <v/>
      </c>
      <c r="T49" s="250" t="str">
        <f>IF(OR(TOTAL!T49="",TOTAL!T49=0),"",TOTAL!T49/TOTAL!$C$6*'Vîrsta 3-4 ani'!$C$6)</f>
        <v/>
      </c>
      <c r="U49" s="250" t="str">
        <f>IF(OR(TOTAL!U49="",TOTAL!U49=0),"",TOTAL!U49/TOTAL!$C$6*'Vîrsta 3-4 ani'!$C$6)</f>
        <v/>
      </c>
      <c r="V49" s="250" t="str">
        <f>IF(OR(TOTAL!V49="",TOTAL!V49=0),"",TOTAL!V49/TOTAL!$C$6*'Vîrsta 3-4 ani'!$C$6)</f>
        <v/>
      </c>
      <c r="W49" s="250" t="str">
        <f>IF(OR(TOTAL!W49="",TOTAL!W49=0),"",TOTAL!W49/TOTAL!$C$6*'Vîrsta 3-4 ani'!$C$6)</f>
        <v/>
      </c>
      <c r="X49" s="250" t="str">
        <f>IF(OR(TOTAL!X49="",TOTAL!X49=0),"",TOTAL!X49/TOTAL!$C$6*'Vîrsta 3-4 ani'!$C$6)</f>
        <v/>
      </c>
      <c r="Y49" s="250" t="str">
        <f>IF(OR(TOTAL!Y49="",TOTAL!Y49=0),"",TOTAL!Y49/TOTAL!$C$6*'Vîrsta 3-4 ani'!$C$6)</f>
        <v/>
      </c>
      <c r="Z49" s="24">
        <f t="shared" si="16"/>
        <v>0</v>
      </c>
      <c r="AA49" s="24">
        <f t="shared" si="17"/>
        <v>0</v>
      </c>
      <c r="AB49" s="24" t="str">
        <f t="shared" si="18"/>
        <v/>
      </c>
      <c r="AC49" s="8">
        <v>28</v>
      </c>
      <c r="AD49" s="101" t="str">
        <f t="shared" si="21"/>
        <v/>
      </c>
      <c r="AE49" s="100">
        <v>4.0000000000000001E-3</v>
      </c>
      <c r="AF49" s="101" t="str">
        <f t="shared" si="22"/>
        <v/>
      </c>
      <c r="AG49" s="100">
        <v>1E-3</v>
      </c>
      <c r="AH49" s="101" t="str">
        <f t="shared" si="23"/>
        <v/>
      </c>
      <c r="AI49" s="100">
        <v>0.15</v>
      </c>
      <c r="AJ49" s="101" t="str">
        <f t="shared" si="24"/>
        <v/>
      </c>
      <c r="AK49" s="125">
        <v>0.56999999999999995</v>
      </c>
      <c r="AL49" s="171"/>
      <c r="AM49" s="28"/>
      <c r="AN49" s="131"/>
      <c r="AO49" s="167"/>
    </row>
    <row r="50" spans="1:41" s="168" customFormat="1" ht="15.75" x14ac:dyDescent="0.25">
      <c r="A50" s="317"/>
      <c r="B50" s="60" t="s">
        <v>88</v>
      </c>
      <c r="C50" s="250" t="str">
        <f>IF(OR(TOTAL!C50="",TOTAL!C50=0),"",TOTAL!C50/TOTAL!$C$6*'Vîrsta 3-4 ani'!$C$6)</f>
        <v/>
      </c>
      <c r="D50" s="250" t="str">
        <f>IF(OR(TOTAL!D50="",TOTAL!D50=0),"",TOTAL!D50/TOTAL!$C$6*'Vîrsta 3-4 ani'!$C$6)</f>
        <v/>
      </c>
      <c r="E50" s="250" t="str">
        <f>IF(OR(TOTAL!E50="",TOTAL!E50=0),"",TOTAL!E50/TOTAL!$C$6*'Vîrsta 3-4 ani'!$C$6)</f>
        <v/>
      </c>
      <c r="F50" s="250" t="str">
        <f>IF(OR(TOTAL!F50="",TOTAL!F50=0),"",TOTAL!F50/TOTAL!$C$6*'Vîrsta 3-4 ani'!$C$6)</f>
        <v/>
      </c>
      <c r="G50" s="250" t="str">
        <f>IF(OR(TOTAL!G50="",TOTAL!G50=0),"",TOTAL!G50/TOTAL!$C$6*'Vîrsta 3-4 ani'!$C$6)</f>
        <v/>
      </c>
      <c r="H50" s="250">
        <f>IF(OR(TOTAL!H50="",TOTAL!H50=0),"",TOTAL!H50/TOTAL!$C$6*'Vîrsta 3-4 ani'!$C$6)</f>
        <v>1.1000000000000001</v>
      </c>
      <c r="I50" s="250">
        <f>IF(OR(TOTAL!I50="",TOTAL!I50=0),"",TOTAL!I50/TOTAL!$C$6*'Vîrsta 3-4 ani'!$C$6)</f>
        <v>1.21</v>
      </c>
      <c r="J50" s="250">
        <f>IF(OR(TOTAL!J50="",TOTAL!J50=0),"",TOTAL!J50/TOTAL!$C$6*'Vîrsta 3-4 ani'!$C$6)</f>
        <v>1.21</v>
      </c>
      <c r="K50" s="250" t="str">
        <f>IF(OR(TOTAL!K50="",TOTAL!K50=0),"",TOTAL!K50/TOTAL!$C$6*'Vîrsta 3-4 ani'!$C$6)</f>
        <v/>
      </c>
      <c r="L50" s="250" t="str">
        <f>IF(OR(TOTAL!L50="",TOTAL!L50=0),"",TOTAL!L50/TOTAL!$C$6*'Vîrsta 3-4 ani'!$C$6)</f>
        <v/>
      </c>
      <c r="M50" s="250" t="str">
        <f>IF(OR(TOTAL!M50="",TOTAL!M50=0),"",TOTAL!M50/TOTAL!$C$6*'Vîrsta 3-4 ani'!$C$6)</f>
        <v/>
      </c>
      <c r="N50" s="250" t="str">
        <f>IF(OR(TOTAL!N50="",TOTAL!N50=0),"",TOTAL!N50/TOTAL!$C$6*'Vîrsta 3-4 ani'!$C$6)</f>
        <v/>
      </c>
      <c r="O50" s="250" t="str">
        <f>IF(OR(TOTAL!O50="",TOTAL!O50=0),"",TOTAL!O50/TOTAL!$C$6*'Vîrsta 3-4 ani'!$C$6)</f>
        <v/>
      </c>
      <c r="P50" s="250" t="str">
        <f>IF(OR(TOTAL!P50="",TOTAL!P50=0),"",TOTAL!P50/TOTAL!$C$6*'Vîrsta 3-4 ani'!$C$6)</f>
        <v/>
      </c>
      <c r="Q50" s="250" t="str">
        <f>IF(OR(TOTAL!Q50="",TOTAL!Q50=0),"",TOTAL!Q50/TOTAL!$C$6*'Vîrsta 3-4 ani'!$C$6)</f>
        <v/>
      </c>
      <c r="R50" s="250" t="str">
        <f>IF(OR(TOTAL!R50="",TOTAL!R50=0),"",TOTAL!R50/TOTAL!$C$6*'Vîrsta 3-4 ani'!$C$6)</f>
        <v/>
      </c>
      <c r="S50" s="250">
        <f>IF(OR(TOTAL!S50="",TOTAL!S50=0),"",TOTAL!S50/TOTAL!$C$6*'Vîrsta 3-4 ani'!$C$6)</f>
        <v>9.9</v>
      </c>
      <c r="T50" s="250">
        <f>IF(OR(TOTAL!T50="",TOTAL!T50=0),"",TOTAL!T50/TOTAL!$C$6*'Vîrsta 3-4 ani'!$C$6)</f>
        <v>11.440000000000001</v>
      </c>
      <c r="U50" s="250" t="str">
        <f>IF(OR(TOTAL!U50="",TOTAL!U50=0),"",TOTAL!U50/TOTAL!$C$6*'Vîrsta 3-4 ani'!$C$6)</f>
        <v/>
      </c>
      <c r="V50" s="250" t="str">
        <f>IF(OR(TOTAL!V50="",TOTAL!V50=0),"",TOTAL!V50/TOTAL!$C$6*'Vîrsta 3-4 ani'!$C$6)</f>
        <v/>
      </c>
      <c r="W50" s="250" t="str">
        <f>IF(OR(TOTAL!W50="",TOTAL!W50=0),"",TOTAL!W50/TOTAL!$C$6*'Vîrsta 3-4 ani'!$C$6)</f>
        <v/>
      </c>
      <c r="X50" s="250" t="str">
        <f>IF(OR(TOTAL!X50="",TOTAL!X50=0),"",TOTAL!X50/TOTAL!$C$6*'Vîrsta 3-4 ani'!$C$6)</f>
        <v/>
      </c>
      <c r="Y50" s="250" t="str">
        <f>IF(OR(TOTAL!Y50="",TOTAL!Y50=0),"",TOTAL!Y50/TOTAL!$C$6*'Vîrsta 3-4 ani'!$C$6)</f>
        <v/>
      </c>
      <c r="Z50" s="24">
        <f t="shared" si="16"/>
        <v>24.86</v>
      </c>
      <c r="AA50" s="24">
        <f t="shared" si="17"/>
        <v>39.967845659163991</v>
      </c>
      <c r="AB50" s="24">
        <f t="shared" si="18"/>
        <v>31.974276527331192</v>
      </c>
      <c r="AC50" s="8">
        <v>20</v>
      </c>
      <c r="AD50" s="101">
        <f t="shared" si="21"/>
        <v>0.28776848874598071</v>
      </c>
      <c r="AE50" s="100">
        <v>8.9999999999999993E-3</v>
      </c>
      <c r="AF50" s="101">
        <f t="shared" si="22"/>
        <v>9.5922829581993579E-2</v>
      </c>
      <c r="AG50" s="100">
        <v>3.0000000000000001E-3</v>
      </c>
      <c r="AH50" s="101">
        <f t="shared" si="23"/>
        <v>2.8776848874598073</v>
      </c>
      <c r="AI50" s="100">
        <v>0.09</v>
      </c>
      <c r="AJ50" s="101">
        <f t="shared" si="24"/>
        <v>12.469967845659164</v>
      </c>
      <c r="AK50" s="125">
        <v>0.39</v>
      </c>
      <c r="AL50" s="171"/>
      <c r="AM50" s="28"/>
      <c r="AN50" s="131"/>
      <c r="AO50" s="167"/>
    </row>
    <row r="51" spans="1:41" s="168" customFormat="1" ht="15.75" x14ac:dyDescent="0.25">
      <c r="A51" s="317"/>
      <c r="B51" s="60" t="s">
        <v>31</v>
      </c>
      <c r="C51" s="250" t="str">
        <f>IF(OR(TOTAL!C51="",TOTAL!C51=0),"",TOTAL!C51/TOTAL!$C$6*'Vîrsta 3-4 ani'!$C$6)</f>
        <v/>
      </c>
      <c r="D51" s="250" t="str">
        <f>IF(OR(TOTAL!D51="",TOTAL!D51=0),"",TOTAL!D51/TOTAL!$C$6*'Vîrsta 3-4 ani'!$C$6)</f>
        <v/>
      </c>
      <c r="E51" s="250" t="str">
        <f>IF(OR(TOTAL!E51="",TOTAL!E51=0),"",TOTAL!E51/TOTAL!$C$6*'Vîrsta 3-4 ani'!$C$6)</f>
        <v/>
      </c>
      <c r="F51" s="250" t="str">
        <f>IF(OR(TOTAL!F51="",TOTAL!F51=0),"",TOTAL!F51/TOTAL!$C$6*'Vîrsta 3-4 ani'!$C$6)</f>
        <v/>
      </c>
      <c r="G51" s="250" t="str">
        <f>IF(OR(TOTAL!G51="",TOTAL!G51=0),"",TOTAL!G51/TOTAL!$C$6*'Vîrsta 3-4 ani'!$C$6)</f>
        <v/>
      </c>
      <c r="H51" s="250" t="str">
        <f>IF(OR(TOTAL!H51="",TOTAL!H51=0),"",TOTAL!H51/TOTAL!$C$6*'Vîrsta 3-4 ani'!$C$6)</f>
        <v/>
      </c>
      <c r="I51" s="250" t="str">
        <f>IF(OR(TOTAL!I51="",TOTAL!I51=0),"",TOTAL!I51/TOTAL!$C$6*'Vîrsta 3-4 ani'!$C$6)</f>
        <v/>
      </c>
      <c r="J51" s="250" t="str">
        <f>IF(OR(TOTAL!J51="",TOTAL!J51=0),"",TOTAL!J51/TOTAL!$C$6*'Vîrsta 3-4 ani'!$C$6)</f>
        <v/>
      </c>
      <c r="K51" s="250" t="str">
        <f>IF(OR(TOTAL!K51="",TOTAL!K51=0),"",TOTAL!K51/TOTAL!$C$6*'Vîrsta 3-4 ani'!$C$6)</f>
        <v/>
      </c>
      <c r="L51" s="250" t="str">
        <f>IF(OR(TOTAL!L51="",TOTAL!L51=0),"",TOTAL!L51/TOTAL!$C$6*'Vîrsta 3-4 ani'!$C$6)</f>
        <v/>
      </c>
      <c r="M51" s="250" t="str">
        <f>IF(OR(TOTAL!M51="",TOTAL!M51=0),"",TOTAL!M51/TOTAL!$C$6*'Vîrsta 3-4 ani'!$C$6)</f>
        <v/>
      </c>
      <c r="N51" s="250">
        <f>IF(OR(TOTAL!N51="",TOTAL!N51=0),"",TOTAL!N51/TOTAL!$C$6*'Vîrsta 3-4 ani'!$C$6)</f>
        <v>1.3199999999999998</v>
      </c>
      <c r="O51" s="250">
        <f>IF(OR(TOTAL!O51="",TOTAL!O51=0),"",TOTAL!O51/TOTAL!$C$6*'Vîrsta 3-4 ani'!$C$6)</f>
        <v>1.1880000000000002</v>
      </c>
      <c r="P51" s="250" t="str">
        <f>IF(OR(TOTAL!P51="",TOTAL!P51=0),"",TOTAL!P51/TOTAL!$C$6*'Vîrsta 3-4 ani'!$C$6)</f>
        <v/>
      </c>
      <c r="Q51" s="250" t="str">
        <f>IF(OR(TOTAL!Q51="",TOTAL!Q51=0),"",TOTAL!Q51/TOTAL!$C$6*'Vîrsta 3-4 ani'!$C$6)</f>
        <v/>
      </c>
      <c r="R51" s="250" t="str">
        <f>IF(OR(TOTAL!R51="",TOTAL!R51=0),"",TOTAL!R51/TOTAL!$C$6*'Vîrsta 3-4 ani'!$C$6)</f>
        <v/>
      </c>
      <c r="S51" s="250" t="str">
        <f>IF(OR(TOTAL!S51="",TOTAL!S51=0),"",TOTAL!S51/TOTAL!$C$6*'Vîrsta 3-4 ani'!$C$6)</f>
        <v/>
      </c>
      <c r="T51" s="250" t="str">
        <f>IF(OR(TOTAL!T51="",TOTAL!T51=0),"",TOTAL!T51/TOTAL!$C$6*'Vîrsta 3-4 ani'!$C$6)</f>
        <v/>
      </c>
      <c r="U51" s="250" t="str">
        <f>IF(OR(TOTAL!U51="",TOTAL!U51=0),"",TOTAL!U51/TOTAL!$C$6*'Vîrsta 3-4 ani'!$C$6)</f>
        <v/>
      </c>
      <c r="V51" s="250" t="str">
        <f>IF(OR(TOTAL!V51="",TOTAL!V51=0),"",TOTAL!V51/TOTAL!$C$6*'Vîrsta 3-4 ani'!$C$6)</f>
        <v/>
      </c>
      <c r="W51" s="250" t="str">
        <f>IF(OR(TOTAL!W51="",TOTAL!W51=0),"",TOTAL!W51/TOTAL!$C$6*'Vîrsta 3-4 ani'!$C$6)</f>
        <v/>
      </c>
      <c r="X51" s="250" t="str">
        <f>IF(OR(TOTAL!X51="",TOTAL!X51=0),"",TOTAL!X51/TOTAL!$C$6*'Vîrsta 3-4 ani'!$C$6)</f>
        <v/>
      </c>
      <c r="Y51" s="250" t="str">
        <f>IF(OR(TOTAL!Y51="",TOTAL!Y51=0),"",TOTAL!Y51/TOTAL!$C$6*'Vîrsta 3-4 ani'!$C$6)</f>
        <v/>
      </c>
      <c r="Z51" s="24">
        <f t="shared" si="16"/>
        <v>2.508</v>
      </c>
      <c r="AA51" s="24">
        <f t="shared" si="17"/>
        <v>4.032154340836013</v>
      </c>
      <c r="AB51" s="24">
        <f t="shared" si="18"/>
        <v>3.467652733118971</v>
      </c>
      <c r="AC51" s="8">
        <v>14</v>
      </c>
      <c r="AD51" s="101">
        <f t="shared" si="21"/>
        <v>3.4676527331189713E-2</v>
      </c>
      <c r="AE51" s="100">
        <v>0.01</v>
      </c>
      <c r="AF51" s="101">
        <f t="shared" si="22"/>
        <v>1.3870610932475885E-2</v>
      </c>
      <c r="AG51" s="100">
        <v>4.0000000000000001E-3</v>
      </c>
      <c r="AH51" s="101">
        <f t="shared" si="23"/>
        <v>0.3814418006430868</v>
      </c>
      <c r="AI51" s="100">
        <v>0.11</v>
      </c>
      <c r="AJ51" s="101">
        <f t="shared" si="24"/>
        <v>1.664473311897106</v>
      </c>
      <c r="AK51" s="125">
        <v>0.48</v>
      </c>
      <c r="AL51" s="171"/>
      <c r="AM51" s="28"/>
      <c r="AN51" s="131"/>
      <c r="AO51" s="167"/>
    </row>
    <row r="52" spans="1:41" s="168" customFormat="1" ht="15.75" x14ac:dyDescent="0.25">
      <c r="A52" s="317"/>
      <c r="B52" s="60" t="s">
        <v>32</v>
      </c>
      <c r="C52" s="250" t="str">
        <f>IF(OR(TOTAL!C52="",TOTAL!C52=0),"",TOTAL!C52/TOTAL!$C$6*'Vîrsta 3-4 ani'!$C$6)</f>
        <v/>
      </c>
      <c r="D52" s="250" t="str">
        <f>IF(OR(TOTAL!D52="",TOTAL!D52=0),"",TOTAL!D52/TOTAL!$C$6*'Vîrsta 3-4 ani'!$C$6)</f>
        <v/>
      </c>
      <c r="E52" s="250" t="str">
        <f>IF(OR(TOTAL!E52="",TOTAL!E52=0),"",TOTAL!E52/TOTAL!$C$6*'Vîrsta 3-4 ani'!$C$6)</f>
        <v/>
      </c>
      <c r="F52" s="250" t="str">
        <f>IF(OR(TOTAL!F52="",TOTAL!F52=0),"",TOTAL!F52/TOTAL!$C$6*'Vîrsta 3-4 ani'!$C$6)</f>
        <v/>
      </c>
      <c r="G52" s="250" t="str">
        <f>IF(OR(TOTAL!G52="",TOTAL!G52=0),"",TOTAL!G52/TOTAL!$C$6*'Vîrsta 3-4 ani'!$C$6)</f>
        <v/>
      </c>
      <c r="H52" s="250" t="str">
        <f>IF(OR(TOTAL!H52="",TOTAL!H52=0),"",TOTAL!H52/TOTAL!$C$6*'Vîrsta 3-4 ani'!$C$6)</f>
        <v/>
      </c>
      <c r="I52" s="250" t="str">
        <f>IF(OR(TOTAL!I52="",TOTAL!I52=0),"",TOTAL!I52/TOTAL!$C$6*'Vîrsta 3-4 ani'!$C$6)</f>
        <v/>
      </c>
      <c r="J52" s="250" t="str">
        <f>IF(OR(TOTAL!J52="",TOTAL!J52=0),"",TOTAL!J52/TOTAL!$C$6*'Vîrsta 3-4 ani'!$C$6)</f>
        <v/>
      </c>
      <c r="K52" s="250" t="str">
        <f>IF(OR(TOTAL!K52="",TOTAL!K52=0),"",TOTAL!K52/TOTAL!$C$6*'Vîrsta 3-4 ani'!$C$6)</f>
        <v/>
      </c>
      <c r="L52" s="250" t="str">
        <f>IF(OR(TOTAL!L52="",TOTAL!L52=0),"",TOTAL!L52/TOTAL!$C$6*'Vîrsta 3-4 ani'!$C$6)</f>
        <v/>
      </c>
      <c r="M52" s="250" t="str">
        <f>IF(OR(TOTAL!M52="",TOTAL!M52=0),"",TOTAL!M52/TOTAL!$C$6*'Vîrsta 3-4 ani'!$C$6)</f>
        <v/>
      </c>
      <c r="N52" s="250" t="str">
        <f>IF(OR(TOTAL!N52="",TOTAL!N52=0),"",TOTAL!N52/TOTAL!$C$6*'Vîrsta 3-4 ani'!$C$6)</f>
        <v/>
      </c>
      <c r="O52" s="250" t="str">
        <f>IF(OR(TOTAL!O52="",TOTAL!O52=0),"",TOTAL!O52/TOTAL!$C$6*'Vîrsta 3-4 ani'!$C$6)</f>
        <v/>
      </c>
      <c r="P52" s="250" t="str">
        <f>IF(OR(TOTAL!P52="",TOTAL!P52=0),"",TOTAL!P52/TOTAL!$C$6*'Vîrsta 3-4 ani'!$C$6)</f>
        <v/>
      </c>
      <c r="Q52" s="250" t="str">
        <f>IF(OR(TOTAL!Q52="",TOTAL!Q52=0),"",TOTAL!Q52/TOTAL!$C$6*'Vîrsta 3-4 ani'!$C$6)</f>
        <v/>
      </c>
      <c r="R52" s="250" t="str">
        <f>IF(OR(TOTAL!R52="",TOTAL!R52=0),"",TOTAL!R52/TOTAL!$C$6*'Vîrsta 3-4 ani'!$C$6)</f>
        <v/>
      </c>
      <c r="S52" s="250" t="str">
        <f>IF(OR(TOTAL!S52="",TOTAL!S52=0),"",TOTAL!S52/TOTAL!$C$6*'Vîrsta 3-4 ani'!$C$6)</f>
        <v/>
      </c>
      <c r="T52" s="250" t="str">
        <f>IF(OR(TOTAL!T52="",TOTAL!T52=0),"",TOTAL!T52/TOTAL!$C$6*'Vîrsta 3-4 ani'!$C$6)</f>
        <v/>
      </c>
      <c r="U52" s="250" t="str">
        <f>IF(OR(TOTAL!U52="",TOTAL!U52=0),"",TOTAL!U52/TOTAL!$C$6*'Vîrsta 3-4 ani'!$C$6)</f>
        <v/>
      </c>
      <c r="V52" s="250" t="str">
        <f>IF(OR(TOTAL!V52="",TOTAL!V52=0),"",TOTAL!V52/TOTAL!$C$6*'Vîrsta 3-4 ani'!$C$6)</f>
        <v/>
      </c>
      <c r="W52" s="250" t="str">
        <f>IF(OR(TOTAL!W52="",TOTAL!W52=0),"",TOTAL!W52/TOTAL!$C$6*'Vîrsta 3-4 ani'!$C$6)</f>
        <v/>
      </c>
      <c r="X52" s="250" t="str">
        <f>IF(OR(TOTAL!X52="",TOTAL!X52=0),"",TOTAL!X52/TOTAL!$C$6*'Vîrsta 3-4 ani'!$C$6)</f>
        <v/>
      </c>
      <c r="Y52" s="250" t="str">
        <f>IF(OR(TOTAL!Y52="",TOTAL!Y52=0),"",TOTAL!Y52/TOTAL!$C$6*'Vîrsta 3-4 ani'!$C$6)</f>
        <v/>
      </c>
      <c r="Z52" s="24">
        <f t="shared" si="16"/>
        <v>0</v>
      </c>
      <c r="AA52" s="24">
        <f t="shared" si="17"/>
        <v>0</v>
      </c>
      <c r="AB52" s="24" t="str">
        <f t="shared" si="18"/>
        <v/>
      </c>
      <c r="AC52" s="8">
        <v>13</v>
      </c>
      <c r="AD52" s="101" t="str">
        <f t="shared" si="21"/>
        <v/>
      </c>
      <c r="AE52" s="100">
        <v>7.0000000000000001E-3</v>
      </c>
      <c r="AF52" s="101" t="str">
        <f t="shared" si="22"/>
        <v/>
      </c>
      <c r="AG52" s="100">
        <v>2E-3</v>
      </c>
      <c r="AH52" s="101" t="str">
        <f t="shared" si="23"/>
        <v/>
      </c>
      <c r="AI52" s="100">
        <v>0.18</v>
      </c>
      <c r="AJ52" s="101" t="str">
        <f t="shared" si="24"/>
        <v/>
      </c>
      <c r="AK52" s="125">
        <v>0.69</v>
      </c>
      <c r="AL52" s="171"/>
      <c r="AM52" s="28"/>
      <c r="AN52" s="131"/>
      <c r="AO52" s="167"/>
    </row>
    <row r="53" spans="1:41" s="168" customFormat="1" ht="15.75" x14ac:dyDescent="0.25">
      <c r="A53" s="317"/>
      <c r="B53" s="60" t="s">
        <v>36</v>
      </c>
      <c r="C53" s="250" t="str">
        <f>IF(OR(TOTAL!C53="",TOTAL!C53=0),"",TOTAL!C53/TOTAL!$C$6*'Vîrsta 3-4 ani'!$C$6)</f>
        <v/>
      </c>
      <c r="D53" s="250" t="str">
        <f>IF(OR(TOTAL!D53="",TOTAL!D53=0),"",TOTAL!D53/TOTAL!$C$6*'Vîrsta 3-4 ani'!$C$6)</f>
        <v/>
      </c>
      <c r="E53" s="250" t="str">
        <f>IF(OR(TOTAL!E53="",TOTAL!E53=0),"",TOTAL!E53/TOTAL!$C$6*'Vîrsta 3-4 ani'!$C$6)</f>
        <v/>
      </c>
      <c r="F53" s="250" t="str">
        <f>IF(OR(TOTAL!F53="",TOTAL!F53=0),"",TOTAL!F53/TOTAL!$C$6*'Vîrsta 3-4 ani'!$C$6)</f>
        <v/>
      </c>
      <c r="G53" s="250" t="str">
        <f>IF(OR(TOTAL!G53="",TOTAL!G53=0),"",TOTAL!G53/TOTAL!$C$6*'Vîrsta 3-4 ani'!$C$6)</f>
        <v/>
      </c>
      <c r="H53" s="250" t="str">
        <f>IF(OR(TOTAL!H53="",TOTAL!H53=0),"",TOTAL!H53/TOTAL!$C$6*'Vîrsta 3-4 ani'!$C$6)</f>
        <v/>
      </c>
      <c r="I53" s="250" t="str">
        <f>IF(OR(TOTAL!I53="",TOTAL!I53=0),"",TOTAL!I53/TOTAL!$C$6*'Vîrsta 3-4 ani'!$C$6)</f>
        <v/>
      </c>
      <c r="J53" s="250" t="str">
        <f>IF(OR(TOTAL!J53="",TOTAL!J53=0),"",TOTAL!J53/TOTAL!$C$6*'Vîrsta 3-4 ani'!$C$6)</f>
        <v/>
      </c>
      <c r="K53" s="250" t="str">
        <f>IF(OR(TOTAL!K53="",TOTAL!K53=0),"",TOTAL!K53/TOTAL!$C$6*'Vîrsta 3-4 ani'!$C$6)</f>
        <v/>
      </c>
      <c r="L53" s="250" t="str">
        <f>IF(OR(TOTAL!L53="",TOTAL!L53=0),"",TOTAL!L53/TOTAL!$C$6*'Vîrsta 3-4 ani'!$C$6)</f>
        <v/>
      </c>
      <c r="M53" s="250" t="str">
        <f>IF(OR(TOTAL!M53="",TOTAL!M53=0),"",TOTAL!M53/TOTAL!$C$6*'Vîrsta 3-4 ani'!$C$6)</f>
        <v/>
      </c>
      <c r="N53" s="250" t="str">
        <f>IF(OR(TOTAL!N53="",TOTAL!N53=0),"",TOTAL!N53/TOTAL!$C$6*'Vîrsta 3-4 ani'!$C$6)</f>
        <v/>
      </c>
      <c r="O53" s="250" t="str">
        <f>IF(OR(TOTAL!O53="",TOTAL!O53=0),"",TOTAL!O53/TOTAL!$C$6*'Vîrsta 3-4 ani'!$C$6)</f>
        <v/>
      </c>
      <c r="P53" s="250" t="str">
        <f>IF(OR(TOTAL!P53="",TOTAL!P53=0),"",TOTAL!P53/TOTAL!$C$6*'Vîrsta 3-4 ani'!$C$6)</f>
        <v/>
      </c>
      <c r="Q53" s="250" t="str">
        <f>IF(OR(TOTAL!Q53="",TOTAL!Q53=0),"",TOTAL!Q53/TOTAL!$C$6*'Vîrsta 3-4 ani'!$C$6)</f>
        <v/>
      </c>
      <c r="R53" s="250" t="str">
        <f>IF(OR(TOTAL!R53="",TOTAL!R53=0),"",TOTAL!R53/TOTAL!$C$6*'Vîrsta 3-4 ani'!$C$6)</f>
        <v/>
      </c>
      <c r="S53" s="250" t="str">
        <f>IF(OR(TOTAL!S53="",TOTAL!S53=0),"",TOTAL!S53/TOTAL!$C$6*'Vîrsta 3-4 ani'!$C$6)</f>
        <v/>
      </c>
      <c r="T53" s="250" t="str">
        <f>IF(OR(TOTAL!T53="",TOTAL!T53=0),"",TOTAL!T53/TOTAL!$C$6*'Vîrsta 3-4 ani'!$C$6)</f>
        <v/>
      </c>
      <c r="U53" s="250" t="str">
        <f>IF(OR(TOTAL!U53="",TOTAL!U53=0),"",TOTAL!U53/TOTAL!$C$6*'Vîrsta 3-4 ani'!$C$6)</f>
        <v/>
      </c>
      <c r="V53" s="250" t="str">
        <f>IF(OR(TOTAL!V53="",TOTAL!V53=0),"",TOTAL!V53/TOTAL!$C$6*'Vîrsta 3-4 ani'!$C$6)</f>
        <v/>
      </c>
      <c r="W53" s="250" t="str">
        <f>IF(OR(TOTAL!W53="",TOTAL!W53=0),"",TOTAL!W53/TOTAL!$C$6*'Vîrsta 3-4 ani'!$C$6)</f>
        <v/>
      </c>
      <c r="X53" s="250" t="str">
        <f>IF(OR(TOTAL!X53="",TOTAL!X53=0),"",TOTAL!X53/TOTAL!$C$6*'Vîrsta 3-4 ani'!$C$6)</f>
        <v/>
      </c>
      <c r="Y53" s="250" t="str">
        <f>IF(OR(TOTAL!Y53="",TOTAL!Y53=0),"",TOTAL!Y53/TOTAL!$C$6*'Vîrsta 3-4 ani'!$C$6)</f>
        <v/>
      </c>
      <c r="Z53" s="24">
        <f t="shared" si="16"/>
        <v>0</v>
      </c>
      <c r="AA53" s="24">
        <f t="shared" si="17"/>
        <v>0</v>
      </c>
      <c r="AB53" s="24" t="str">
        <f t="shared" si="18"/>
        <v/>
      </c>
      <c r="AC53" s="8">
        <v>15</v>
      </c>
      <c r="AD53" s="101" t="str">
        <f t="shared" si="21"/>
        <v/>
      </c>
      <c r="AE53" s="100">
        <v>0.01</v>
      </c>
      <c r="AF53" s="101" t="str">
        <f t="shared" si="22"/>
        <v/>
      </c>
      <c r="AG53" s="100">
        <v>3.0000000000000001E-3</v>
      </c>
      <c r="AH53" s="101" t="str">
        <f t="shared" si="23"/>
        <v/>
      </c>
      <c r="AI53" s="100">
        <v>0.14599999999999999</v>
      </c>
      <c r="AJ53" s="101" t="str">
        <f t="shared" si="24"/>
        <v/>
      </c>
      <c r="AK53" s="125">
        <v>0.61</v>
      </c>
      <c r="AL53" s="171"/>
      <c r="AM53" s="28"/>
      <c r="AN53" s="131"/>
      <c r="AO53" s="167"/>
    </row>
    <row r="54" spans="1:41" s="168" customFormat="1" ht="15.75" x14ac:dyDescent="0.25">
      <c r="A54" s="317"/>
      <c r="B54" s="60" t="s">
        <v>37</v>
      </c>
      <c r="C54" s="250" t="str">
        <f>IF(OR(TOTAL!C54="",TOTAL!C54=0),"",TOTAL!C54/TOTAL!$C$6*'Vîrsta 3-4 ani'!$C$6)</f>
        <v/>
      </c>
      <c r="D54" s="250" t="str">
        <f>IF(OR(TOTAL!D54="",TOTAL!D54=0),"",TOTAL!D54/TOTAL!$C$6*'Vîrsta 3-4 ani'!$C$6)</f>
        <v/>
      </c>
      <c r="E54" s="250" t="str">
        <f>IF(OR(TOTAL!E54="",TOTAL!E54=0),"",TOTAL!E54/TOTAL!$C$6*'Vîrsta 3-4 ani'!$C$6)</f>
        <v/>
      </c>
      <c r="F54" s="250" t="str">
        <f>IF(OR(TOTAL!F54="",TOTAL!F54=0),"",TOTAL!F54/TOTAL!$C$6*'Vîrsta 3-4 ani'!$C$6)</f>
        <v/>
      </c>
      <c r="G54" s="250" t="str">
        <f>IF(OR(TOTAL!G54="",TOTAL!G54=0),"",TOTAL!G54/TOTAL!$C$6*'Vîrsta 3-4 ani'!$C$6)</f>
        <v/>
      </c>
      <c r="H54" s="250" t="str">
        <f>IF(OR(TOTAL!H54="",TOTAL!H54=0),"",TOTAL!H54/TOTAL!$C$6*'Vîrsta 3-4 ani'!$C$6)</f>
        <v/>
      </c>
      <c r="I54" s="250" t="str">
        <f>IF(OR(TOTAL!I54="",TOTAL!I54=0),"",TOTAL!I54/TOTAL!$C$6*'Vîrsta 3-4 ani'!$C$6)</f>
        <v/>
      </c>
      <c r="J54" s="250" t="str">
        <f>IF(OR(TOTAL!J54="",TOTAL!J54=0),"",TOTAL!J54/TOTAL!$C$6*'Vîrsta 3-4 ani'!$C$6)</f>
        <v/>
      </c>
      <c r="K54" s="250" t="str">
        <f>IF(OR(TOTAL!K54="",TOTAL!K54=0),"",TOTAL!K54/TOTAL!$C$6*'Vîrsta 3-4 ani'!$C$6)</f>
        <v/>
      </c>
      <c r="L54" s="250" t="str">
        <f>IF(OR(TOTAL!L54="",TOTAL!L54=0),"",TOTAL!L54/TOTAL!$C$6*'Vîrsta 3-4 ani'!$C$6)</f>
        <v/>
      </c>
      <c r="M54" s="250" t="str">
        <f>IF(OR(TOTAL!M54="",TOTAL!M54=0),"",TOTAL!M54/TOTAL!$C$6*'Vîrsta 3-4 ani'!$C$6)</f>
        <v/>
      </c>
      <c r="N54" s="250" t="str">
        <f>IF(OR(TOTAL!N54="",TOTAL!N54=0),"",TOTAL!N54/TOTAL!$C$6*'Vîrsta 3-4 ani'!$C$6)</f>
        <v/>
      </c>
      <c r="O54" s="250" t="str">
        <f>IF(OR(TOTAL!O54="",TOTAL!O54=0),"",TOTAL!O54/TOTAL!$C$6*'Vîrsta 3-4 ani'!$C$6)</f>
        <v/>
      </c>
      <c r="P54" s="250" t="str">
        <f>IF(OR(TOTAL!P54="",TOTAL!P54=0),"",TOTAL!P54/TOTAL!$C$6*'Vîrsta 3-4 ani'!$C$6)</f>
        <v/>
      </c>
      <c r="Q54" s="250" t="str">
        <f>IF(OR(TOTAL!Q54="",TOTAL!Q54=0),"",TOTAL!Q54/TOTAL!$C$6*'Vîrsta 3-4 ani'!$C$6)</f>
        <v/>
      </c>
      <c r="R54" s="250" t="str">
        <f>IF(OR(TOTAL!R54="",TOTAL!R54=0),"",TOTAL!R54/TOTAL!$C$6*'Vîrsta 3-4 ani'!$C$6)</f>
        <v/>
      </c>
      <c r="S54" s="250" t="str">
        <f>IF(OR(TOTAL!S54="",TOTAL!S54=0),"",TOTAL!S54/TOTAL!$C$6*'Vîrsta 3-4 ani'!$C$6)</f>
        <v/>
      </c>
      <c r="T54" s="250" t="str">
        <f>IF(OR(TOTAL!T54="",TOTAL!T54=0),"",TOTAL!T54/TOTAL!$C$6*'Vîrsta 3-4 ani'!$C$6)</f>
        <v/>
      </c>
      <c r="U54" s="250" t="str">
        <f>IF(OR(TOTAL!U54="",TOTAL!U54=0),"",TOTAL!U54/TOTAL!$C$6*'Vîrsta 3-4 ani'!$C$6)</f>
        <v/>
      </c>
      <c r="V54" s="250" t="str">
        <f>IF(OR(TOTAL!V54="",TOTAL!V54=0),"",TOTAL!V54/TOTAL!$C$6*'Vîrsta 3-4 ani'!$C$6)</f>
        <v/>
      </c>
      <c r="W54" s="250" t="str">
        <f>IF(OR(TOTAL!W54="",TOTAL!W54=0),"",TOTAL!W54/TOTAL!$C$6*'Vîrsta 3-4 ani'!$C$6)</f>
        <v/>
      </c>
      <c r="X54" s="250" t="str">
        <f>IF(OR(TOTAL!X54="",TOTAL!X54=0),"",TOTAL!X54/TOTAL!$C$6*'Vîrsta 3-4 ani'!$C$6)</f>
        <v/>
      </c>
      <c r="Y54" s="250" t="str">
        <f>IF(OR(TOTAL!Y54="",TOTAL!Y54=0),"",TOTAL!Y54/TOTAL!$C$6*'Vîrsta 3-4 ani'!$C$6)</f>
        <v/>
      </c>
      <c r="Z54" s="24">
        <f t="shared" si="16"/>
        <v>0</v>
      </c>
      <c r="AA54" s="24">
        <f t="shared" si="17"/>
        <v>0</v>
      </c>
      <c r="AB54" s="24" t="str">
        <f t="shared" si="18"/>
        <v/>
      </c>
      <c r="AC54" s="8">
        <v>15</v>
      </c>
      <c r="AD54" s="101" t="str">
        <f t="shared" si="21"/>
        <v/>
      </c>
      <c r="AE54" s="100">
        <v>8.9999999999999993E-3</v>
      </c>
      <c r="AF54" s="101" t="str">
        <f t="shared" si="22"/>
        <v/>
      </c>
      <c r="AG54" s="100">
        <v>4.0000000000000001E-3</v>
      </c>
      <c r="AH54" s="101" t="str">
        <f t="shared" si="23"/>
        <v/>
      </c>
      <c r="AI54" s="100">
        <v>0.109</v>
      </c>
      <c r="AJ54" s="101" t="str">
        <f t="shared" si="24"/>
        <v/>
      </c>
      <c r="AK54" s="125">
        <v>0.47</v>
      </c>
      <c r="AL54" s="171"/>
      <c r="AM54" s="28"/>
      <c r="AN54" s="131"/>
      <c r="AO54" s="167"/>
    </row>
    <row r="55" spans="1:41" s="168" customFormat="1" ht="15.75" x14ac:dyDescent="0.25">
      <c r="A55" s="317"/>
      <c r="B55" s="60" t="s">
        <v>33</v>
      </c>
      <c r="C55" s="250" t="str">
        <f>IF(OR(TOTAL!C55="",TOTAL!C55=0),"",TOTAL!C55/TOTAL!$C$6*'Vîrsta 3-4 ani'!$C$6)</f>
        <v/>
      </c>
      <c r="D55" s="250" t="str">
        <f>IF(OR(TOTAL!D55="",TOTAL!D55=0),"",TOTAL!D55/TOTAL!$C$6*'Vîrsta 3-4 ani'!$C$6)</f>
        <v/>
      </c>
      <c r="E55" s="250">
        <f>IF(OR(TOTAL!E55="",TOTAL!E55=0),"",TOTAL!E55/TOTAL!$C$6*'Vîrsta 3-4 ani'!$C$6)</f>
        <v>5.7200000000000001E-2</v>
      </c>
      <c r="F55" s="250">
        <f>IF(OR(TOTAL!F55="",TOTAL!F55=0),"",TOTAL!F55/TOTAL!$C$6*'Vîrsta 3-4 ani'!$C$6)</f>
        <v>2.4200000000000003E-2</v>
      </c>
      <c r="G55" s="250">
        <f>IF(OR(TOTAL!G55="",TOTAL!G55=0),"",TOTAL!G55/TOTAL!$C$6*'Vîrsta 3-4 ani'!$C$6)</f>
        <v>2.6399999999999996E-2</v>
      </c>
      <c r="H55" s="250">
        <f>IF(OR(TOTAL!H55="",TOTAL!H55=0),"",TOTAL!H55/TOTAL!$C$6*'Vîrsta 3-4 ani'!$C$6)</f>
        <v>4.3999999999999997E-2</v>
      </c>
      <c r="I55" s="250">
        <f>IF(OR(TOTAL!I55="",TOTAL!I55=0),"",TOTAL!I55/TOTAL!$C$6*'Vîrsta 3-4 ani'!$C$6)</f>
        <v>4.3999999999999997E-2</v>
      </c>
      <c r="J55" s="250">
        <f>IF(OR(TOTAL!J55="",TOTAL!J55=0),"",TOTAL!J55/TOTAL!$C$6*'Vîrsta 3-4 ani'!$C$6)</f>
        <v>4.3999999999999997E-2</v>
      </c>
      <c r="K55" s="250">
        <f>IF(OR(TOTAL!K55="",TOTAL!K55=0),"",TOTAL!K55/TOTAL!$C$6*'Vîrsta 3-4 ani'!$C$6)</f>
        <v>4.3999999999999997E-2</v>
      </c>
      <c r="L55" s="250" t="str">
        <f>IF(OR(TOTAL!L55="",TOTAL!L55=0),"",TOTAL!L55/TOTAL!$C$6*'Vîrsta 3-4 ani'!$C$6)</f>
        <v/>
      </c>
      <c r="M55" s="250">
        <f>IF(OR(TOTAL!M55="",TOTAL!M55=0),"",TOTAL!M55/TOTAL!$C$6*'Vîrsta 3-4 ani'!$C$6)</f>
        <v>4.3999999999999997E-2</v>
      </c>
      <c r="N55" s="250">
        <f>IF(OR(TOTAL!N55="",TOTAL!N55=0),"",TOTAL!N55/TOTAL!$C$6*'Vîrsta 3-4 ani'!$C$6)</f>
        <v>4.3999999999999997E-2</v>
      </c>
      <c r="O55" s="250" t="str">
        <f>IF(OR(TOTAL!O55="",TOTAL!O55=0),"",TOTAL!O55/TOTAL!$C$6*'Vîrsta 3-4 ani'!$C$6)</f>
        <v/>
      </c>
      <c r="P55" s="250">
        <f>IF(OR(TOTAL!P55="",TOTAL!P55=0),"",TOTAL!P55/TOTAL!$C$6*'Vîrsta 3-4 ani'!$C$6)</f>
        <v>0.44</v>
      </c>
      <c r="Q55" s="250" t="str">
        <f>IF(OR(TOTAL!Q55="",TOTAL!Q55=0),"",TOTAL!Q55/TOTAL!$C$6*'Vîrsta 3-4 ani'!$C$6)</f>
        <v/>
      </c>
      <c r="R55" s="250" t="str">
        <f>IF(OR(TOTAL!R55="",TOTAL!R55=0),"",TOTAL!R55/TOTAL!$C$6*'Vîrsta 3-4 ani'!$C$6)</f>
        <v/>
      </c>
      <c r="S55" s="250" t="str">
        <f>IF(OR(TOTAL!S55="",TOTAL!S55=0),"",TOTAL!S55/TOTAL!$C$6*'Vîrsta 3-4 ani'!$C$6)</f>
        <v/>
      </c>
      <c r="T55" s="250">
        <f>IF(OR(TOTAL!T55="",TOTAL!T55=0),"",TOTAL!T55/TOTAL!$C$6*'Vîrsta 3-4 ani'!$C$6)</f>
        <v>0.48400000000000004</v>
      </c>
      <c r="U55" s="250" t="str">
        <f>IF(OR(TOTAL!U55="",TOTAL!U55=0),"",TOTAL!U55/TOTAL!$C$6*'Vîrsta 3-4 ani'!$C$6)</f>
        <v/>
      </c>
      <c r="V55" s="250" t="str">
        <f>IF(OR(TOTAL!V55="",TOTAL!V55=0),"",TOTAL!V55/TOTAL!$C$6*'Vîrsta 3-4 ani'!$C$6)</f>
        <v/>
      </c>
      <c r="W55" s="250" t="str">
        <f>IF(OR(TOTAL!W55="",TOTAL!W55=0),"",TOTAL!W55/TOTAL!$C$6*'Vîrsta 3-4 ani'!$C$6)</f>
        <v/>
      </c>
      <c r="X55" s="250" t="str">
        <f>IF(OR(TOTAL!X55="",TOTAL!X55=0),"",TOTAL!X55/TOTAL!$C$6*'Vîrsta 3-4 ani'!$C$6)</f>
        <v/>
      </c>
      <c r="Y55" s="250" t="str">
        <f>IF(OR(TOTAL!Y55="",TOTAL!Y55=0),"",TOTAL!Y55/TOTAL!$C$6*'Vîrsta 3-4 ani'!$C$6)</f>
        <v/>
      </c>
      <c r="Z55" s="24">
        <f t="shared" si="16"/>
        <v>1.2957999999999998</v>
      </c>
      <c r="AA55" s="24">
        <f t="shared" si="17"/>
        <v>2.0832797427652729</v>
      </c>
      <c r="AB55" s="24">
        <f t="shared" si="18"/>
        <v>1.2499678456591639</v>
      </c>
      <c r="AC55" s="8">
        <v>40</v>
      </c>
      <c r="AD55" s="101">
        <f t="shared" si="21"/>
        <v>1.249967845659164E-2</v>
      </c>
      <c r="AE55" s="100">
        <v>0.01</v>
      </c>
      <c r="AF55" s="101">
        <f t="shared" si="22"/>
        <v>3.7499035369774917E-3</v>
      </c>
      <c r="AG55" s="100">
        <v>3.0000000000000001E-3</v>
      </c>
      <c r="AH55" s="101">
        <f t="shared" si="23"/>
        <v>0.11249710610932474</v>
      </c>
      <c r="AI55" s="100">
        <v>0.09</v>
      </c>
      <c r="AJ55" s="101">
        <f t="shared" si="24"/>
        <v>0.36249067524115747</v>
      </c>
      <c r="AK55" s="125">
        <v>0.28999999999999998</v>
      </c>
      <c r="AL55" s="171"/>
      <c r="AM55" s="28"/>
      <c r="AN55" s="131"/>
      <c r="AO55" s="167"/>
    </row>
    <row r="56" spans="1:41" s="168" customFormat="1" ht="15.75" x14ac:dyDescent="0.25">
      <c r="A56" s="317"/>
      <c r="B56" s="60" t="s">
        <v>34</v>
      </c>
      <c r="C56" s="250" t="str">
        <f>IF(OR(TOTAL!C56="",TOTAL!C56=0),"",TOTAL!C56/TOTAL!$C$6*'Vîrsta 3-4 ani'!$C$6)</f>
        <v/>
      </c>
      <c r="D56" s="250" t="str">
        <f>IF(OR(TOTAL!D56="",TOTAL!D56=0),"",TOTAL!D56/TOTAL!$C$6*'Vîrsta 3-4 ani'!$C$6)</f>
        <v/>
      </c>
      <c r="E56" s="250" t="str">
        <f>IF(OR(TOTAL!E56="",TOTAL!E56=0),"",TOTAL!E56/TOTAL!$C$6*'Vîrsta 3-4 ani'!$C$6)</f>
        <v/>
      </c>
      <c r="F56" s="250" t="str">
        <f>IF(OR(TOTAL!F56="",TOTAL!F56=0),"",TOTAL!F56/TOTAL!$C$6*'Vîrsta 3-4 ani'!$C$6)</f>
        <v/>
      </c>
      <c r="G56" s="250" t="str">
        <f>IF(OR(TOTAL!G56="",TOTAL!G56=0),"",TOTAL!G56/TOTAL!$C$6*'Vîrsta 3-4 ani'!$C$6)</f>
        <v/>
      </c>
      <c r="H56" s="250" t="str">
        <f>IF(OR(TOTAL!H56="",TOTAL!H56=0),"",TOTAL!H56/TOTAL!$C$6*'Vîrsta 3-4 ani'!$C$6)</f>
        <v/>
      </c>
      <c r="I56" s="250" t="str">
        <f>IF(OR(TOTAL!I56="",TOTAL!I56=0),"",TOTAL!I56/TOTAL!$C$6*'Vîrsta 3-4 ani'!$C$6)</f>
        <v/>
      </c>
      <c r="J56" s="250" t="str">
        <f>IF(OR(TOTAL!J56="",TOTAL!J56=0),"",TOTAL!J56/TOTAL!$C$6*'Vîrsta 3-4 ani'!$C$6)</f>
        <v/>
      </c>
      <c r="K56" s="250" t="str">
        <f>IF(OR(TOTAL!K56="",TOTAL!K56=0),"",TOTAL!K56/TOTAL!$C$6*'Vîrsta 3-4 ani'!$C$6)</f>
        <v/>
      </c>
      <c r="L56" s="250" t="str">
        <f>IF(OR(TOTAL!L56="",TOTAL!L56=0),"",TOTAL!L56/TOTAL!$C$6*'Vîrsta 3-4 ani'!$C$6)</f>
        <v/>
      </c>
      <c r="M56" s="250" t="str">
        <f>IF(OR(TOTAL!M56="",TOTAL!M56=0),"",TOTAL!M56/TOTAL!$C$6*'Vîrsta 3-4 ani'!$C$6)</f>
        <v/>
      </c>
      <c r="N56" s="250" t="str">
        <f>IF(OR(TOTAL!N56="",TOTAL!N56=0),"",TOTAL!N56/TOTAL!$C$6*'Vîrsta 3-4 ani'!$C$6)</f>
        <v/>
      </c>
      <c r="O56" s="250" t="str">
        <f>IF(OR(TOTAL!O56="",TOTAL!O56=0),"",TOTAL!O56/TOTAL!$C$6*'Vîrsta 3-4 ani'!$C$6)</f>
        <v/>
      </c>
      <c r="P56" s="250" t="str">
        <f>IF(OR(TOTAL!P56="",TOTAL!P56=0),"",TOTAL!P56/TOTAL!$C$6*'Vîrsta 3-4 ani'!$C$6)</f>
        <v/>
      </c>
      <c r="Q56" s="250" t="str">
        <f>IF(OR(TOTAL!Q56="",TOTAL!Q56=0),"",TOTAL!Q56/TOTAL!$C$6*'Vîrsta 3-4 ani'!$C$6)</f>
        <v/>
      </c>
      <c r="R56" s="250" t="str">
        <f>IF(OR(TOTAL!R56="",TOTAL!R56=0),"",TOTAL!R56/TOTAL!$C$6*'Vîrsta 3-4 ani'!$C$6)</f>
        <v/>
      </c>
      <c r="S56" s="250" t="str">
        <f>IF(OR(TOTAL!S56="",TOTAL!S56=0),"",TOTAL!S56/TOTAL!$C$6*'Vîrsta 3-4 ani'!$C$6)</f>
        <v/>
      </c>
      <c r="T56" s="250" t="str">
        <f>IF(OR(TOTAL!T56="",TOTAL!T56=0),"",TOTAL!T56/TOTAL!$C$6*'Vîrsta 3-4 ani'!$C$6)</f>
        <v/>
      </c>
      <c r="U56" s="250" t="str">
        <f>IF(OR(TOTAL!U56="",TOTAL!U56=0),"",TOTAL!U56/TOTAL!$C$6*'Vîrsta 3-4 ani'!$C$6)</f>
        <v/>
      </c>
      <c r="V56" s="250" t="str">
        <f>IF(OR(TOTAL!V56="",TOTAL!V56=0),"",TOTAL!V56/TOTAL!$C$6*'Vîrsta 3-4 ani'!$C$6)</f>
        <v/>
      </c>
      <c r="W56" s="250" t="str">
        <f>IF(OR(TOTAL!W56="",TOTAL!W56=0),"",TOTAL!W56/TOTAL!$C$6*'Vîrsta 3-4 ani'!$C$6)</f>
        <v/>
      </c>
      <c r="X56" s="250" t="str">
        <f>IF(OR(TOTAL!X56="",TOTAL!X56=0),"",TOTAL!X56/TOTAL!$C$6*'Vîrsta 3-4 ani'!$C$6)</f>
        <v/>
      </c>
      <c r="Y56" s="250" t="str">
        <f>IF(OR(TOTAL!Y56="",TOTAL!Y56=0),"",TOTAL!Y56/TOTAL!$C$6*'Vîrsta 3-4 ani'!$C$6)</f>
        <v/>
      </c>
      <c r="Z56" s="24">
        <f t="shared" si="16"/>
        <v>0</v>
      </c>
      <c r="AA56" s="24">
        <f t="shared" si="17"/>
        <v>0</v>
      </c>
      <c r="AB56" s="24" t="str">
        <f t="shared" si="18"/>
        <v/>
      </c>
      <c r="AC56" s="8">
        <v>30</v>
      </c>
      <c r="AD56" s="101" t="str">
        <f t="shared" si="21"/>
        <v/>
      </c>
      <c r="AE56" s="100">
        <v>8.9999999999999993E-3</v>
      </c>
      <c r="AF56" s="101" t="str">
        <f t="shared" si="22"/>
        <v/>
      </c>
      <c r="AG56" s="100">
        <v>1E-3</v>
      </c>
      <c r="AH56" s="101" t="str">
        <f t="shared" si="23"/>
        <v/>
      </c>
      <c r="AI56" s="100">
        <v>0.11</v>
      </c>
      <c r="AJ56" s="101" t="str">
        <f t="shared" si="24"/>
        <v/>
      </c>
      <c r="AK56" s="125">
        <v>0.47</v>
      </c>
      <c r="AL56" s="171"/>
      <c r="AM56" s="28"/>
      <c r="AN56" s="131"/>
      <c r="AO56" s="167"/>
    </row>
    <row r="57" spans="1:41" s="168" customFormat="1" ht="15.75" x14ac:dyDescent="0.25">
      <c r="A57" s="317"/>
      <c r="B57" s="60" t="s">
        <v>89</v>
      </c>
      <c r="C57" s="250" t="str">
        <f>IF(OR(TOTAL!C57="",TOTAL!C57=0),"",TOTAL!C57/TOTAL!$C$6*'Vîrsta 3-4 ani'!$C$6)</f>
        <v/>
      </c>
      <c r="D57" s="250" t="str">
        <f>IF(OR(TOTAL!D57="",TOTAL!D57=0),"",TOTAL!D57/TOTAL!$C$6*'Vîrsta 3-4 ani'!$C$6)</f>
        <v/>
      </c>
      <c r="E57" s="250" t="str">
        <f>IF(OR(TOTAL!E57="",TOTAL!E57=0),"",TOTAL!E57/TOTAL!$C$6*'Vîrsta 3-4 ani'!$C$6)</f>
        <v/>
      </c>
      <c r="F57" s="250" t="str">
        <f>IF(OR(TOTAL!F57="",TOTAL!F57=0),"",TOTAL!F57/TOTAL!$C$6*'Vîrsta 3-4 ani'!$C$6)</f>
        <v/>
      </c>
      <c r="G57" s="250" t="str">
        <f>IF(OR(TOTAL!G57="",TOTAL!G57=0),"",TOTAL!G57/TOTAL!$C$6*'Vîrsta 3-4 ani'!$C$6)</f>
        <v/>
      </c>
      <c r="H57" s="250" t="str">
        <f>IF(OR(TOTAL!H57="",TOTAL!H57=0),"",TOTAL!H57/TOTAL!$C$6*'Vîrsta 3-4 ani'!$C$6)</f>
        <v/>
      </c>
      <c r="I57" s="250" t="str">
        <f>IF(OR(TOTAL!I57="",TOTAL!I57=0),"",TOTAL!I57/TOTAL!$C$6*'Vîrsta 3-4 ani'!$C$6)</f>
        <v/>
      </c>
      <c r="J57" s="250" t="str">
        <f>IF(OR(TOTAL!J57="",TOTAL!J57=0),"",TOTAL!J57/TOTAL!$C$6*'Vîrsta 3-4 ani'!$C$6)</f>
        <v/>
      </c>
      <c r="K57" s="250" t="str">
        <f>IF(OR(TOTAL!K57="",TOTAL!K57=0),"",TOTAL!K57/TOTAL!$C$6*'Vîrsta 3-4 ani'!$C$6)</f>
        <v/>
      </c>
      <c r="L57" s="250" t="str">
        <f>IF(OR(TOTAL!L57="",TOTAL!L57=0),"",TOTAL!L57/TOTAL!$C$6*'Vîrsta 3-4 ani'!$C$6)</f>
        <v/>
      </c>
      <c r="M57" s="250" t="str">
        <f>IF(OR(TOTAL!M57="",TOTAL!M57=0),"",TOTAL!M57/TOTAL!$C$6*'Vîrsta 3-4 ani'!$C$6)</f>
        <v/>
      </c>
      <c r="N57" s="250" t="str">
        <f>IF(OR(TOTAL!N57="",TOTAL!N57=0),"",TOTAL!N57/TOTAL!$C$6*'Vîrsta 3-4 ani'!$C$6)</f>
        <v/>
      </c>
      <c r="O57" s="250" t="str">
        <f>IF(OR(TOTAL!O57="",TOTAL!O57=0),"",TOTAL!O57/TOTAL!$C$6*'Vîrsta 3-4 ani'!$C$6)</f>
        <v/>
      </c>
      <c r="P57" s="250" t="str">
        <f>IF(OR(TOTAL!P57="",TOTAL!P57=0),"",TOTAL!P57/TOTAL!$C$6*'Vîrsta 3-4 ani'!$C$6)</f>
        <v/>
      </c>
      <c r="Q57" s="250" t="str">
        <f>IF(OR(TOTAL!Q57="",TOTAL!Q57=0),"",TOTAL!Q57/TOTAL!$C$6*'Vîrsta 3-4 ani'!$C$6)</f>
        <v/>
      </c>
      <c r="R57" s="250" t="str">
        <f>IF(OR(TOTAL!R57="",TOTAL!R57=0),"",TOTAL!R57/TOTAL!$C$6*'Vîrsta 3-4 ani'!$C$6)</f>
        <v/>
      </c>
      <c r="S57" s="250" t="str">
        <f>IF(OR(TOTAL!S57="",TOTAL!S57=0),"",TOTAL!S57/TOTAL!$C$6*'Vîrsta 3-4 ani'!$C$6)</f>
        <v/>
      </c>
      <c r="T57" s="250" t="str">
        <f>IF(OR(TOTAL!T57="",TOTAL!T57=0),"",TOTAL!T57/TOTAL!$C$6*'Vîrsta 3-4 ani'!$C$6)</f>
        <v/>
      </c>
      <c r="U57" s="250" t="str">
        <f>IF(OR(TOTAL!U57="",TOTAL!U57=0),"",TOTAL!U57/TOTAL!$C$6*'Vîrsta 3-4 ani'!$C$6)</f>
        <v/>
      </c>
      <c r="V57" s="250" t="str">
        <f>IF(OR(TOTAL!V57="",TOTAL!V57=0),"",TOTAL!V57/TOTAL!$C$6*'Vîrsta 3-4 ani'!$C$6)</f>
        <v/>
      </c>
      <c r="W57" s="250" t="str">
        <f>IF(OR(TOTAL!W57="",TOTAL!W57=0),"",TOTAL!W57/TOTAL!$C$6*'Vîrsta 3-4 ani'!$C$6)</f>
        <v/>
      </c>
      <c r="X57" s="250" t="str">
        <f>IF(OR(TOTAL!X57="",TOTAL!X57=0),"",TOTAL!X57/TOTAL!$C$6*'Vîrsta 3-4 ani'!$C$6)</f>
        <v/>
      </c>
      <c r="Y57" s="250" t="str">
        <f>IF(OR(TOTAL!Y57="",TOTAL!Y57=0),"",TOTAL!Y57/TOTAL!$C$6*'Vîrsta 3-4 ani'!$C$6)</f>
        <v/>
      </c>
      <c r="Z57" s="24">
        <f t="shared" si="16"/>
        <v>0</v>
      </c>
      <c r="AA57" s="24">
        <f t="shared" si="17"/>
        <v>0</v>
      </c>
      <c r="AB57" s="24" t="str">
        <f t="shared" si="18"/>
        <v/>
      </c>
      <c r="AC57" s="8">
        <v>26</v>
      </c>
      <c r="AD57" s="101" t="str">
        <f t="shared" si="21"/>
        <v/>
      </c>
      <c r="AE57" s="100">
        <v>8.0000000000000002E-3</v>
      </c>
      <c r="AF57" s="101" t="str">
        <f t="shared" si="22"/>
        <v/>
      </c>
      <c r="AG57" s="100">
        <v>2E-3</v>
      </c>
      <c r="AH57" s="101" t="str">
        <f t="shared" si="23"/>
        <v/>
      </c>
      <c r="AI57" s="100">
        <v>0.8</v>
      </c>
      <c r="AJ57" s="101" t="str">
        <f t="shared" si="24"/>
        <v/>
      </c>
      <c r="AK57" s="125">
        <v>0.38</v>
      </c>
      <c r="AL57" s="171"/>
      <c r="AM57" s="28"/>
      <c r="AN57" s="131"/>
      <c r="AO57" s="167"/>
    </row>
    <row r="58" spans="1:41" s="168" customFormat="1" ht="15.75" x14ac:dyDescent="0.25">
      <c r="A58" s="317"/>
      <c r="B58" s="60" t="s">
        <v>35</v>
      </c>
      <c r="C58" s="250">
        <f>IF(OR(TOTAL!C58="",TOTAL!C58=0),"",TOTAL!C58/TOTAL!$C$6*'Vîrsta 3-4 ani'!$C$6)</f>
        <v>1.76</v>
      </c>
      <c r="D58" s="250" t="str">
        <f>IF(OR(TOTAL!D58="",TOTAL!D58=0),"",TOTAL!D58/TOTAL!$C$6*'Vîrsta 3-4 ani'!$C$6)</f>
        <v/>
      </c>
      <c r="E58" s="250">
        <f>IF(OR(TOTAL!E58="",TOTAL!E58=0),"",TOTAL!E58/TOTAL!$C$6*'Vîrsta 3-4 ani'!$C$6)</f>
        <v>0.85799999999999998</v>
      </c>
      <c r="F58" s="250">
        <f>IF(OR(TOTAL!F58="",TOTAL!F58=0),"",TOTAL!F58/TOTAL!$C$6*'Vîrsta 3-4 ani'!$C$6)</f>
        <v>1.3199999999999998</v>
      </c>
      <c r="G58" s="250">
        <f>IF(OR(TOTAL!G58="",TOTAL!G58=0),"",TOTAL!G58/TOTAL!$C$6*'Vîrsta 3-4 ani'!$C$6)</f>
        <v>1.3199999999999998</v>
      </c>
      <c r="H58" s="250" t="str">
        <f>IF(OR(TOTAL!H58="",TOTAL!H58=0),"",TOTAL!H58/TOTAL!$C$6*'Vîrsta 3-4 ani'!$C$6)</f>
        <v/>
      </c>
      <c r="I58" s="250" t="str">
        <f>IF(OR(TOTAL!I58="",TOTAL!I58=0),"",TOTAL!I58/TOTAL!$C$6*'Vîrsta 3-4 ani'!$C$6)</f>
        <v/>
      </c>
      <c r="J58" s="250" t="str">
        <f>IF(OR(TOTAL!J58="",TOTAL!J58=0),"",TOTAL!J58/TOTAL!$C$6*'Vîrsta 3-4 ani'!$C$6)</f>
        <v/>
      </c>
      <c r="K58" s="250" t="str">
        <f>IF(OR(TOTAL!K58="",TOTAL!K58=0),"",TOTAL!K58/TOTAL!$C$6*'Vîrsta 3-4 ani'!$C$6)</f>
        <v/>
      </c>
      <c r="L58" s="250" t="str">
        <f>IF(OR(TOTAL!L58="",TOTAL!L58=0),"",TOTAL!L58/TOTAL!$C$6*'Vîrsta 3-4 ani'!$C$6)</f>
        <v/>
      </c>
      <c r="M58" s="250" t="str">
        <f>IF(OR(TOTAL!M58="",TOTAL!M58=0),"",TOTAL!M58/TOTAL!$C$6*'Vîrsta 3-4 ani'!$C$6)</f>
        <v/>
      </c>
      <c r="N58" s="250" t="str">
        <f>IF(OR(TOTAL!N58="",TOTAL!N58=0),"",TOTAL!N58/TOTAL!$C$6*'Vîrsta 3-4 ani'!$C$6)</f>
        <v/>
      </c>
      <c r="O58" s="250" t="str">
        <f>IF(OR(TOTAL!O58="",TOTAL!O58=0),"",TOTAL!O58/TOTAL!$C$6*'Vîrsta 3-4 ani'!$C$6)</f>
        <v/>
      </c>
      <c r="P58" s="250" t="str">
        <f>IF(OR(TOTAL!P58="",TOTAL!P58=0),"",TOTAL!P58/TOTAL!$C$6*'Vîrsta 3-4 ani'!$C$6)</f>
        <v/>
      </c>
      <c r="Q58" s="250" t="str">
        <f>IF(OR(TOTAL!Q58="",TOTAL!Q58=0),"",TOTAL!Q58/TOTAL!$C$6*'Vîrsta 3-4 ani'!$C$6)</f>
        <v/>
      </c>
      <c r="R58" s="250" t="str">
        <f>IF(OR(TOTAL!R58="",TOTAL!R58=0),"",TOTAL!R58/TOTAL!$C$6*'Vîrsta 3-4 ani'!$C$6)</f>
        <v/>
      </c>
      <c r="S58" s="250" t="str">
        <f>IF(OR(TOTAL!S58="",TOTAL!S58=0),"",TOTAL!S58/TOTAL!$C$6*'Vîrsta 3-4 ani'!$C$6)</f>
        <v/>
      </c>
      <c r="T58" s="250" t="str">
        <f>IF(OR(TOTAL!T58="",TOTAL!T58=0),"",TOTAL!T58/TOTAL!$C$6*'Vîrsta 3-4 ani'!$C$6)</f>
        <v/>
      </c>
      <c r="U58" s="250" t="str">
        <f>IF(OR(TOTAL!U58="",TOTAL!U58=0),"",TOTAL!U58/TOTAL!$C$6*'Vîrsta 3-4 ani'!$C$6)</f>
        <v/>
      </c>
      <c r="V58" s="250" t="str">
        <f>IF(OR(TOTAL!V58="",TOTAL!V58=0),"",TOTAL!V58/TOTAL!$C$6*'Vîrsta 3-4 ani'!$C$6)</f>
        <v/>
      </c>
      <c r="W58" s="250" t="str">
        <f>IF(OR(TOTAL!W58="",TOTAL!W58=0),"",TOTAL!W58/TOTAL!$C$6*'Vîrsta 3-4 ani'!$C$6)</f>
        <v/>
      </c>
      <c r="X58" s="250" t="str">
        <f>IF(OR(TOTAL!X58="",TOTAL!X58=0),"",TOTAL!X58/TOTAL!$C$6*'Vîrsta 3-4 ani'!$C$6)</f>
        <v/>
      </c>
      <c r="Y58" s="250" t="str">
        <f>IF(OR(TOTAL!Y58="",TOTAL!Y58=0),"",TOTAL!Y58/TOTAL!$C$6*'Vîrsta 3-4 ani'!$C$6)</f>
        <v/>
      </c>
      <c r="Z58" s="24">
        <f t="shared" si="16"/>
        <v>5.2579999999999991</v>
      </c>
      <c r="AA58" s="24">
        <f t="shared" si="17"/>
        <v>8.4533762057877802</v>
      </c>
      <c r="AB58" s="24">
        <f t="shared" si="18"/>
        <v>5.9173633440514459</v>
      </c>
      <c r="AC58" s="8">
        <v>30</v>
      </c>
      <c r="AD58" s="101">
        <f t="shared" si="21"/>
        <v>5.9173633440514462E-2</v>
      </c>
      <c r="AE58" s="100">
        <v>0.01</v>
      </c>
      <c r="AF58" s="101">
        <f t="shared" si="22"/>
        <v>1.775209003215434E-2</v>
      </c>
      <c r="AG58" s="100">
        <v>3.0000000000000001E-3</v>
      </c>
      <c r="AH58" s="101">
        <f t="shared" si="23"/>
        <v>1.301819935691318</v>
      </c>
      <c r="AI58" s="100">
        <v>0.22</v>
      </c>
      <c r="AJ58" s="101">
        <f t="shared" si="24"/>
        <v>5.2664533762057868</v>
      </c>
      <c r="AK58" s="125">
        <v>0.89</v>
      </c>
      <c r="AL58" s="171"/>
      <c r="AM58" s="28"/>
      <c r="AN58" s="131"/>
      <c r="AO58" s="167"/>
    </row>
    <row r="59" spans="1:41" s="31" customFormat="1" ht="15.75" x14ac:dyDescent="0.25">
      <c r="A59" s="317"/>
      <c r="B59" s="60" t="s">
        <v>90</v>
      </c>
      <c r="C59" s="245" t="str">
        <f>IF(OR(TOTAL!C59="",TOTAL!C59=0),"",TOTAL!C59/TOTAL!$C$6*'Vîrsta 3-4 ani'!$C$6)</f>
        <v/>
      </c>
      <c r="D59" s="245" t="str">
        <f>IF(OR(TOTAL!D59="",TOTAL!D59=0),"",TOTAL!D59/TOTAL!$C$6*'Vîrsta 3-4 ani'!$C$6)</f>
        <v/>
      </c>
      <c r="E59" s="245" t="str">
        <f>IF(OR(TOTAL!E59="",TOTAL!E59=0),"",TOTAL!E59/TOTAL!$C$6*'Vîrsta 3-4 ani'!$C$6)</f>
        <v/>
      </c>
      <c r="F59" s="245" t="str">
        <f>IF(OR(TOTAL!F59="",TOTAL!F59=0),"",TOTAL!F59/TOTAL!$C$6*'Vîrsta 3-4 ani'!$C$6)</f>
        <v/>
      </c>
      <c r="G59" s="245" t="str">
        <f>IF(OR(TOTAL!G59="",TOTAL!G59=0),"",TOTAL!G59/TOTAL!$C$6*'Vîrsta 3-4 ani'!$C$6)</f>
        <v/>
      </c>
      <c r="H59" s="245" t="str">
        <f>IF(OR(TOTAL!H59="",TOTAL!H59=0),"",TOTAL!H59/TOTAL!$C$6*'Vîrsta 3-4 ani'!$C$6)</f>
        <v/>
      </c>
      <c r="I59" s="245" t="str">
        <f>IF(OR(TOTAL!I59="",TOTAL!I59=0),"",TOTAL!I59/TOTAL!$C$6*'Vîrsta 3-4 ani'!$C$6)</f>
        <v/>
      </c>
      <c r="J59" s="245" t="str">
        <f>IF(OR(TOTAL!J59="",TOTAL!J59=0),"",TOTAL!J59/TOTAL!$C$6*'Vîrsta 3-4 ani'!$C$6)</f>
        <v/>
      </c>
      <c r="K59" s="245" t="str">
        <f>IF(OR(TOTAL!K59="",TOTAL!K59=0),"",TOTAL!K59/TOTAL!$C$6*'Vîrsta 3-4 ani'!$C$6)</f>
        <v/>
      </c>
      <c r="L59" s="245" t="str">
        <f>IF(OR(TOTAL!L59="",TOTAL!L59=0),"",TOTAL!L59/TOTAL!$C$6*'Vîrsta 3-4 ani'!$C$6)</f>
        <v/>
      </c>
      <c r="M59" s="245" t="str">
        <f>IF(OR(TOTAL!M59="",TOTAL!M59=0),"",TOTAL!M59/TOTAL!$C$6*'Vîrsta 3-4 ani'!$C$6)</f>
        <v/>
      </c>
      <c r="N59" s="245" t="str">
        <f>IF(OR(TOTAL!N59="",TOTAL!N59=0),"",TOTAL!N59/TOTAL!$C$6*'Vîrsta 3-4 ani'!$C$6)</f>
        <v/>
      </c>
      <c r="O59" s="245" t="str">
        <f>IF(OR(TOTAL!O59="",TOTAL!O59=0),"",TOTAL!O59/TOTAL!$C$6*'Vîrsta 3-4 ani'!$C$6)</f>
        <v/>
      </c>
      <c r="P59" s="245" t="str">
        <f>IF(OR(TOTAL!P59="",TOTAL!P59=0),"",TOTAL!P59/TOTAL!$C$6*'Vîrsta 3-4 ani'!$C$6)</f>
        <v/>
      </c>
      <c r="Q59" s="245" t="str">
        <f>IF(OR(TOTAL!Q59="",TOTAL!Q59=0),"",TOTAL!Q59/TOTAL!$C$6*'Vîrsta 3-4 ani'!$C$6)</f>
        <v/>
      </c>
      <c r="R59" s="245" t="str">
        <f>IF(OR(TOTAL!R59="",TOTAL!R59=0),"",TOTAL!R59/TOTAL!$C$6*'Vîrsta 3-4 ani'!$C$6)</f>
        <v/>
      </c>
      <c r="S59" s="245" t="str">
        <f>IF(OR(TOTAL!S59="",TOTAL!S59=0),"",TOTAL!S59/TOTAL!$C$6*'Vîrsta 3-4 ani'!$C$6)</f>
        <v/>
      </c>
      <c r="T59" s="245" t="str">
        <f>IF(OR(TOTAL!T59="",TOTAL!T59=0),"",TOTAL!T59/TOTAL!$C$6*'Vîrsta 3-4 ani'!$C$6)</f>
        <v/>
      </c>
      <c r="U59" s="245" t="str">
        <f>IF(OR(TOTAL!U59="",TOTAL!U59=0),"",TOTAL!U59/TOTAL!$C$6*'Vîrsta 3-4 ani'!$C$6)</f>
        <v/>
      </c>
      <c r="V59" s="245" t="str">
        <f>IF(OR(TOTAL!V59="",TOTAL!V59=0),"",TOTAL!V59/TOTAL!$C$6*'Vîrsta 3-4 ani'!$C$6)</f>
        <v/>
      </c>
      <c r="W59" s="245" t="str">
        <f>IF(OR(TOTAL!W59="",TOTAL!W59=0),"",TOTAL!W59/TOTAL!$C$6*'Vîrsta 3-4 ani'!$C$6)</f>
        <v/>
      </c>
      <c r="X59" s="245" t="str">
        <f>IF(OR(TOTAL!X59="",TOTAL!X59=0),"",TOTAL!X59/TOTAL!$C$6*'Vîrsta 3-4 ani'!$C$6)</f>
        <v/>
      </c>
      <c r="Y59" s="245" t="str">
        <f>IF(OR(TOTAL!Y59="",TOTAL!Y59=0),"",TOTAL!Y59/TOTAL!$C$6*'Vîrsta 3-4 ani'!$C$6)</f>
        <v/>
      </c>
      <c r="Z59" s="11">
        <f t="shared" si="16"/>
        <v>0</v>
      </c>
      <c r="AA59" s="11">
        <f t="shared" si="17"/>
        <v>0</v>
      </c>
      <c r="AB59" s="11" t="str">
        <f t="shared" si="18"/>
        <v/>
      </c>
      <c r="AC59" s="7">
        <v>26</v>
      </c>
      <c r="AD59" s="97" t="str">
        <f t="shared" si="21"/>
        <v/>
      </c>
      <c r="AE59" s="98">
        <v>0.02</v>
      </c>
      <c r="AF59" s="97" t="str">
        <f t="shared" si="22"/>
        <v/>
      </c>
      <c r="AG59" s="98">
        <v>0.14000000000000001</v>
      </c>
      <c r="AH59" s="97" t="str">
        <f t="shared" si="23"/>
        <v/>
      </c>
      <c r="AI59" s="98">
        <v>8.5300000000000001E-2</v>
      </c>
      <c r="AJ59" s="97" t="str">
        <f t="shared" si="24"/>
        <v/>
      </c>
      <c r="AK59" s="126">
        <v>1.6</v>
      </c>
      <c r="AL59" s="171"/>
      <c r="AM59" s="29"/>
      <c r="AN59" s="132"/>
      <c r="AO59" s="66"/>
    </row>
    <row r="60" spans="1:41" s="31" customFormat="1" ht="15.75" x14ac:dyDescent="0.25">
      <c r="A60" s="317"/>
      <c r="B60" s="57" t="s">
        <v>91</v>
      </c>
      <c r="C60" s="245" t="str">
        <f>IF(OR(TOTAL!C60="",TOTAL!C60=0),"",TOTAL!C60/TOTAL!$C$6*'Vîrsta 3-4 ani'!$C$6)</f>
        <v/>
      </c>
      <c r="D60" s="245" t="str">
        <f>IF(OR(TOTAL!D60="",TOTAL!D60=0),"",TOTAL!D60/TOTAL!$C$6*'Vîrsta 3-4 ani'!$C$6)</f>
        <v/>
      </c>
      <c r="E60" s="245" t="str">
        <f>IF(OR(TOTAL!E60="",TOTAL!E60=0),"",TOTAL!E60/TOTAL!$C$6*'Vîrsta 3-4 ani'!$C$6)</f>
        <v/>
      </c>
      <c r="F60" s="245" t="str">
        <f>IF(OR(TOTAL!F60="",TOTAL!F60=0),"",TOTAL!F60/TOTAL!$C$6*'Vîrsta 3-4 ani'!$C$6)</f>
        <v/>
      </c>
      <c r="G60" s="245" t="str">
        <f>IF(OR(TOTAL!G60="",TOTAL!G60=0),"",TOTAL!G60/TOTAL!$C$6*'Vîrsta 3-4 ani'!$C$6)</f>
        <v/>
      </c>
      <c r="H60" s="245" t="str">
        <f>IF(OR(TOTAL!H60="",TOTAL!H60=0),"",TOTAL!H60/TOTAL!$C$6*'Vîrsta 3-4 ani'!$C$6)</f>
        <v/>
      </c>
      <c r="I60" s="245" t="str">
        <f>IF(OR(TOTAL!I60="",TOTAL!I60=0),"",TOTAL!I60/TOTAL!$C$6*'Vîrsta 3-4 ani'!$C$6)</f>
        <v/>
      </c>
      <c r="J60" s="245" t="str">
        <f>IF(OR(TOTAL!J60="",TOTAL!J60=0),"",TOTAL!J60/TOTAL!$C$6*'Vîrsta 3-4 ani'!$C$6)</f>
        <v/>
      </c>
      <c r="K60" s="245" t="str">
        <f>IF(OR(TOTAL!K60="",TOTAL!K60=0),"",TOTAL!K60/TOTAL!$C$6*'Vîrsta 3-4 ani'!$C$6)</f>
        <v/>
      </c>
      <c r="L60" s="245" t="str">
        <f>IF(OR(TOTAL!L60="",TOTAL!L60=0),"",TOTAL!L60/TOTAL!$C$6*'Vîrsta 3-4 ani'!$C$6)</f>
        <v/>
      </c>
      <c r="M60" s="245" t="str">
        <f>IF(OR(TOTAL!M60="",TOTAL!M60=0),"",TOTAL!M60/TOTAL!$C$6*'Vîrsta 3-4 ani'!$C$6)</f>
        <v/>
      </c>
      <c r="N60" s="245" t="str">
        <f>IF(OR(TOTAL!N60="",TOTAL!N60=0),"",TOTAL!N60/TOTAL!$C$6*'Vîrsta 3-4 ani'!$C$6)</f>
        <v/>
      </c>
      <c r="O60" s="245" t="str">
        <f>IF(OR(TOTAL!O60="",TOTAL!O60=0),"",TOTAL!O60/TOTAL!$C$6*'Vîrsta 3-4 ani'!$C$6)</f>
        <v/>
      </c>
      <c r="P60" s="245" t="str">
        <f>IF(OR(TOTAL!P60="",TOTAL!P60=0),"",TOTAL!P60/TOTAL!$C$6*'Vîrsta 3-4 ani'!$C$6)</f>
        <v/>
      </c>
      <c r="Q60" s="245" t="str">
        <f>IF(OR(TOTAL!Q60="",TOTAL!Q60=0),"",TOTAL!Q60/TOTAL!$C$6*'Vîrsta 3-4 ani'!$C$6)</f>
        <v/>
      </c>
      <c r="R60" s="245" t="str">
        <f>IF(OR(TOTAL!R60="",TOTAL!R60=0),"",TOTAL!R60/TOTAL!$C$6*'Vîrsta 3-4 ani'!$C$6)</f>
        <v/>
      </c>
      <c r="S60" s="245" t="str">
        <f>IF(OR(TOTAL!S60="",TOTAL!S60=0),"",TOTAL!S60/TOTAL!$C$6*'Vîrsta 3-4 ani'!$C$6)</f>
        <v/>
      </c>
      <c r="T60" s="245" t="str">
        <f>IF(OR(TOTAL!T60="",TOTAL!T60=0),"",TOTAL!T60/TOTAL!$C$6*'Vîrsta 3-4 ani'!$C$6)</f>
        <v/>
      </c>
      <c r="U60" s="245" t="str">
        <f>IF(OR(TOTAL!U60="",TOTAL!U60=0),"",TOTAL!U60/TOTAL!$C$6*'Vîrsta 3-4 ani'!$C$6)</f>
        <v/>
      </c>
      <c r="V60" s="245" t="str">
        <f>IF(OR(TOTAL!V60="",TOTAL!V60=0),"",TOTAL!V60/TOTAL!$C$6*'Vîrsta 3-4 ani'!$C$6)</f>
        <v/>
      </c>
      <c r="W60" s="245" t="str">
        <f>IF(OR(TOTAL!W60="",TOTAL!W60=0),"",TOTAL!W60/TOTAL!$C$6*'Vîrsta 3-4 ani'!$C$6)</f>
        <v/>
      </c>
      <c r="X60" s="245" t="str">
        <f>IF(OR(TOTAL!X60="",TOTAL!X60=0),"",TOTAL!X60/TOTAL!$C$6*'Vîrsta 3-4 ani'!$C$6)</f>
        <v/>
      </c>
      <c r="Y60" s="245" t="str">
        <f>IF(OR(TOTAL!Y60="",TOTAL!Y60=0),"",TOTAL!Y60/TOTAL!$C$6*'Vîrsta 3-4 ani'!$C$6)</f>
        <v/>
      </c>
      <c r="Z60" s="11">
        <f t="shared" si="16"/>
        <v>0</v>
      </c>
      <c r="AA60" s="11">
        <f t="shared" si="17"/>
        <v>0</v>
      </c>
      <c r="AB60" s="11" t="str">
        <f t="shared" si="18"/>
        <v/>
      </c>
      <c r="AC60" s="7">
        <v>14</v>
      </c>
      <c r="AD60" s="97" t="str">
        <f t="shared" si="21"/>
        <v/>
      </c>
      <c r="AE60" s="98">
        <v>0.01</v>
      </c>
      <c r="AF60" s="97" t="str">
        <f t="shared" si="22"/>
        <v/>
      </c>
      <c r="AG60" s="98">
        <v>0.01</v>
      </c>
      <c r="AH60" s="97" t="str">
        <f t="shared" si="23"/>
        <v/>
      </c>
      <c r="AI60" s="98">
        <v>0.15</v>
      </c>
      <c r="AJ60" s="97" t="str">
        <f t="shared" si="24"/>
        <v/>
      </c>
      <c r="AK60" s="126">
        <v>0.61</v>
      </c>
      <c r="AL60" s="171"/>
      <c r="AM60" s="29"/>
      <c r="AN60" s="132"/>
      <c r="AO60" s="66"/>
    </row>
    <row r="61" spans="1:41" s="31" customFormat="1" ht="15.75" x14ac:dyDescent="0.25">
      <c r="A61" s="318"/>
      <c r="B61" s="57" t="s">
        <v>92</v>
      </c>
      <c r="C61" s="245" t="str">
        <f>IF(OR(TOTAL!C61="",TOTAL!C61=0),"",TOTAL!C61/TOTAL!$C$6*'Vîrsta 3-4 ani'!$C$6)</f>
        <v/>
      </c>
      <c r="D61" s="245" t="str">
        <f>IF(OR(TOTAL!D61="",TOTAL!D61=0),"",TOTAL!D61/TOTAL!$C$6*'Vîrsta 3-4 ani'!$C$6)</f>
        <v/>
      </c>
      <c r="E61" s="245" t="str">
        <f>IF(OR(TOTAL!E61="",TOTAL!E61=0),"",TOTAL!E61/TOTAL!$C$6*'Vîrsta 3-4 ani'!$C$6)</f>
        <v/>
      </c>
      <c r="F61" s="245" t="str">
        <f>IF(OR(TOTAL!F61="",TOTAL!F61=0),"",TOTAL!F61/TOTAL!$C$6*'Vîrsta 3-4 ani'!$C$6)</f>
        <v/>
      </c>
      <c r="G61" s="245" t="str">
        <f>IF(OR(TOTAL!G61="",TOTAL!G61=0),"",TOTAL!G61/TOTAL!$C$6*'Vîrsta 3-4 ani'!$C$6)</f>
        <v/>
      </c>
      <c r="H61" s="245" t="str">
        <f>IF(OR(TOTAL!H61="",TOTAL!H61=0),"",TOTAL!H61/TOTAL!$C$6*'Vîrsta 3-4 ani'!$C$6)</f>
        <v/>
      </c>
      <c r="I61" s="245" t="str">
        <f>IF(OR(TOTAL!I61="",TOTAL!I61=0),"",TOTAL!I61/TOTAL!$C$6*'Vîrsta 3-4 ani'!$C$6)</f>
        <v/>
      </c>
      <c r="J61" s="245" t="str">
        <f>IF(OR(TOTAL!J61="",TOTAL!J61=0),"",TOTAL!J61/TOTAL!$C$6*'Vîrsta 3-4 ani'!$C$6)</f>
        <v/>
      </c>
      <c r="K61" s="245" t="str">
        <f>IF(OR(TOTAL!K61="",TOTAL!K61=0),"",TOTAL!K61/TOTAL!$C$6*'Vîrsta 3-4 ani'!$C$6)</f>
        <v/>
      </c>
      <c r="L61" s="245" t="str">
        <f>IF(OR(TOTAL!L61="",TOTAL!L61=0),"",TOTAL!L61/TOTAL!$C$6*'Vîrsta 3-4 ani'!$C$6)</f>
        <v/>
      </c>
      <c r="M61" s="245" t="str">
        <f>IF(OR(TOTAL!M61="",TOTAL!M61=0),"",TOTAL!M61/TOTAL!$C$6*'Vîrsta 3-4 ani'!$C$6)</f>
        <v/>
      </c>
      <c r="N61" s="245" t="str">
        <f>IF(OR(TOTAL!N61="",TOTAL!N61=0),"",TOTAL!N61/TOTAL!$C$6*'Vîrsta 3-4 ani'!$C$6)</f>
        <v/>
      </c>
      <c r="O61" s="245" t="str">
        <f>IF(OR(TOTAL!O61="",TOTAL!O61=0),"",TOTAL!O61/TOTAL!$C$6*'Vîrsta 3-4 ani'!$C$6)</f>
        <v/>
      </c>
      <c r="P61" s="245" t="str">
        <f>IF(OR(TOTAL!P61="",TOTAL!P61=0),"",TOTAL!P61/TOTAL!$C$6*'Vîrsta 3-4 ani'!$C$6)</f>
        <v/>
      </c>
      <c r="Q61" s="245" t="str">
        <f>IF(OR(TOTAL!Q61="",TOTAL!Q61=0),"",TOTAL!Q61/TOTAL!$C$6*'Vîrsta 3-4 ani'!$C$6)</f>
        <v/>
      </c>
      <c r="R61" s="245" t="str">
        <f>IF(OR(TOTAL!R61="",TOTAL!R61=0),"",TOTAL!R61/TOTAL!$C$6*'Vîrsta 3-4 ani'!$C$6)</f>
        <v/>
      </c>
      <c r="S61" s="245" t="str">
        <f>IF(OR(TOTAL!S61="",TOTAL!S61=0),"",TOTAL!S61/TOTAL!$C$6*'Vîrsta 3-4 ani'!$C$6)</f>
        <v/>
      </c>
      <c r="T61" s="245" t="str">
        <f>IF(OR(TOTAL!T61="",TOTAL!T61=0),"",TOTAL!T61/TOTAL!$C$6*'Vîrsta 3-4 ani'!$C$6)</f>
        <v/>
      </c>
      <c r="U61" s="245" t="str">
        <f>IF(OR(TOTAL!U61="",TOTAL!U61=0),"",TOTAL!U61/TOTAL!$C$6*'Vîrsta 3-4 ani'!$C$6)</f>
        <v/>
      </c>
      <c r="V61" s="245" t="str">
        <f>IF(OR(TOTAL!V61="",TOTAL!V61=0),"",TOTAL!V61/TOTAL!$C$6*'Vîrsta 3-4 ani'!$C$6)</f>
        <v/>
      </c>
      <c r="W61" s="245" t="str">
        <f>IF(OR(TOTAL!W61="",TOTAL!W61=0),"",TOTAL!W61/TOTAL!$C$6*'Vîrsta 3-4 ani'!$C$6)</f>
        <v/>
      </c>
      <c r="X61" s="245" t="str">
        <f>IF(OR(TOTAL!X61="",TOTAL!X61=0),"",TOTAL!X61/TOTAL!$C$6*'Vîrsta 3-4 ani'!$C$6)</f>
        <v/>
      </c>
      <c r="Y61" s="245" t="str">
        <f>IF(OR(TOTAL!Y61="",TOTAL!Y61=0),"",TOTAL!Y61/TOTAL!$C$6*'Vîrsta 3-4 ani'!$C$6)</f>
        <v/>
      </c>
      <c r="Z61" s="11">
        <f t="shared" si="16"/>
        <v>0</v>
      </c>
      <c r="AA61" s="11">
        <f t="shared" si="17"/>
        <v>0</v>
      </c>
      <c r="AB61" s="11" t="str">
        <f t="shared" si="18"/>
        <v/>
      </c>
      <c r="AC61" s="7">
        <v>15</v>
      </c>
      <c r="AD61" s="97" t="str">
        <f t="shared" si="21"/>
        <v/>
      </c>
      <c r="AE61" s="98">
        <v>6.0000000000000001E-3</v>
      </c>
      <c r="AF61" s="97" t="str">
        <f t="shared" si="22"/>
        <v/>
      </c>
      <c r="AG61" s="98">
        <v>2E-3</v>
      </c>
      <c r="AH61" s="97" t="str">
        <f t="shared" si="23"/>
        <v/>
      </c>
      <c r="AI61" s="98">
        <v>0.186</v>
      </c>
      <c r="AJ61" s="97" t="str">
        <f t="shared" si="24"/>
        <v/>
      </c>
      <c r="AK61" s="126">
        <v>0.7</v>
      </c>
      <c r="AL61" s="199"/>
      <c r="AM61" s="30"/>
      <c r="AN61" s="133"/>
      <c r="AO61" s="66"/>
    </row>
    <row r="62" spans="1:41" s="32" customFormat="1" ht="15.75" x14ac:dyDescent="0.25">
      <c r="A62" s="236">
        <v>4</v>
      </c>
      <c r="B62" s="19" t="s">
        <v>110</v>
      </c>
      <c r="C62" s="69" t="str">
        <f>IF(OR(TOTAL!C62="",TOTAL!C62=0),"",IF('Vîrsta 1-2 ani'!$C$6&lt;=0,(TOTAL!C62-('Vîrsta 5-7 ani'!$C$6*0.012))/TOTAL!$C$6*'Vîrsta 3-4 ani'!$C$6,(('Vîrsta 1-2 ani'!C62/'Vîrsta 1-2 ani'!$C$6)+0.008)*'Vîrsta 3-4 ani'!$C$6))</f>
        <v/>
      </c>
      <c r="D62" s="69" t="str">
        <f>IF(OR(TOTAL!D62="",TOTAL!D62=0),"",IF('Vîrsta 1-2 ani'!$C$6&lt;=0,(TOTAL!D62-('Vîrsta 5-7 ani'!$C$6*0.012))/TOTAL!$C$6*'Vîrsta 3-4 ani'!$C$6,(('Vîrsta 1-2 ani'!D62/'Vîrsta 1-2 ani'!$C$6)+0.008)*'Vîrsta 3-4 ani'!$C$6))</f>
        <v/>
      </c>
      <c r="E62" s="69" t="str">
        <f>IF(OR(TOTAL!E62="",TOTAL!E62=0),"",IF('Vîrsta 1-2 ani'!$C$6&lt;=0,(TOTAL!E62-('Vîrsta 5-7 ani'!$C$6*0.012))/TOTAL!$C$6*'Vîrsta 3-4 ani'!$C$6,(('Vîrsta 1-2 ani'!E62/'Vîrsta 1-2 ani'!$C$6)+0.008)*'Vîrsta 3-4 ani'!$C$6))</f>
        <v/>
      </c>
      <c r="F62" s="69" t="str">
        <f>IF(OR(TOTAL!F62="",TOTAL!F62=0),"",IF('Vîrsta 1-2 ani'!$C$6&lt;=0,(TOTAL!F62-('Vîrsta 5-7 ani'!$C$6*0.012))/TOTAL!$C$6*'Vîrsta 3-4 ani'!$C$6,(('Vîrsta 1-2 ani'!F62/'Vîrsta 1-2 ani'!$C$6)+0.008)*'Vîrsta 3-4 ani'!$C$6))</f>
        <v/>
      </c>
      <c r="G62" s="69">
        <f>IF(OR(TOTAL!G62="",TOTAL!G62=0),"",IF('Vîrsta 1-2 ani'!$C$6&lt;=0,(TOTAL!G62-('Vîrsta 5-7 ani'!$C$6*0.012))/TOTAL!$C$6*'Vîrsta 3-4 ani'!$C$6,(('Vîrsta 1-2 ani'!G62/'Vîrsta 1-2 ani'!$C$6)+0.008)*'Vîrsta 3-4 ani'!$C$6))</f>
        <v>0.87648000000000004</v>
      </c>
      <c r="H62" s="69" t="str">
        <f>IF(OR(TOTAL!H62="",TOTAL!H62=0),"",IF('Vîrsta 1-2 ani'!$C$6&lt;=0,(TOTAL!H62-('Vîrsta 5-7 ani'!$C$6*0.012))/TOTAL!$C$6*'Vîrsta 3-4 ani'!$C$6,(('Vîrsta 1-2 ani'!H62/'Vîrsta 1-2 ani'!$C$6)+0.008)*'Vîrsta 3-4 ani'!$C$6))</f>
        <v/>
      </c>
      <c r="I62" s="69" t="str">
        <f>IF(OR(TOTAL!I62="",TOTAL!I62=0),"",IF('Vîrsta 1-2 ani'!$C$6&lt;=0,(TOTAL!I62-('Vîrsta 5-7 ani'!$C$6*0.012))/TOTAL!$C$6*'Vîrsta 3-4 ani'!$C$6,(('Vîrsta 1-2 ani'!I62/'Vîrsta 1-2 ani'!$C$6)+0.008)*'Vîrsta 3-4 ani'!$C$6))</f>
        <v/>
      </c>
      <c r="J62" s="69" t="str">
        <f>IF(OR(TOTAL!J62="",TOTAL!J62=0),"",IF('Vîrsta 1-2 ani'!$C$6&lt;=0,(TOTAL!J62-('Vîrsta 5-7 ani'!$C$6*0.012))/TOTAL!$C$6*'Vîrsta 3-4 ani'!$C$6,(('Vîrsta 1-2 ani'!J62/'Vîrsta 1-2 ani'!$C$6)+0.008)*'Vîrsta 3-4 ani'!$C$6))</f>
        <v/>
      </c>
      <c r="K62" s="69" t="str">
        <f>IF(OR(TOTAL!K62="",TOTAL!K62=0),"",IF('Vîrsta 1-2 ani'!$C$6&lt;=0,(TOTAL!K62-('Vîrsta 5-7 ani'!$C$6*0.012))/TOTAL!$C$6*'Vîrsta 3-4 ani'!$C$6,(('Vîrsta 1-2 ani'!K62/'Vîrsta 1-2 ani'!$C$6)+0.008)*'Vîrsta 3-4 ani'!$C$6))</f>
        <v/>
      </c>
      <c r="L62" s="69">
        <f>IF(OR(TOTAL!L62="",TOTAL!L62=0),"",IF('Vîrsta 1-2 ani'!$C$6&lt;=0,(TOTAL!L62-('Vîrsta 5-7 ani'!$C$6*0.012))/TOTAL!$C$6*'Vîrsta 3-4 ani'!$C$6,(('Vîrsta 1-2 ani'!L62/'Vîrsta 1-2 ani'!$C$6)+0.008)*'Vîrsta 3-4 ani'!$C$6))</f>
        <v>1.1404799999999999</v>
      </c>
      <c r="M62" s="69" t="str">
        <f>IF(OR(TOTAL!M62="",TOTAL!M62=0),"",IF('Vîrsta 1-2 ani'!$C$6&lt;=0,(TOTAL!M62-('Vîrsta 5-7 ani'!$C$6*0.012))/TOTAL!$C$6*'Vîrsta 3-4 ani'!$C$6,(('Vîrsta 1-2 ani'!M62/'Vîrsta 1-2 ani'!$C$6)+0.008)*'Vîrsta 3-4 ani'!$C$6))</f>
        <v/>
      </c>
      <c r="N62" s="69" t="str">
        <f>IF(OR(TOTAL!N62="",TOTAL!N62=0),"",IF('Vîrsta 1-2 ani'!$C$6&lt;=0,(TOTAL!N62-('Vîrsta 5-7 ani'!$C$6*0.012))/TOTAL!$C$6*'Vîrsta 3-4 ani'!$C$6,(('Vîrsta 1-2 ani'!N62/'Vîrsta 1-2 ani'!$C$6)+0.008)*'Vîrsta 3-4 ani'!$C$6))</f>
        <v/>
      </c>
      <c r="O62" s="69" t="str">
        <f>IF(OR(TOTAL!O62="",TOTAL!O62=0),"",IF('Vîrsta 1-2 ani'!$C$6&lt;=0,(TOTAL!O62-('Vîrsta 5-7 ani'!$C$6*0.012))/TOTAL!$C$6*'Vîrsta 3-4 ani'!$C$6,(('Vîrsta 1-2 ani'!O62/'Vîrsta 1-2 ani'!$C$6)+0.008)*'Vîrsta 3-4 ani'!$C$6))</f>
        <v/>
      </c>
      <c r="P62" s="69" t="str">
        <f>IF(OR(TOTAL!P62="",TOTAL!P62=0),"",IF('Vîrsta 1-2 ani'!$C$6&lt;=0,(TOTAL!P62-('Vîrsta 5-7 ani'!$C$6*0.012))/TOTAL!$C$6*'Vîrsta 3-4 ani'!$C$6,(('Vîrsta 1-2 ani'!P62/'Vîrsta 1-2 ani'!$C$6)+0.008)*'Vîrsta 3-4 ani'!$C$6))</f>
        <v/>
      </c>
      <c r="Q62" s="69">
        <f>IF(OR(TOTAL!Q62="",TOTAL!Q62=0),"",IF('Vîrsta 1-2 ani'!$C$6&lt;=0,(TOTAL!Q62-('Vîrsta 5-7 ani'!$C$6*0.012))/TOTAL!$C$6*'Vîrsta 3-4 ani'!$C$6,(('Vîrsta 1-2 ani'!Q62/'Vîrsta 1-2 ani'!$C$6)+0.008)*'Vîrsta 3-4 ani'!$C$6))</f>
        <v>13.284479999999999</v>
      </c>
      <c r="R62" s="69">
        <f>IF(OR(TOTAL!R62="",TOTAL!R62=0),"",IF('Vîrsta 1-2 ani'!$C$6&lt;=0,(TOTAL!R62-('Vîrsta 5-7 ani'!$C$6*0.012))/TOTAL!$C$6*'Vîrsta 3-4 ani'!$C$6,(('Vîrsta 1-2 ani'!R62/'Vîrsta 1-2 ani'!$C$6)+0.008)*'Vîrsta 3-4 ani'!$C$6))</f>
        <v>3.1644799999999997</v>
      </c>
      <c r="S62" s="69" t="str">
        <f>IF(OR(TOTAL!S62="",TOTAL!S62=0),"",IF('Vîrsta 1-2 ani'!$C$6&lt;=0,(TOTAL!S62-('Vîrsta 5-7 ani'!$C$6*0.012))/TOTAL!$C$6*'Vîrsta 3-4 ani'!$C$6,(('Vîrsta 1-2 ani'!S62/'Vîrsta 1-2 ani'!$C$6)+0.008)*'Vîrsta 3-4 ani'!$C$6))</f>
        <v/>
      </c>
      <c r="T62" s="69" t="str">
        <f>IF(OR(TOTAL!T62="",TOTAL!T62=0),"",IF('Vîrsta 1-2 ani'!$C$6&lt;=0,(TOTAL!T62-('Vîrsta 5-7 ani'!$C$6*0.012))/TOTAL!$C$6*'Vîrsta 3-4 ani'!$C$6,(('Vîrsta 1-2 ani'!T62/'Vîrsta 1-2 ani'!$C$6)+0.008)*'Vîrsta 3-4 ani'!$C$6))</f>
        <v/>
      </c>
      <c r="U62" s="69" t="str">
        <f>IF(OR(TOTAL!U62="",TOTAL!U62=0),"",IF('Vîrsta 1-2 ani'!$C$6&lt;=0,(TOTAL!U62-('Vîrsta 5-7 ani'!$C$6*0.012))/TOTAL!$C$6*'Vîrsta 3-4 ani'!$C$6,(('Vîrsta 1-2 ani'!U62/'Vîrsta 1-2 ani'!$C$6)+0.008)*'Vîrsta 3-4 ani'!$C$6))</f>
        <v/>
      </c>
      <c r="V62" s="69" t="str">
        <f>IF(OR(TOTAL!V62="",TOTAL!V62=0),"",IF('Vîrsta 1-2 ani'!$C$6&lt;=0,(TOTAL!V62-('Vîrsta 5-7 ani'!$C$6*0.012))/TOTAL!$C$6*'Vîrsta 3-4 ani'!$C$6,(('Vîrsta 1-2 ani'!V62/'Vîrsta 1-2 ani'!$C$6)+0.008)*'Vîrsta 3-4 ani'!$C$6))</f>
        <v/>
      </c>
      <c r="W62" s="69" t="str">
        <f>IF(OR(TOTAL!W62="",TOTAL!W62=0),"",IF('Vîrsta 1-2 ani'!$C$6&lt;=0,(TOTAL!W62-('Vîrsta 5-7 ani'!$C$6*0.012))/TOTAL!$C$6*'Vîrsta 3-4 ani'!$C$6,(('Vîrsta 1-2 ani'!W62/'Vîrsta 1-2 ani'!$C$6)+0.008)*'Vîrsta 3-4 ani'!$C$6))</f>
        <v/>
      </c>
      <c r="X62" s="69" t="str">
        <f>IF(OR(TOTAL!X62="",TOTAL!X62=0),"",IF('Vîrsta 1-2 ani'!$C$6&lt;=0,(TOTAL!X62-('Vîrsta 5-7 ani'!$C$6*0.012))/TOTAL!$C$6*'Vîrsta 3-4 ani'!$C$6,(('Vîrsta 1-2 ani'!X62/'Vîrsta 1-2 ani'!$C$6)+0.008)*'Vîrsta 3-4 ani'!$C$6))</f>
        <v/>
      </c>
      <c r="Y62" s="69" t="str">
        <f>IF(OR(TOTAL!Y62="",TOTAL!Y62=0),"",IF('Vîrsta 1-2 ani'!$C$6&lt;=0,(TOTAL!Y62-('Vîrsta 5-7 ani'!$C$6*0.012))/TOTAL!$C$6*'Vîrsta 3-4 ani'!$C$6,(('Vîrsta 1-2 ani'!Y62/'Vîrsta 1-2 ani'!$C$6)+0.008)*'Vîrsta 3-4 ani'!$C$6))</f>
        <v/>
      </c>
      <c r="Z62" s="10">
        <f t="shared" si="16"/>
        <v>18.465920000000001</v>
      </c>
      <c r="AA62" s="10">
        <f t="shared" si="17"/>
        <v>29.687974276527331</v>
      </c>
      <c r="AB62" s="10">
        <f t="shared" si="18"/>
        <v>29.687974276527331</v>
      </c>
      <c r="AC62" s="4"/>
      <c r="AD62" s="90">
        <f>IFERROR(IF($AB62=0,"",$AB62*AE62),"")</f>
        <v>0.24937898392282956</v>
      </c>
      <c r="AE62" s="91">
        <v>8.3999999999999995E-3</v>
      </c>
      <c r="AF62" s="90">
        <f>IFERROR(IF($AB62=0,"",$AB62*AG62),"")</f>
        <v>2.9687974276527331E-2</v>
      </c>
      <c r="AG62" s="91">
        <v>1E-3</v>
      </c>
      <c r="AH62" s="90">
        <f>IFERROR(IF($AB62=0,"",$AB62*AI62),"")</f>
        <v>1.3656468167202571</v>
      </c>
      <c r="AI62" s="91">
        <v>4.5999999999999999E-2</v>
      </c>
      <c r="AJ62" s="90">
        <f>IFERROR(IF($AB62=0,"",$AB62*AK62),"")</f>
        <v>8.0157530546623796</v>
      </c>
      <c r="AK62" s="91">
        <v>0.27</v>
      </c>
      <c r="AL62" s="200">
        <v>28</v>
      </c>
      <c r="AM62" s="128">
        <f t="shared" ref="AM62:AM64" si="25">IFERROR((AB62-AL62),"")</f>
        <v>1.6879742765273313</v>
      </c>
      <c r="AN62" s="129">
        <f t="shared" ref="AN62:AN68" si="26">IFERROR((AB62*100/AL62),"")</f>
        <v>106.02847955902618</v>
      </c>
      <c r="AO62" s="65"/>
    </row>
    <row r="63" spans="1:41" ht="15.75" x14ac:dyDescent="0.25">
      <c r="A63" s="310">
        <v>5</v>
      </c>
      <c r="B63" s="19" t="s">
        <v>108</v>
      </c>
      <c r="C63" s="69">
        <f>IF(OR(TOTAL!C63="",TOTAL!C63=0),"",IF('Vîrsta 1-2 ani'!$C$6&lt;=0,(TOTAL!C63-('Vîrsta 5-7 ani'!$C$6*0.024))/TOTAL!$C$6*'Vîrsta 3-4 ani'!$C$6,(('Vîrsta 1-2 ani'!C63/'Vîrsta 1-2 ani'!$C$6)+0.032)*'Vîrsta 3-4 ani'!$C$6))</f>
        <v>2.3592799999999996</v>
      </c>
      <c r="D63" s="69">
        <f>IF(OR(TOTAL!D63="",TOTAL!D63=0),"",IF('Vîrsta 1-2 ani'!$C$6&lt;=0,(TOTAL!D63-('Vîrsta 5-7 ani'!$C$6*0.024))/TOTAL!$C$6*'Vîrsta 3-4 ani'!$C$6,(('Vîrsta 1-2 ani'!D63/'Vîrsta 1-2 ani'!$C$6)+0.032)*'Vîrsta 3-4 ani'!$C$6))</f>
        <v>5.2192800000000004</v>
      </c>
      <c r="E63" s="69">
        <f>IF(OR(TOTAL!E63="",TOTAL!E63=0),"",IF('Vîrsta 1-2 ani'!$C$6&lt;=0,(TOTAL!E63-('Vîrsta 5-7 ani'!$C$6*0.024))/TOTAL!$C$6*'Vîrsta 3-4 ani'!$C$6,(('Vîrsta 1-2 ani'!E63/'Vîrsta 1-2 ani'!$C$6)+0.032)*'Vîrsta 3-4 ani'!$C$6))</f>
        <v>3.7892800000000002</v>
      </c>
      <c r="F63" s="69">
        <f>IF(OR(TOTAL!F63="",TOTAL!F63=0),"",IF('Vîrsta 1-2 ani'!$C$6&lt;=0,(TOTAL!F63-('Vîrsta 5-7 ani'!$C$6*0.024))/TOTAL!$C$6*'Vîrsta 3-4 ani'!$C$6,(('Vîrsta 1-2 ani'!F63/'Vîrsta 1-2 ani'!$C$6)+0.032)*'Vîrsta 3-4 ani'!$C$6))</f>
        <v>3.0852799999999996</v>
      </c>
      <c r="G63" s="69">
        <f>IF(OR(TOTAL!G63="",TOTAL!G63=0),"",IF('Vîrsta 1-2 ani'!$C$6&lt;=0,(TOTAL!G63-('Vîrsta 5-7 ani'!$C$6*0.024))/TOTAL!$C$6*'Vîrsta 3-4 ani'!$C$6,(('Vîrsta 1-2 ani'!G63/'Vîrsta 1-2 ani'!$C$6)+0.032)*'Vîrsta 3-4 ani'!$C$6))</f>
        <v>1.8532799999999998</v>
      </c>
      <c r="H63" s="69">
        <f>IF(OR(TOTAL!H63="",TOTAL!H63=0),"",IF('Vîrsta 1-2 ani'!$C$6&lt;=0,(TOTAL!H63-('Vîrsta 5-7 ani'!$C$6*0.024))/TOTAL!$C$6*'Vîrsta 3-4 ani'!$C$6,(('Vîrsta 1-2 ani'!H63/'Vîrsta 1-2 ani'!$C$6)+0.032)*'Vîrsta 3-4 ani'!$C$6))</f>
        <v>1.9192800000000003</v>
      </c>
      <c r="I63" s="69">
        <f>IF(OR(TOTAL!I63="",TOTAL!I63=0),"",IF('Vîrsta 1-2 ani'!$C$6&lt;=0,(TOTAL!I63-('Vîrsta 5-7 ani'!$C$6*0.024))/TOTAL!$C$6*'Vîrsta 3-4 ani'!$C$6,(('Vîrsta 1-2 ani'!I63/'Vîrsta 1-2 ani'!$C$6)+0.032)*'Vîrsta 3-4 ani'!$C$6))</f>
        <v>4.8848800000000008</v>
      </c>
      <c r="J63" s="69">
        <f>IF(OR(TOTAL!J63="",TOTAL!J63=0),"",IF('Vîrsta 1-2 ani'!$C$6&lt;=0,(TOTAL!J63-('Vîrsta 5-7 ani'!$C$6*0.024))/TOTAL!$C$6*'Vîrsta 3-4 ani'!$C$6,(('Vîrsta 1-2 ani'!J63/'Vîrsta 1-2 ani'!$C$6)+0.032)*'Vîrsta 3-4 ani'!$C$6))</f>
        <v>4.8892799999999994</v>
      </c>
      <c r="K63" s="69">
        <f>IF(OR(TOTAL!K63="",TOTAL!K63=0),"",IF('Vîrsta 1-2 ani'!$C$6&lt;=0,(TOTAL!K63-('Vîrsta 5-7 ani'!$C$6*0.024))/TOTAL!$C$6*'Vîrsta 3-4 ani'!$C$6,(('Vîrsta 1-2 ani'!K63/'Vîrsta 1-2 ani'!$C$6)+0.032)*'Vîrsta 3-4 ani'!$C$6))</f>
        <v>3.9476799999999996</v>
      </c>
      <c r="L63" s="69">
        <f>IF(OR(TOTAL!L63="",TOTAL!L63=0),"",IF('Vîrsta 1-2 ani'!$C$6&lt;=0,(TOTAL!L63-('Vîrsta 5-7 ani'!$C$6*0.024))/TOTAL!$C$6*'Vîrsta 3-4 ani'!$C$6,(('Vîrsta 1-2 ani'!L63/'Vîrsta 1-2 ani'!$C$6)+0.032)*'Vîrsta 3-4 ani'!$C$6))</f>
        <v>1.9879199999999999</v>
      </c>
      <c r="M63" s="69">
        <f>IF(OR(TOTAL!M63="",TOTAL!M63=0),"",IF('Vîrsta 1-2 ani'!$C$6&lt;=0,(TOTAL!M63-('Vîrsta 5-7 ani'!$C$6*0.024))/TOTAL!$C$6*'Vîrsta 3-4 ani'!$C$6,(('Vîrsta 1-2 ani'!M63/'Vîrsta 1-2 ani'!$C$6)+0.032)*'Vîrsta 3-4 ani'!$C$6))</f>
        <v>2.0336799999999999</v>
      </c>
      <c r="N63" s="69">
        <f>IF(OR(TOTAL!N63="",TOTAL!N63=0),"",IF('Vîrsta 1-2 ani'!$C$6&lt;=0,(TOTAL!N63-('Vîrsta 5-7 ani'!$C$6*0.024))/TOTAL!$C$6*'Vîrsta 3-4 ani'!$C$6,(('Vîrsta 1-2 ani'!N63/'Vîrsta 1-2 ani'!$C$6)+0.032)*'Vîrsta 3-4 ani'!$C$6))</f>
        <v>4.00488</v>
      </c>
      <c r="O63" s="69">
        <f>IF(OR(TOTAL!O63="",TOTAL!O63=0),"",IF('Vîrsta 1-2 ani'!$C$6&lt;=0,(TOTAL!O63-('Vîrsta 5-7 ani'!$C$6*0.024))/TOTAL!$C$6*'Vîrsta 3-4 ani'!$C$6,(('Vîrsta 1-2 ani'!O63/'Vîrsta 1-2 ani'!$C$6)+0.032)*'Vîrsta 3-4 ani'!$C$6))</f>
        <v>3.1842799999999993</v>
      </c>
      <c r="P63" s="69">
        <f>IF(OR(TOTAL!P63="",TOTAL!P63=0),"",IF('Vîrsta 1-2 ani'!$C$6&lt;=0,(TOTAL!P63-('Vîrsta 5-7 ani'!$C$6*0.024))/TOTAL!$C$6*'Vîrsta 3-4 ani'!$C$6,(('Vîrsta 1-2 ani'!P63/'Vîrsta 1-2 ani'!$C$6)+0.032)*'Vîrsta 3-4 ani'!$C$6))</f>
        <v>43.543279999999996</v>
      </c>
      <c r="Q63" s="69">
        <f>IF(OR(TOTAL!Q63="",TOTAL!Q63=0),"",IF('Vîrsta 1-2 ani'!$C$6&lt;=0,(TOTAL!Q63-('Vîrsta 5-7 ani'!$C$6*0.024))/TOTAL!$C$6*'Vîrsta 3-4 ani'!$C$6,(('Vîrsta 1-2 ani'!Q63/'Vîrsta 1-2 ani'!$C$6)+0.032)*'Vîrsta 3-4 ani'!$C$6))</f>
        <v>30.629279999999998</v>
      </c>
      <c r="R63" s="69" t="str">
        <f>IF(OR(TOTAL!R63="",TOTAL!R63=0),"",IF('Vîrsta 1-2 ani'!$C$6&lt;=0,(TOTAL!R63-('Vîrsta 5-7 ani'!$C$6*0.024))/TOTAL!$C$6*'Vîrsta 3-4 ani'!$C$6,(('Vîrsta 1-2 ani'!R63/'Vîrsta 1-2 ani'!$C$6)+0.032)*'Vîrsta 3-4 ani'!$C$6))</f>
        <v/>
      </c>
      <c r="S63" s="69">
        <f>IF(OR(TOTAL!S63="",TOTAL!S63=0),"",IF('Vîrsta 1-2 ani'!$C$6&lt;=0,(TOTAL!S63-('Vîrsta 5-7 ani'!$C$6*0.024))/TOTAL!$C$6*'Vîrsta 3-4 ani'!$C$6,(('Vîrsta 1-2 ani'!S63/'Vîrsta 1-2 ani'!$C$6)+0.032)*'Vîrsta 3-4 ani'!$C$6))</f>
        <v>3.1292799999999996</v>
      </c>
      <c r="T63" s="69">
        <f>IF(OR(TOTAL!T63="",TOTAL!T63=0),"",IF('Vîrsta 1-2 ani'!$C$6&lt;=0,(TOTAL!T63-('Vîrsta 5-7 ani'!$C$6*0.024))/TOTAL!$C$6*'Vîrsta 3-4 ani'!$C$6,(('Vîrsta 1-2 ani'!T63/'Vîrsta 1-2 ani'!$C$6)+0.032)*'Vîrsta 3-4 ani'!$C$6))</f>
        <v>35.117280000000001</v>
      </c>
      <c r="U63" s="69">
        <f>IF(OR(TOTAL!U63="",TOTAL!U63=0),"",IF('Vîrsta 1-2 ani'!$C$6&lt;=0,(TOTAL!U63-('Vîrsta 5-7 ani'!$C$6*0.024))/TOTAL!$C$6*'Vîrsta 3-4 ani'!$C$6,(('Vîrsta 1-2 ani'!U63/'Vîrsta 1-2 ani'!$C$6)+0.032)*'Vîrsta 3-4 ani'!$C$6))</f>
        <v>55.709279999999993</v>
      </c>
      <c r="V63" s="69">
        <f>IF(OR(TOTAL!V63="",TOTAL!V63=0),"",IF('Vîrsta 1-2 ani'!$C$6&lt;=0,(TOTAL!V63-('Vîrsta 5-7 ani'!$C$6*0.024))/TOTAL!$C$6*'Vîrsta 3-4 ani'!$C$6,(('Vîrsta 1-2 ani'!V63/'Vîrsta 1-2 ani'!$C$6)+0.032)*'Vîrsta 3-4 ani'!$C$6))</f>
        <v>36.877279999999999</v>
      </c>
      <c r="W63" s="69" t="str">
        <f>IF(OR(TOTAL!W63="",TOTAL!W63=0),"",IF('Vîrsta 1-2 ani'!$C$6&lt;=0,(TOTAL!W63-('Vîrsta 5-7 ani'!$C$6*0.024))/TOTAL!$C$6*'Vîrsta 3-4 ani'!$C$6,(('Vîrsta 1-2 ani'!W63/'Vîrsta 1-2 ani'!$C$6)+0.032)*'Vîrsta 3-4 ani'!$C$6))</f>
        <v/>
      </c>
      <c r="X63" s="69" t="str">
        <f>IF(OR(TOTAL!X63="",TOTAL!X63=0),"",IF('Vîrsta 1-2 ani'!$C$6&lt;=0,(TOTAL!X63-('Vîrsta 5-7 ani'!$C$6*0.024))/TOTAL!$C$6*'Vîrsta 3-4 ani'!$C$6,(('Vîrsta 1-2 ani'!X63/'Vîrsta 1-2 ani'!$C$6)+0.032)*'Vîrsta 3-4 ani'!$C$6))</f>
        <v/>
      </c>
      <c r="Y63" s="69" t="str">
        <f>IF(OR(TOTAL!Y63="",TOTAL!Y63=0),"",IF('Vîrsta 1-2 ani'!$C$6&lt;=0,(TOTAL!Y63-('Vîrsta 5-7 ani'!$C$6*0.024))/TOTAL!$C$6*'Vîrsta 3-4 ani'!$C$6,(('Vîrsta 1-2 ani'!Y63/'Vîrsta 1-2 ani'!$C$6)+0.032)*'Vîrsta 3-4 ani'!$C$6))</f>
        <v/>
      </c>
      <c r="Z63" s="10">
        <f t="shared" ref="Z63" si="27">Z64+Z68</f>
        <v>248.15692000000001</v>
      </c>
      <c r="AA63" s="10">
        <f t="shared" si="17"/>
        <v>398.96610932475886</v>
      </c>
      <c r="AB63" s="10">
        <f>SUM(AB64,AB68)</f>
        <v>398.96610932475886</v>
      </c>
      <c r="AC63" s="4"/>
      <c r="AD63" s="90">
        <f>SUM(AD64,AD68)</f>
        <v>17.744789003215431</v>
      </c>
      <c r="AE63" s="91"/>
      <c r="AF63" s="90">
        <f>SUM(AF64,AF68)</f>
        <v>15.526880578778133</v>
      </c>
      <c r="AG63" s="91"/>
      <c r="AH63" s="90">
        <f>SUM(AH64,AH68)</f>
        <v>14.872731446945338</v>
      </c>
      <c r="AI63" s="91"/>
      <c r="AJ63" s="90">
        <f>SUM(AJ64,AJ68)</f>
        <v>321.85604495176847</v>
      </c>
      <c r="AK63" s="91"/>
      <c r="AL63" s="193">
        <v>348</v>
      </c>
      <c r="AM63" s="96">
        <f t="shared" si="25"/>
        <v>50.966109324758861</v>
      </c>
      <c r="AN63" s="96">
        <f t="shared" si="26"/>
        <v>114.64543371401118</v>
      </c>
      <c r="AO63" s="18"/>
    </row>
    <row r="64" spans="1:41" ht="15.75" x14ac:dyDescent="0.25">
      <c r="A64" s="311"/>
      <c r="B64" s="19" t="s">
        <v>113</v>
      </c>
      <c r="C64" s="69">
        <f>IF(OR(TOTAL!C64="",TOTAL!C64=0),"",IF('Vîrsta 1-2 ani'!$C$6&lt;=0,(TOTAL!C64-('Vîrsta 5-7 ani'!$C$6*0.016))/TOTAL!$C$6*'Vîrsta 3-4 ani'!$C$6,(('Vîrsta 1-2 ani'!C64/'Vîrsta 1-2 ani'!$C$6)+0.024)*'Vîrsta 3-4 ani'!$C$6))</f>
        <v>2.2422399999999998</v>
      </c>
      <c r="D64" s="69">
        <f>IF(OR(TOTAL!D64="",TOTAL!D64=0),"",IF('Vîrsta 1-2 ani'!$C$6&lt;=0,(TOTAL!D64-('Vîrsta 5-7 ani'!$C$6*0.016))/TOTAL!$C$6*'Vîrsta 3-4 ani'!$C$6,(('Vîrsta 1-2 ani'!D64/'Vîrsta 1-2 ani'!$C$6)+0.024)*'Vîrsta 3-4 ani'!$C$6))</f>
        <v>4.2222400000000002</v>
      </c>
      <c r="E64" s="69">
        <f>IF(OR(TOTAL!E64="",TOTAL!E64=0),"",IF('Vîrsta 1-2 ani'!$C$6&lt;=0,(TOTAL!E64-('Vîrsta 5-7 ani'!$C$6*0.016))/TOTAL!$C$6*'Vîrsta 3-4 ani'!$C$6,(('Vîrsta 1-2 ani'!E64/'Vîrsta 1-2 ani'!$C$6)+0.024)*'Vîrsta 3-4 ani'!$C$6))</f>
        <v>3.7822400000000003</v>
      </c>
      <c r="F64" s="69">
        <f>IF(OR(TOTAL!F64="",TOTAL!F64=0),"",IF('Vîrsta 1-2 ani'!$C$6&lt;=0,(TOTAL!F64-('Vîrsta 5-7 ani'!$C$6*0.016))/TOTAL!$C$6*'Vîrsta 3-4 ani'!$C$6,(('Vîrsta 1-2 ani'!F64/'Vîrsta 1-2 ani'!$C$6)+0.024)*'Vîrsta 3-4 ani'!$C$6))</f>
        <v>2.2422399999999998</v>
      </c>
      <c r="G64" s="69">
        <f>IF(OR(TOTAL!G64="",TOTAL!G64=0),"",IF('Vîrsta 1-2 ani'!$C$6&lt;=0,(TOTAL!G64-('Vîrsta 5-7 ani'!$C$6*0.016))/TOTAL!$C$6*'Vîrsta 3-4 ani'!$C$6,(('Vîrsta 1-2 ani'!G64/'Vîrsta 1-2 ani'!$C$6)+0.024)*'Vîrsta 3-4 ani'!$C$6))</f>
        <v>1.8022399999999998</v>
      </c>
      <c r="H64" s="69">
        <f>IF(OR(TOTAL!H64="",TOTAL!H64=0),"",IF('Vîrsta 1-2 ani'!$C$6&lt;=0,(TOTAL!H64-('Vîrsta 5-7 ani'!$C$6*0.016))/TOTAL!$C$6*'Vîrsta 3-4 ani'!$C$6,(('Vîrsta 1-2 ani'!H64/'Vîrsta 1-2 ani'!$C$6)+0.024)*'Vîrsta 3-4 ani'!$C$6))</f>
        <v>1.8022399999999998</v>
      </c>
      <c r="I64" s="69">
        <f>IF(OR(TOTAL!I64="",TOTAL!I64=0),"",IF('Vîrsta 1-2 ani'!$C$6&lt;=0,(TOTAL!I64-('Vîrsta 5-7 ani'!$C$6*0.016))/TOTAL!$C$6*'Vîrsta 3-4 ani'!$C$6,(('Vîrsta 1-2 ani'!I64/'Vîrsta 1-2 ani'!$C$6)+0.024)*'Vîrsta 3-4 ani'!$C$6))</f>
        <v>3.5622400000000001</v>
      </c>
      <c r="J64" s="69">
        <f>IF(OR(TOTAL!J64="",TOTAL!J64=0),"",IF('Vîrsta 1-2 ani'!$C$6&lt;=0,(TOTAL!J64-('Vîrsta 5-7 ani'!$C$6*0.016))/TOTAL!$C$6*'Vîrsta 3-4 ani'!$C$6,(('Vîrsta 1-2 ani'!J64/'Vîrsta 1-2 ani'!$C$6)+0.024)*'Vîrsta 3-4 ani'!$C$6))</f>
        <v>4.6622400000000006</v>
      </c>
      <c r="K64" s="69">
        <f>IF(OR(TOTAL!K64="",TOTAL!K64=0),"",IF('Vîrsta 1-2 ani'!$C$6&lt;=0,(TOTAL!K64-('Vîrsta 5-7 ani'!$C$6*0.016))/TOTAL!$C$6*'Vîrsta 3-4 ani'!$C$6,(('Vîrsta 1-2 ani'!K64/'Vîrsta 1-2 ani'!$C$6)+0.024)*'Vîrsta 3-4 ani'!$C$6))</f>
        <v>2.6822399999999997</v>
      </c>
      <c r="L64" s="69">
        <f>IF(OR(TOTAL!L64="",TOTAL!L64=0),"",IF('Vîrsta 1-2 ani'!$C$6&lt;=0,(TOTAL!L64-('Vîrsta 5-7 ani'!$C$6*0.016))/TOTAL!$C$6*'Vîrsta 3-4 ani'!$C$6,(('Vîrsta 1-2 ani'!L64/'Vîrsta 1-2 ani'!$C$6)+0.024)*'Vîrsta 3-4 ani'!$C$6))</f>
        <v>1.8022399999999998</v>
      </c>
      <c r="M64" s="69">
        <f>IF(OR(TOTAL!M64="",TOTAL!M64=0),"",IF('Vîrsta 1-2 ani'!$C$6&lt;=0,(TOTAL!M64-('Vîrsta 5-7 ani'!$C$6*0.016))/TOTAL!$C$6*'Vîrsta 3-4 ani'!$C$6,(('Vîrsta 1-2 ani'!M64/'Vîrsta 1-2 ani'!$C$6)+0.024)*'Vîrsta 3-4 ani'!$C$6))</f>
        <v>1.8022399999999998</v>
      </c>
      <c r="N64" s="69">
        <f>IF(OR(TOTAL!N64="",TOTAL!N64=0),"",IF('Vîrsta 1-2 ani'!$C$6&lt;=0,(TOTAL!N64-('Vîrsta 5-7 ani'!$C$6*0.016))/TOTAL!$C$6*'Vîrsta 3-4 ani'!$C$6,(('Vîrsta 1-2 ani'!N64/'Vîrsta 1-2 ani'!$C$6)+0.024)*'Vîrsta 3-4 ani'!$C$6))</f>
        <v>2.6822399999999997</v>
      </c>
      <c r="O64" s="69">
        <f>IF(OR(TOTAL!O64="",TOTAL!O64=0),"",IF('Vîrsta 1-2 ani'!$C$6&lt;=0,(TOTAL!O64-('Vîrsta 5-7 ani'!$C$6*0.016))/TOTAL!$C$6*'Vîrsta 3-4 ani'!$C$6,(('Vîrsta 1-2 ani'!O64/'Vîrsta 1-2 ani'!$C$6)+0.024)*'Vîrsta 3-4 ani'!$C$6))</f>
        <v>3.06724</v>
      </c>
      <c r="P64" s="69">
        <f>IF(OR(TOTAL!P64="",TOTAL!P64=0),"",IF('Vîrsta 1-2 ani'!$C$6&lt;=0,(TOTAL!P64-('Vîrsta 5-7 ani'!$C$6*0.016))/TOTAL!$C$6*'Vîrsta 3-4 ani'!$C$6,(('Vîrsta 1-2 ani'!P64/'Vîrsta 1-2 ani'!$C$6)+0.024)*'Vîrsta 3-4 ani'!$C$6))</f>
        <v>30.842240000000007</v>
      </c>
      <c r="Q64" s="69">
        <f>IF(OR(TOTAL!Q64="",TOTAL!Q64=0),"",IF('Vîrsta 1-2 ani'!$C$6&lt;=0,(TOTAL!Q64-('Vîrsta 5-7 ani'!$C$6*0.016))/TOTAL!$C$6*'Vîrsta 3-4 ani'!$C$6,(('Vîrsta 1-2 ani'!Q64/'Vîrsta 1-2 ani'!$C$6)+0.024)*'Vîrsta 3-4 ani'!$C$6))</f>
        <v>30.402240000000006</v>
      </c>
      <c r="R64" s="69" t="str">
        <f>IF(OR(TOTAL!R64="",TOTAL!R64=0),"",IF('Vîrsta 1-2 ani'!$C$6&lt;=0,(TOTAL!R64-('Vîrsta 5-7 ani'!$C$6*0.016))/TOTAL!$C$6*'Vîrsta 3-4 ani'!$C$6,(('Vîrsta 1-2 ani'!R64/'Vîrsta 1-2 ani'!$C$6)+0.024)*'Vîrsta 3-4 ani'!$C$6))</f>
        <v/>
      </c>
      <c r="S64" s="69">
        <f>IF(OR(TOTAL!S64="",TOTAL!S64=0),"",IF('Vîrsta 1-2 ani'!$C$6&lt;=0,(TOTAL!S64-('Vîrsta 5-7 ani'!$C$6*0.016))/TOTAL!$C$6*'Vîrsta 3-4 ani'!$C$6,(('Vîrsta 1-2 ani'!S64/'Vîrsta 1-2 ani'!$C$6)+0.024)*'Vîrsta 3-4 ani'!$C$6))</f>
        <v>2.6822399999999997</v>
      </c>
      <c r="T64" s="69">
        <f>IF(OR(TOTAL!T64="",TOTAL!T64=0),"",IF('Vîrsta 1-2 ani'!$C$6&lt;=0,(TOTAL!T64-('Vîrsta 5-7 ani'!$C$6*0.016))/TOTAL!$C$6*'Vîrsta 3-4 ani'!$C$6,(('Vîrsta 1-2 ani'!T64/'Vîrsta 1-2 ani'!$C$6)+0.024)*'Vîrsta 3-4 ani'!$C$6))</f>
        <v>22.482239999999997</v>
      </c>
      <c r="U64" s="69">
        <f>IF(OR(TOTAL!U64="",TOTAL!U64=0),"",IF('Vîrsta 1-2 ani'!$C$6&lt;=0,(TOTAL!U64-('Vîrsta 5-7 ani'!$C$6*0.016))/TOTAL!$C$6*'Vîrsta 3-4 ani'!$C$6,(('Vîrsta 1-2 ani'!U64/'Vîrsta 1-2 ani'!$C$6)+0.024)*'Vîrsta 3-4 ani'!$C$6))</f>
        <v>54.602240000000002</v>
      </c>
      <c r="V64" s="69">
        <f>IF(OR(TOTAL!V64="",TOTAL!V64=0),"",IF('Vîrsta 1-2 ani'!$C$6&lt;=0,(TOTAL!V64-('Vîrsta 5-7 ani'!$C$6*0.016))/TOTAL!$C$6*'Vîrsta 3-4 ani'!$C$6,(('Vîrsta 1-2 ani'!V64/'Vîrsta 1-2 ani'!$C$6)+0.024)*'Vîrsta 3-4 ani'!$C$6))</f>
        <v>35.242240000000002</v>
      </c>
      <c r="W64" s="69" t="str">
        <f>IF(OR(TOTAL!W64="",TOTAL!W64=0),"",IF('Vîrsta 1-2 ani'!$C$6&lt;=0,(TOTAL!W64-('Vîrsta 5-7 ani'!$C$6*0.016))/TOTAL!$C$6*'Vîrsta 3-4 ani'!$C$6,(('Vîrsta 1-2 ani'!W64/'Vîrsta 1-2 ani'!$C$6)+0.024)*'Vîrsta 3-4 ani'!$C$6))</f>
        <v/>
      </c>
      <c r="X64" s="69" t="str">
        <f>IF(OR(TOTAL!X64="",TOTAL!X64=0),"",IF('Vîrsta 1-2 ani'!$C$6&lt;=0,(TOTAL!X64-('Vîrsta 5-7 ani'!$C$6*0.016))/TOTAL!$C$6*'Vîrsta 3-4 ani'!$C$6,(('Vîrsta 1-2 ani'!X64/'Vîrsta 1-2 ani'!$C$6)+0.024)*'Vîrsta 3-4 ani'!$C$6))</f>
        <v/>
      </c>
      <c r="Y64" s="69" t="str">
        <f>IF(OR(TOTAL!Y64="",TOTAL!Y64=0),"",IF('Vîrsta 1-2 ani'!$C$6&lt;=0,(TOTAL!Y64-('Vîrsta 5-7 ani'!$C$6*0.016))/TOTAL!$C$6*'Vîrsta 3-4 ani'!$C$6,(('Vîrsta 1-2 ani'!Y64/'Vîrsta 1-2 ani'!$C$6)+0.024)*'Vîrsta 3-4 ani'!$C$6))</f>
        <v/>
      </c>
      <c r="Z64" s="10">
        <f t="shared" ref="Z64:Z72" si="28">SUM(C64:Y64)</f>
        <v>212.60756000000001</v>
      </c>
      <c r="AA64" s="10">
        <f t="shared" si="17"/>
        <v>341.81279742765275</v>
      </c>
      <c r="AB64" s="10">
        <f t="shared" ref="AB64:AB71" si="29">IFERROR(IF($AA64=0,"",$AA64-AC64*AA64/100),"")</f>
        <v>341.81279742765275</v>
      </c>
      <c r="AC64" s="4"/>
      <c r="AD64" s="90">
        <f>IFERROR(IF($AB64=0,"",$AB64*AE64),"")</f>
        <v>9.2289455305466248</v>
      </c>
      <c r="AE64" s="91">
        <v>2.7E-2</v>
      </c>
      <c r="AF64" s="90">
        <f>IFERROR(IF($AB64=0,"",$AB64*AG64),"")</f>
        <v>5.8108175562700977</v>
      </c>
      <c r="AG64" s="91">
        <v>1.7000000000000001E-2</v>
      </c>
      <c r="AH64" s="90">
        <f>IFERROR(IF($AB64=0,"",$AB64*AI64),"")</f>
        <v>13.67251189710611</v>
      </c>
      <c r="AI64" s="91">
        <v>0.04</v>
      </c>
      <c r="AJ64" s="90">
        <f>IFERROR(IF($AB64=0,"",$AB64*AK64),"")</f>
        <v>168.5137091318328</v>
      </c>
      <c r="AK64" s="91">
        <v>0.49299999999999999</v>
      </c>
      <c r="AL64" s="197">
        <v>312</v>
      </c>
      <c r="AM64" s="108">
        <f t="shared" si="25"/>
        <v>29.812797427652754</v>
      </c>
      <c r="AN64" s="108">
        <f t="shared" si="26"/>
        <v>109.55538379091435</v>
      </c>
      <c r="AO64" s="18"/>
    </row>
    <row r="65" spans="1:41" s="31" customFormat="1" ht="15.75" x14ac:dyDescent="0.25">
      <c r="A65" s="311"/>
      <c r="B65" s="57" t="s">
        <v>42</v>
      </c>
      <c r="C65" s="245">
        <f>IF(OR(TOTAL!C65="",TOTAL!C65=0),"",TOTAL!C65/TOTAL!$C$6*'Vîrsta 3-4 ani'!$C$6)</f>
        <v>2.2000000000000002</v>
      </c>
      <c r="D65" s="245">
        <f>IF(OR(TOTAL!D65="",TOTAL!D65=0),"",TOTAL!D65/TOTAL!$C$6*'Vîrsta 3-4 ani'!$C$6)</f>
        <v>2.6399999999999997</v>
      </c>
      <c r="E65" s="245">
        <f>IF(OR(TOTAL!E65="",TOTAL!E65=0),"",TOTAL!E65/TOTAL!$C$6*'Vîrsta 3-4 ani'!$C$6)</f>
        <v>2.6399999999999997</v>
      </c>
      <c r="F65" s="245">
        <f>IF(OR(TOTAL!F65="",TOTAL!F65=0),"",TOTAL!F65/TOTAL!$C$6*'Vîrsta 3-4 ani'!$C$6)</f>
        <v>1.3199999999999998</v>
      </c>
      <c r="G65" s="245">
        <f>IF(OR(TOTAL!G65="",TOTAL!G65=0),"",TOTAL!G65/TOTAL!$C$6*'Vîrsta 3-4 ani'!$C$6)</f>
        <v>1.76</v>
      </c>
      <c r="H65" s="245">
        <f>IF(OR(TOTAL!H65="",TOTAL!H65=0),"",TOTAL!H65/TOTAL!$C$6*'Vîrsta 3-4 ani'!$C$6)</f>
        <v>1.76</v>
      </c>
      <c r="I65" s="245">
        <f>IF(OR(TOTAL!I65="",TOTAL!I65=0),"",TOTAL!I65/TOTAL!$C$6*'Vîrsta 3-4 ani'!$C$6)</f>
        <v>1.76</v>
      </c>
      <c r="J65" s="245">
        <f>IF(OR(TOTAL!J65="",TOTAL!J65=0),"",TOTAL!J65/TOTAL!$C$6*'Vîrsta 3-4 ani'!$C$6)</f>
        <v>3.52</v>
      </c>
      <c r="K65" s="245">
        <f>IF(OR(TOTAL!K65="",TOTAL!K65=0),"",TOTAL!K65/TOTAL!$C$6*'Vîrsta 3-4 ani'!$C$6)</f>
        <v>1.3199999999999998</v>
      </c>
      <c r="L65" s="245">
        <f>IF(OR(TOTAL!L65="",TOTAL!L65=0),"",TOTAL!L65/TOTAL!$C$6*'Vîrsta 3-4 ani'!$C$6)</f>
        <v>1.76</v>
      </c>
      <c r="M65" s="245">
        <f>IF(OR(TOTAL!M65="",TOTAL!M65=0),"",TOTAL!M65/TOTAL!$C$6*'Vîrsta 3-4 ani'!$C$6)</f>
        <v>1.76</v>
      </c>
      <c r="N65" s="245">
        <f>IF(OR(TOTAL!N65="",TOTAL!N65=0),"",TOTAL!N65/TOTAL!$C$6*'Vîrsta 3-4 ani'!$C$6)</f>
        <v>0.88</v>
      </c>
      <c r="O65" s="245">
        <f>IF(OR(TOTAL!O65="",TOTAL!O65=0),"",TOTAL!O65/TOTAL!$C$6*'Vîrsta 3-4 ani'!$C$6)</f>
        <v>2.2000000000000002</v>
      </c>
      <c r="P65" s="245">
        <f>IF(OR(TOTAL!P65="",TOTAL!P65=0),"",TOTAL!P65/TOTAL!$C$6*'Vîrsta 3-4 ani'!$C$6)</f>
        <v>13.2</v>
      </c>
      <c r="Q65" s="245">
        <f>IF(OR(TOTAL!Q65="",TOTAL!Q65=0),"",TOTAL!Q65/TOTAL!$C$6*'Vîrsta 3-4 ani'!$C$6)</f>
        <v>30.36</v>
      </c>
      <c r="R65" s="245" t="str">
        <f>IF(OR(TOTAL!R65="",TOTAL!R65=0),"",TOTAL!R65/TOTAL!$C$6*'Vîrsta 3-4 ani'!$C$6)</f>
        <v/>
      </c>
      <c r="S65" s="245">
        <f>IF(OR(TOTAL!S65="",TOTAL!S65=0),"",TOTAL!S65/TOTAL!$C$6*'Vîrsta 3-4 ani'!$C$6)</f>
        <v>2.6399999999999997</v>
      </c>
      <c r="T65" s="245">
        <f>IF(OR(TOTAL!T65="",TOTAL!T65=0),"",TOTAL!T65/TOTAL!$C$6*'Vîrsta 3-4 ani'!$C$6)</f>
        <v>10.120000000000001</v>
      </c>
      <c r="U65" s="245">
        <f>IF(OR(TOTAL!U65="",TOTAL!U65=0),"",TOTAL!U65/TOTAL!$C$6*'Vîrsta 3-4 ani'!$C$6)</f>
        <v>33.880000000000003</v>
      </c>
      <c r="V65" s="245">
        <f>IF(OR(TOTAL!V65="",TOTAL!V65=0),"",TOTAL!V65/TOTAL!$C$6*'Vîrsta 3-4 ani'!$C$6)</f>
        <v>17.600000000000001</v>
      </c>
      <c r="W65" s="245" t="str">
        <f>IF(OR(TOTAL!W65="",TOTAL!W65=0),"",TOTAL!W65/TOTAL!$C$6*'Vîrsta 3-4 ani'!$C$6)</f>
        <v/>
      </c>
      <c r="X65" s="245" t="str">
        <f>IF(OR(TOTAL!X65="",TOTAL!X65=0),"",TOTAL!X65/TOTAL!$C$6*'Vîrsta 3-4 ani'!$C$6)</f>
        <v/>
      </c>
      <c r="Y65" s="245" t="str">
        <f>IF(OR(TOTAL!Y65="",TOTAL!Y65=0),"",TOTAL!Y65/TOTAL!$C$6*'Vîrsta 3-4 ani'!$C$6)</f>
        <v/>
      </c>
      <c r="Z65" s="11">
        <f t="shared" si="28"/>
        <v>133.32</v>
      </c>
      <c r="AA65" s="11">
        <f t="shared" si="17"/>
        <v>214.34083601286173</v>
      </c>
      <c r="AB65" s="11">
        <f t="shared" si="29"/>
        <v>214.34083601286173</v>
      </c>
      <c r="AC65" s="7">
        <v>0</v>
      </c>
      <c r="AD65" s="97">
        <f>IFERROR(IF($AB65=0,"",$AB65*AE65),"")</f>
        <v>6.4302250803858518</v>
      </c>
      <c r="AE65" s="98">
        <v>0.03</v>
      </c>
      <c r="AF65" s="97">
        <f>IFERROR(IF($AB65=0,"",$AB65*AG65),"")</f>
        <v>4.2868167202572343</v>
      </c>
      <c r="AG65" s="98">
        <v>0.02</v>
      </c>
      <c r="AH65" s="97">
        <f>IFERROR(IF($AB65=0,"",$AB65*AI65),"")</f>
        <v>10.717041800643088</v>
      </c>
      <c r="AI65" s="98">
        <v>0.05</v>
      </c>
      <c r="AJ65" s="97">
        <f>IFERROR(IF($AB65=0,"",$AB65*AK65),"")</f>
        <v>111.4572347266881</v>
      </c>
      <c r="AK65" s="126">
        <v>0.52</v>
      </c>
      <c r="AL65" s="198"/>
      <c r="AM65" s="169"/>
      <c r="AN65" s="170"/>
      <c r="AO65" s="66"/>
    </row>
    <row r="66" spans="1:41" s="31" customFormat="1" ht="15.75" x14ac:dyDescent="0.25">
      <c r="A66" s="311"/>
      <c r="B66" s="57" t="s">
        <v>41</v>
      </c>
      <c r="C66" s="245" t="str">
        <f>IF(OR(TOTAL!C66="",TOTAL!C66=0),"",TOTAL!C66/TOTAL!$C$6*'Vîrsta 3-4 ani'!$C$6)</f>
        <v/>
      </c>
      <c r="D66" s="245">
        <f>IF(OR(TOTAL!D66="",TOTAL!D66=0),"",TOTAL!D66/TOTAL!$C$6*'Vîrsta 3-4 ani'!$C$6)</f>
        <v>1.54</v>
      </c>
      <c r="E66" s="245" t="str">
        <f>IF(OR(TOTAL!E66="",TOTAL!E66=0),"",TOTAL!E66/TOTAL!$C$6*'Vîrsta 3-4 ani'!$C$6)</f>
        <v/>
      </c>
      <c r="F66" s="245">
        <f>IF(OR(TOTAL!F66="",TOTAL!F66=0),"",TOTAL!F66/TOTAL!$C$6*'Vîrsta 3-4 ani'!$C$6)</f>
        <v>0.88</v>
      </c>
      <c r="G66" s="245" t="str">
        <f>IF(OR(TOTAL!G66="",TOTAL!G66=0),"",TOTAL!G66/TOTAL!$C$6*'Vîrsta 3-4 ani'!$C$6)</f>
        <v/>
      </c>
      <c r="H66" s="245" t="str">
        <f>IF(OR(TOTAL!H66="",TOTAL!H66=0),"",TOTAL!H66/TOTAL!$C$6*'Vîrsta 3-4 ani'!$C$6)</f>
        <v/>
      </c>
      <c r="I66" s="245">
        <f>IF(OR(TOTAL!I66="",TOTAL!I66=0),"",TOTAL!I66/TOTAL!$C$6*'Vîrsta 3-4 ani'!$C$6)</f>
        <v>1.76</v>
      </c>
      <c r="J66" s="245" t="str">
        <f>IF(OR(TOTAL!J66="",TOTAL!J66=0),"",TOTAL!J66/TOTAL!$C$6*'Vîrsta 3-4 ani'!$C$6)</f>
        <v/>
      </c>
      <c r="K66" s="245">
        <f>IF(OR(TOTAL!K66="",TOTAL!K66=0),"",TOTAL!K66/TOTAL!$C$6*'Vîrsta 3-4 ani'!$C$6)</f>
        <v>1.3199999999999998</v>
      </c>
      <c r="L66" s="245" t="str">
        <f>IF(OR(TOTAL!L66="",TOTAL!L66=0),"",TOTAL!L66/TOTAL!$C$6*'Vîrsta 3-4 ani'!$C$6)</f>
        <v/>
      </c>
      <c r="M66" s="245" t="str">
        <f>IF(OR(TOTAL!M66="",TOTAL!M66=0),"",TOTAL!M66/TOTAL!$C$6*'Vîrsta 3-4 ani'!$C$6)</f>
        <v/>
      </c>
      <c r="N66" s="245">
        <f>IF(OR(TOTAL!N66="",TOTAL!N66=0),"",TOTAL!N66/TOTAL!$C$6*'Vîrsta 3-4 ani'!$C$6)</f>
        <v>1.76</v>
      </c>
      <c r="O66" s="245" t="str">
        <f>IF(OR(TOTAL!O66="",TOTAL!O66=0),"",TOTAL!O66/TOTAL!$C$6*'Vîrsta 3-4 ani'!$C$6)</f>
        <v/>
      </c>
      <c r="P66" s="245">
        <f>IF(OR(TOTAL!P66="",TOTAL!P66=0),"",TOTAL!P66/TOTAL!$C$6*'Vîrsta 3-4 ani'!$C$6)</f>
        <v>17.600000000000001</v>
      </c>
      <c r="Q66" s="245" t="str">
        <f>IF(OR(TOTAL!Q66="",TOTAL!Q66=0),"",TOTAL!Q66/TOTAL!$C$6*'Vîrsta 3-4 ani'!$C$6)</f>
        <v/>
      </c>
      <c r="R66" s="245" t="str">
        <f>IF(OR(TOTAL!R66="",TOTAL!R66=0),"",TOTAL!R66/TOTAL!$C$6*'Vîrsta 3-4 ani'!$C$6)</f>
        <v/>
      </c>
      <c r="S66" s="245" t="str">
        <f>IF(OR(TOTAL!S66="",TOTAL!S66=0),"",TOTAL!S66/TOTAL!$C$6*'Vîrsta 3-4 ani'!$C$6)</f>
        <v/>
      </c>
      <c r="T66" s="245" t="str">
        <f>IF(OR(TOTAL!T66="",TOTAL!T66=0),"",TOTAL!T66/TOTAL!$C$6*'Vîrsta 3-4 ani'!$C$6)</f>
        <v/>
      </c>
      <c r="U66" s="245">
        <f>IF(OR(TOTAL!U66="",TOTAL!U66=0),"",TOTAL!U66/TOTAL!$C$6*'Vîrsta 3-4 ani'!$C$6)</f>
        <v>20.68</v>
      </c>
      <c r="V66" s="245">
        <f>IF(OR(TOTAL!V66="",TOTAL!V66=0),"",TOTAL!V66/TOTAL!$C$6*'Vîrsta 3-4 ani'!$C$6)</f>
        <v>17.600000000000001</v>
      </c>
      <c r="W66" s="245" t="str">
        <f>IF(OR(TOTAL!W66="",TOTAL!W66=0),"",TOTAL!W66/TOTAL!$C$6*'Vîrsta 3-4 ani'!$C$6)</f>
        <v/>
      </c>
      <c r="X66" s="245" t="str">
        <f>IF(OR(TOTAL!X66="",TOTAL!X66=0),"",TOTAL!X66/TOTAL!$C$6*'Vîrsta 3-4 ani'!$C$6)</f>
        <v/>
      </c>
      <c r="Y66" s="245" t="str">
        <f>IF(OR(TOTAL!Y66="",TOTAL!Y66=0),"",TOTAL!Y66/TOTAL!$C$6*'Vîrsta 3-4 ani'!$C$6)</f>
        <v/>
      </c>
      <c r="Z66" s="11">
        <f t="shared" si="28"/>
        <v>63.14</v>
      </c>
      <c r="AA66" s="11">
        <f t="shared" si="17"/>
        <v>101.51125401929261</v>
      </c>
      <c r="AB66" s="11">
        <f t="shared" si="29"/>
        <v>101.51125401929261</v>
      </c>
      <c r="AC66" s="7">
        <v>0</v>
      </c>
      <c r="AD66" s="97">
        <f t="shared" ref="AD66:AD67" si="30">IFERROR(IF($AB66=0,"",$AB66*AE66),"")</f>
        <v>3.0453376205787781</v>
      </c>
      <c r="AE66" s="98">
        <v>0.03</v>
      </c>
      <c r="AF66" s="97">
        <f t="shared" ref="AF66:AF67" si="31">IFERROR(IF($AB66=0,"",$AB66*AG66),"")</f>
        <v>5.0755627009646302E-2</v>
      </c>
      <c r="AG66" s="98">
        <v>5.0000000000000001E-4</v>
      </c>
      <c r="AH66" s="97">
        <f t="shared" ref="AH66:AH67" si="32">IFERROR(IF($AB66=0,"",$AB66*AI66),"")</f>
        <v>3.0453376205787781</v>
      </c>
      <c r="AI66" s="98">
        <v>0.03</v>
      </c>
      <c r="AJ66" s="97">
        <f t="shared" ref="AJ66:AJ67" si="33">IFERROR(IF($AB66=0,"",$AB66*AK66),"")</f>
        <v>46.695176848874603</v>
      </c>
      <c r="AK66" s="126">
        <v>0.46</v>
      </c>
      <c r="AL66" s="171"/>
      <c r="AM66" s="29"/>
      <c r="AN66" s="132"/>
      <c r="AO66" s="66"/>
    </row>
    <row r="67" spans="1:41" s="31" customFormat="1" ht="15.75" x14ac:dyDescent="0.25">
      <c r="A67" s="311"/>
      <c r="B67" s="57" t="s">
        <v>111</v>
      </c>
      <c r="C67" s="245" t="str">
        <f>IF(OR(TOTAL!C67="",TOTAL!C67=0),"",TOTAL!C67/TOTAL!$C$6*'Vîrsta 3-4 ani'!$C$6)</f>
        <v/>
      </c>
      <c r="D67" s="245" t="str">
        <f>IF(OR(TOTAL!D67="",TOTAL!D67=0),"",TOTAL!D67/TOTAL!$C$6*'Vîrsta 3-4 ani'!$C$6)</f>
        <v/>
      </c>
      <c r="E67" s="245">
        <f>IF(OR(TOTAL!E67="",TOTAL!E67=0),"",TOTAL!E67/TOTAL!$C$6*'Vîrsta 3-4 ani'!$C$6)</f>
        <v>1.1000000000000001</v>
      </c>
      <c r="F67" s="245" t="str">
        <f>IF(OR(TOTAL!F67="",TOTAL!F67=0),"",TOTAL!F67/TOTAL!$C$6*'Vîrsta 3-4 ani'!$C$6)</f>
        <v/>
      </c>
      <c r="G67" s="245" t="str">
        <f>IF(OR(TOTAL!G67="",TOTAL!G67=0),"",TOTAL!G67/TOTAL!$C$6*'Vîrsta 3-4 ani'!$C$6)</f>
        <v/>
      </c>
      <c r="H67" s="245" t="str">
        <f>IF(OR(TOTAL!H67="",TOTAL!H67=0),"",TOTAL!H67/TOTAL!$C$6*'Vîrsta 3-4 ani'!$C$6)</f>
        <v/>
      </c>
      <c r="I67" s="245" t="str">
        <f>IF(OR(TOTAL!I67="",TOTAL!I67=0),"",TOTAL!I67/TOTAL!$C$6*'Vîrsta 3-4 ani'!$C$6)</f>
        <v/>
      </c>
      <c r="J67" s="245">
        <f>IF(OR(TOTAL!J67="",TOTAL!J67=0),"",TOTAL!J67/TOTAL!$C$6*'Vîrsta 3-4 ani'!$C$6)</f>
        <v>1.1000000000000001</v>
      </c>
      <c r="K67" s="245" t="str">
        <f>IF(OR(TOTAL!K67="",TOTAL!K67=0),"",TOTAL!K67/TOTAL!$C$6*'Vîrsta 3-4 ani'!$C$6)</f>
        <v/>
      </c>
      <c r="L67" s="245" t="str">
        <f>IF(OR(TOTAL!L67="",TOTAL!L67=0),"",TOTAL!L67/TOTAL!$C$6*'Vîrsta 3-4 ani'!$C$6)</f>
        <v/>
      </c>
      <c r="M67" s="245" t="str">
        <f>IF(OR(TOTAL!M67="",TOTAL!M67=0),"",TOTAL!M67/TOTAL!$C$6*'Vîrsta 3-4 ani'!$C$6)</f>
        <v/>
      </c>
      <c r="N67" s="245" t="str">
        <f>IF(OR(TOTAL!N67="",TOTAL!N67=0),"",TOTAL!N67/TOTAL!$C$6*'Vîrsta 3-4 ani'!$C$6)</f>
        <v/>
      </c>
      <c r="O67" s="245">
        <f>IF(OR(TOTAL!O67="",TOTAL!O67=0),"",TOTAL!O67/TOTAL!$C$6*'Vîrsta 3-4 ani'!$C$6)</f>
        <v>0.82499999999999996</v>
      </c>
      <c r="P67" s="245" t="str">
        <f>IF(OR(TOTAL!P67="",TOTAL!P67=0),"",TOTAL!P67/TOTAL!$C$6*'Vîrsta 3-4 ani'!$C$6)</f>
        <v/>
      </c>
      <c r="Q67" s="245" t="str">
        <f>IF(OR(TOTAL!Q67="",TOTAL!Q67=0),"",TOTAL!Q67/TOTAL!$C$6*'Vîrsta 3-4 ani'!$C$6)</f>
        <v/>
      </c>
      <c r="R67" s="245" t="str">
        <f>IF(OR(TOTAL!R67="",TOTAL!R67=0),"",TOTAL!R67/TOTAL!$C$6*'Vîrsta 3-4 ani'!$C$6)</f>
        <v/>
      </c>
      <c r="S67" s="245" t="str">
        <f>IF(OR(TOTAL!S67="",TOTAL!S67=0),"",TOTAL!S67/TOTAL!$C$6*'Vîrsta 3-4 ani'!$C$6)</f>
        <v/>
      </c>
      <c r="T67" s="245">
        <f>IF(OR(TOTAL!T67="",TOTAL!T67=0),"",TOTAL!T67/TOTAL!$C$6*'Vîrsta 3-4 ani'!$C$6)</f>
        <v>12.32</v>
      </c>
      <c r="U67" s="245" t="str">
        <f>IF(OR(TOTAL!U67="",TOTAL!U67=0),"",TOTAL!U67/TOTAL!$C$6*'Vîrsta 3-4 ani'!$C$6)</f>
        <v/>
      </c>
      <c r="V67" s="245" t="str">
        <f>IF(OR(TOTAL!V67="",TOTAL!V67=0),"",TOTAL!V67/TOTAL!$C$6*'Vîrsta 3-4 ani'!$C$6)</f>
        <v/>
      </c>
      <c r="W67" s="245" t="str">
        <f>IF(OR(TOTAL!W67="",TOTAL!W67=0),"",TOTAL!W67/TOTAL!$C$6*'Vîrsta 3-4 ani'!$C$6)</f>
        <v/>
      </c>
      <c r="X67" s="245" t="str">
        <f>IF(OR(TOTAL!X67="",TOTAL!X67=0),"",TOTAL!X67/TOTAL!$C$6*'Vîrsta 3-4 ani'!$C$6)</f>
        <v/>
      </c>
      <c r="Y67" s="245" t="str">
        <f>IF(OR(TOTAL!Y67="",TOTAL!Y67=0),"",TOTAL!Y67/TOTAL!$C$6*'Vîrsta 3-4 ani'!$C$6)</f>
        <v/>
      </c>
      <c r="Z67" s="11">
        <f t="shared" si="28"/>
        <v>15.345000000000001</v>
      </c>
      <c r="AA67" s="11">
        <f>IFERROR((Z67/$Z$6*1000),"")</f>
        <v>24.670418006430868</v>
      </c>
      <c r="AB67" s="11">
        <f t="shared" si="29"/>
        <v>24.670418006430868</v>
      </c>
      <c r="AC67" s="7">
        <v>0</v>
      </c>
      <c r="AD67" s="97">
        <f t="shared" si="30"/>
        <v>0.49340836012861738</v>
      </c>
      <c r="AE67" s="98">
        <v>0.02</v>
      </c>
      <c r="AF67" s="97">
        <f t="shared" si="31"/>
        <v>0.74011254019292605</v>
      </c>
      <c r="AG67" s="98">
        <v>0.03</v>
      </c>
      <c r="AH67" s="97">
        <f t="shared" si="32"/>
        <v>0.98681672025723477</v>
      </c>
      <c r="AI67" s="98">
        <v>0.04</v>
      </c>
      <c r="AJ67" s="97">
        <f t="shared" si="33"/>
        <v>12.335209003215434</v>
      </c>
      <c r="AK67" s="126">
        <v>0.5</v>
      </c>
      <c r="AL67" s="199"/>
      <c r="AM67" s="30"/>
      <c r="AN67" s="133"/>
      <c r="AO67" s="66"/>
    </row>
    <row r="68" spans="1:41" s="31" customFormat="1" ht="15.75" x14ac:dyDescent="0.25">
      <c r="A68" s="311"/>
      <c r="B68" s="19" t="s">
        <v>114</v>
      </c>
      <c r="C68" s="211">
        <f>IF(OR(TOTAL!C68="",TOTAL!C68=0),"",IF('Vîrsta 1-2 ani'!$C$6&lt;=0,(TOTAL!C68-('Vîrsta 5-7 ani'!$C$6*0.008))/TOTAL!$C$6*'Vîrsta 3-4 ani'!$C$6,(('Vîrsta 1-2 ani'!C68/'Vîrsta 1-2 ani'!$C$6)+0.008)*'Vîrsta 3-4 ani'!$C$6))</f>
        <v>0.11704000000000001</v>
      </c>
      <c r="D68" s="211">
        <f>IF(OR(TOTAL!D68="",TOTAL!D68=0),"",IF('Vîrsta 1-2 ani'!$C$6&lt;=0,(TOTAL!D68-('Vîrsta 5-7 ani'!$C$6*0.008))/TOTAL!$C$6*'Vîrsta 3-4 ani'!$C$6,(('Vîrsta 1-2 ani'!D68/'Vîrsta 1-2 ani'!$C$6)+0.008)*'Vîrsta 3-4 ani'!$C$6))</f>
        <v>0.99703999999999993</v>
      </c>
      <c r="E68" s="211" t="str">
        <f>IF(OR(TOTAL!E68="",TOTAL!E68=0),"",IF('Vîrsta 1-2 ani'!$C$6&lt;=0,(TOTAL!E68-('Vîrsta 5-7 ani'!$C$6*0.008))/TOTAL!$C$6*'Vîrsta 3-4 ani'!$C$6,(('Vîrsta 1-2 ani'!E68/'Vîrsta 1-2 ani'!$C$6)+0.008)*'Vîrsta 3-4 ani'!$C$6))</f>
        <v/>
      </c>
      <c r="F68" s="211">
        <f>IF(OR(TOTAL!F68="",TOTAL!F68=0),"",IF('Vîrsta 1-2 ani'!$C$6&lt;=0,(TOTAL!F68-('Vîrsta 5-7 ani'!$C$6*0.008))/TOTAL!$C$6*'Vîrsta 3-4 ani'!$C$6,(('Vîrsta 1-2 ani'!F68/'Vîrsta 1-2 ani'!$C$6)+0.008)*'Vîrsta 3-4 ani'!$C$6))</f>
        <v>0.84303999999999979</v>
      </c>
      <c r="G68" s="211">
        <f>IF(OR(TOTAL!G68="",TOTAL!G68=0),"",IF('Vîrsta 1-2 ani'!$C$6&lt;=0,(TOTAL!G68-('Vîrsta 5-7 ani'!$C$6*0.008))/TOTAL!$C$6*'Vîrsta 3-4 ani'!$C$6,(('Vîrsta 1-2 ani'!G68/'Vîrsta 1-2 ani'!$C$6)+0.008)*'Vîrsta 3-4 ani'!$C$6))</f>
        <v>5.1040000000000002E-2</v>
      </c>
      <c r="H68" s="211">
        <f>IF(OR(TOTAL!H68="",TOTAL!H68=0),"",IF('Vîrsta 1-2 ani'!$C$6&lt;=0,(TOTAL!H68-('Vîrsta 5-7 ani'!$C$6*0.008))/TOTAL!$C$6*'Vîrsta 3-4 ani'!$C$6,(('Vîrsta 1-2 ani'!H68/'Vîrsta 1-2 ani'!$C$6)+0.008)*'Vîrsta 3-4 ani'!$C$6))</f>
        <v>0.11704000000000001</v>
      </c>
      <c r="I68" s="211">
        <f>IF(OR(TOTAL!I68="",TOTAL!I68=0),"",IF('Vîrsta 1-2 ani'!$C$6&lt;=0,(TOTAL!I68-('Vîrsta 5-7 ani'!$C$6*0.008))/TOTAL!$C$6*'Vîrsta 3-4 ani'!$C$6,(('Vîrsta 1-2 ani'!I68/'Vîrsta 1-2 ani'!$C$6)+0.008)*'Vîrsta 3-4 ani'!$C$6))</f>
        <v>1.3226400000000003</v>
      </c>
      <c r="J68" s="211">
        <f>IF(OR(TOTAL!J68="",TOTAL!J68=0),"",IF('Vîrsta 1-2 ani'!$C$6&lt;=0,(TOTAL!J68-('Vîrsta 5-7 ani'!$C$6*0.008))/TOTAL!$C$6*'Vîrsta 3-4 ani'!$C$6,(('Vîrsta 1-2 ani'!J68/'Vîrsta 1-2 ani'!$C$6)+0.008)*'Vîrsta 3-4 ani'!$C$6))</f>
        <v>0.22704000000000002</v>
      </c>
      <c r="K68" s="211">
        <f>IF(OR(TOTAL!K68="",TOTAL!K68=0),"",IF('Vîrsta 1-2 ani'!$C$6&lt;=0,(TOTAL!K68-('Vîrsta 5-7 ani'!$C$6*0.008))/TOTAL!$C$6*'Vîrsta 3-4 ani'!$C$6,(('Vîrsta 1-2 ani'!K68/'Vîrsta 1-2 ani'!$C$6)+0.008)*'Vîrsta 3-4 ani'!$C$6))</f>
        <v>1.2654400000000001</v>
      </c>
      <c r="L68" s="211">
        <f>IF(OR(TOTAL!L68="",TOTAL!L68=0),"",IF('Vîrsta 1-2 ani'!$C$6&lt;=0,(TOTAL!L68-('Vîrsta 5-7 ani'!$C$6*0.008))/TOTAL!$C$6*'Vîrsta 3-4 ani'!$C$6,(('Vîrsta 1-2 ani'!L68/'Vîrsta 1-2 ani'!$C$6)+0.008)*'Vîrsta 3-4 ani'!$C$6))</f>
        <v>0.18568000000000004</v>
      </c>
      <c r="M68" s="211">
        <f>IF(OR(TOTAL!M68="",TOTAL!M68=0),"",IF('Vîrsta 1-2 ani'!$C$6&lt;=0,(TOTAL!M68-('Vîrsta 5-7 ani'!$C$6*0.008))/TOTAL!$C$6*'Vîrsta 3-4 ani'!$C$6,(('Vîrsta 1-2 ani'!M68/'Vîrsta 1-2 ani'!$C$6)+0.008)*'Vîrsta 3-4 ani'!$C$6))</f>
        <v>0.23144000000000003</v>
      </c>
      <c r="N68" s="211">
        <f>IF(OR(TOTAL!N68="",TOTAL!N68=0),"",IF('Vîrsta 1-2 ani'!$C$6&lt;=0,(TOTAL!N68-('Vîrsta 5-7 ani'!$C$6*0.008))/TOTAL!$C$6*'Vîrsta 3-4 ani'!$C$6,(('Vîrsta 1-2 ani'!N68/'Vîrsta 1-2 ani'!$C$6)+0.008)*'Vîrsta 3-4 ani'!$C$6))</f>
        <v>1.3226400000000003</v>
      </c>
      <c r="O68" s="211">
        <f>IF(OR(TOTAL!O68="",TOTAL!O68=0),"",IF('Vîrsta 1-2 ani'!$C$6&lt;=0,(TOTAL!O68-('Vîrsta 5-7 ani'!$C$6*0.008))/TOTAL!$C$6*'Vîrsta 3-4 ani'!$C$6,(('Vîrsta 1-2 ani'!O68/'Vîrsta 1-2 ani'!$C$6)+0.008)*'Vîrsta 3-4 ani'!$C$6))</f>
        <v>0.11704000000000001</v>
      </c>
      <c r="P68" s="211">
        <f>IF(OR(TOTAL!P68="",TOTAL!P68=0),"",IF('Vîrsta 1-2 ani'!$C$6&lt;=0,(TOTAL!P68-('Vîrsta 5-7 ani'!$C$6*0.008))/TOTAL!$C$6*'Vîrsta 3-4 ani'!$C$6,(('Vîrsta 1-2 ani'!P68/'Vîrsta 1-2 ani'!$C$6)+0.008)*'Vîrsta 3-4 ani'!$C$6))</f>
        <v>12.701040000000001</v>
      </c>
      <c r="Q68" s="211">
        <f>IF(OR(TOTAL!Q68="",TOTAL!Q68=0),"",IF('Vîrsta 1-2 ani'!$C$6&lt;=0,(TOTAL!Q68-('Vîrsta 5-7 ani'!$C$6*0.008))/TOTAL!$C$6*'Vîrsta 3-4 ani'!$C$6,(('Vîrsta 1-2 ani'!Q68/'Vîrsta 1-2 ani'!$C$6)+0.008)*'Vîrsta 3-4 ani'!$C$6))</f>
        <v>0.22704000000000002</v>
      </c>
      <c r="R68" s="211" t="str">
        <f>IF(OR(TOTAL!R68="",TOTAL!R68=0),"",IF('Vîrsta 1-2 ani'!$C$6&lt;=0,(TOTAL!R68-('Vîrsta 5-7 ani'!$C$6*0.008))/TOTAL!$C$6*'Vîrsta 3-4 ani'!$C$6,(('Vîrsta 1-2 ani'!R68/'Vîrsta 1-2 ani'!$C$6)+0.008)*'Vîrsta 3-4 ani'!$C$6))</f>
        <v/>
      </c>
      <c r="S68" s="211">
        <f>IF(OR(TOTAL!S68="",TOTAL!S68=0),"",IF('Vîrsta 1-2 ani'!$C$6&lt;=0,(TOTAL!S68-('Vîrsta 5-7 ani'!$C$6*0.008))/TOTAL!$C$6*'Vîrsta 3-4 ani'!$C$6,(('Vîrsta 1-2 ani'!S68/'Vîrsta 1-2 ani'!$C$6)+0.008)*'Vîrsta 3-4 ani'!$C$6))</f>
        <v>0.44704000000000005</v>
      </c>
      <c r="T68" s="211">
        <f>IF(OR(TOTAL!T68="",TOTAL!T68=0),"",IF('Vîrsta 1-2 ani'!$C$6&lt;=0,(TOTAL!T68-('Vîrsta 5-7 ani'!$C$6*0.008))/TOTAL!$C$6*'Vîrsta 3-4 ani'!$C$6,(('Vîrsta 1-2 ani'!T68/'Vîrsta 1-2 ani'!$C$6)+0.008)*'Vîrsta 3-4 ani'!$C$6))</f>
        <v>12.635039999999998</v>
      </c>
      <c r="U68" s="211">
        <f>IF(OR(TOTAL!U68="",TOTAL!U68=0),"",IF('Vîrsta 1-2 ani'!$C$6&lt;=0,(TOTAL!U68-('Vîrsta 5-7 ani'!$C$6*0.008))/TOTAL!$C$6*'Vîrsta 3-4 ani'!$C$6,(('Vîrsta 1-2 ani'!U68/'Vîrsta 1-2 ani'!$C$6)+0.008)*'Vîrsta 3-4 ani'!$C$6))</f>
        <v>1.10704</v>
      </c>
      <c r="V68" s="211">
        <f>IF(OR(TOTAL!V68="",TOTAL!V68=0),"",IF('Vîrsta 1-2 ani'!$C$6&lt;=0,(TOTAL!V68-('Vîrsta 5-7 ani'!$C$6*0.008))/TOTAL!$C$6*'Vîrsta 3-4 ani'!$C$6,(('Vîrsta 1-2 ani'!V68/'Vîrsta 1-2 ani'!$C$6)+0.008)*'Vîrsta 3-4 ani'!$C$6))</f>
        <v>1.63504</v>
      </c>
      <c r="W68" s="211" t="str">
        <f>IF(OR(TOTAL!W68="",TOTAL!W68=0),"",IF('Vîrsta 1-2 ani'!$C$6&lt;=0,(TOTAL!W68-('Vîrsta 5-7 ani'!$C$6*0.008))/TOTAL!$C$6*'Vîrsta 3-4 ani'!$C$6,(('Vîrsta 1-2 ani'!W68/'Vîrsta 1-2 ani'!$C$6)+0.008)*'Vîrsta 3-4 ani'!$C$6))</f>
        <v/>
      </c>
      <c r="X68" s="211" t="str">
        <f>IF(OR(TOTAL!X68="",TOTAL!X68=0),"",IF('Vîrsta 1-2 ani'!$C$6&lt;=0,(TOTAL!X68-('Vîrsta 5-7 ani'!$C$6*0.008))/TOTAL!$C$6*'Vîrsta 3-4 ani'!$C$6,(('Vîrsta 1-2 ani'!X68/'Vîrsta 1-2 ani'!$C$6)+0.008)*'Vîrsta 3-4 ani'!$C$6))</f>
        <v/>
      </c>
      <c r="Y68" s="211" t="str">
        <f>IF(OR(TOTAL!Y68="",TOTAL!Y68=0),"",IF('Vîrsta 1-2 ani'!$C$6&lt;=0,(TOTAL!Y68-('Vîrsta 5-7 ani'!$C$6*0.008))/TOTAL!$C$6*'Vîrsta 3-4 ani'!$C$6,(('Vîrsta 1-2 ani'!Y68/'Vîrsta 1-2 ani'!$C$6)+0.008)*'Vîrsta 3-4 ani'!$C$6))</f>
        <v/>
      </c>
      <c r="Z68" s="20">
        <f t="shared" si="28"/>
        <v>35.549359999999993</v>
      </c>
      <c r="AA68" s="20">
        <f t="shared" si="17"/>
        <v>57.153311897106093</v>
      </c>
      <c r="AB68" s="20">
        <f t="shared" si="29"/>
        <v>57.153311897106093</v>
      </c>
      <c r="AC68" s="208"/>
      <c r="AD68" s="209">
        <f>IFERROR(IF($AB68=0,"",$AB68*AE68),"")</f>
        <v>8.5158434726688075</v>
      </c>
      <c r="AE68" s="210">
        <v>0.14899999999999999</v>
      </c>
      <c r="AF68" s="209">
        <f>IFERROR(IF($AB68=0,"",$AB68*AG68),"")</f>
        <v>9.7160630225080364</v>
      </c>
      <c r="AG68" s="210">
        <v>0.17</v>
      </c>
      <c r="AH68" s="209">
        <f>IFERROR(IF($AB68=0,"",$AB68*AI68),"")</f>
        <v>1.2002195498392281</v>
      </c>
      <c r="AI68" s="210">
        <v>2.1000000000000001E-2</v>
      </c>
      <c r="AJ68" s="209">
        <f>IFERROR(IF($AB68=0,"",$AB68*AK68),"")</f>
        <v>153.34233581993564</v>
      </c>
      <c r="AK68" s="210">
        <v>2.6829999999999998</v>
      </c>
      <c r="AL68" s="212">
        <v>36</v>
      </c>
      <c r="AM68" s="213">
        <f t="shared" ref="AM68" si="34">IFERROR((AB68-AL68),"")</f>
        <v>21.153311897106093</v>
      </c>
      <c r="AN68" s="214">
        <f t="shared" si="26"/>
        <v>158.75919971418361</v>
      </c>
      <c r="AO68" s="66"/>
    </row>
    <row r="69" spans="1:41" s="31" customFormat="1" ht="15.75" x14ac:dyDescent="0.25">
      <c r="A69" s="311"/>
      <c r="B69" s="57" t="s">
        <v>107</v>
      </c>
      <c r="C69" s="245">
        <f>IF(OR(TOTAL!C69="",TOTAL!C69=0),"",TOTAL!C69/TOTAL!$C$6*'Vîrsta 3-4 ani'!$C$6)</f>
        <v>0.11</v>
      </c>
      <c r="D69" s="245">
        <f>IF(OR(TOTAL!D69="",TOTAL!D69=0),"",TOTAL!D69/TOTAL!$C$6*'Vîrsta 3-4 ani'!$C$6)</f>
        <v>0.11</v>
      </c>
      <c r="E69" s="245" t="str">
        <f>IF(OR(TOTAL!E69="",TOTAL!E69=0),"",TOTAL!E69/TOTAL!$C$6*'Vîrsta 3-4 ani'!$C$6)</f>
        <v/>
      </c>
      <c r="F69" s="245">
        <f>IF(OR(TOTAL!F69="",TOTAL!F69=0),"",TOTAL!F69/TOTAL!$C$6*'Vîrsta 3-4 ani'!$C$6)</f>
        <v>0.17599999999999999</v>
      </c>
      <c r="G69" s="245">
        <f>IF(OR(TOTAL!G69="",TOTAL!G69=0),"",TOTAL!G69/TOTAL!$C$6*'Vîrsta 3-4 ani'!$C$6)</f>
        <v>4.3999999999999997E-2</v>
      </c>
      <c r="H69" s="245">
        <f>IF(OR(TOTAL!H69="",TOTAL!H69=0),"",TOTAL!H69/TOTAL!$C$6*'Vîrsta 3-4 ani'!$C$6)</f>
        <v>0.11</v>
      </c>
      <c r="I69" s="245">
        <f>IF(OR(TOTAL!I69="",TOTAL!I69=0),"",TOTAL!I69/TOTAL!$C$6*'Vîrsta 3-4 ani'!$C$6)</f>
        <v>0.11</v>
      </c>
      <c r="J69" s="245">
        <f>IF(OR(TOTAL!J69="",TOTAL!J69=0),"",TOTAL!J69/TOTAL!$C$6*'Vîrsta 3-4 ani'!$C$6)</f>
        <v>0.22</v>
      </c>
      <c r="K69" s="245">
        <f>IF(OR(TOTAL!K69="",TOTAL!K69=0),"",TOTAL!K69/TOTAL!$C$6*'Vîrsta 3-4 ani'!$C$6)</f>
        <v>4.3999999999999997E-2</v>
      </c>
      <c r="L69" s="245">
        <f>IF(OR(TOTAL!L69="",TOTAL!L69=0),"",TOTAL!L69/TOTAL!$C$6*'Vîrsta 3-4 ani'!$C$6)</f>
        <v>0.11</v>
      </c>
      <c r="M69" s="245">
        <f>IF(OR(TOTAL!M69="",TOTAL!M69=0),"",TOTAL!M69/TOTAL!$C$6*'Vîrsta 3-4 ani'!$C$6)</f>
        <v>0.11</v>
      </c>
      <c r="N69" s="245">
        <f>IF(OR(TOTAL!N69="",TOTAL!N69=0),"",TOTAL!N69/TOTAL!$C$6*'Vîrsta 3-4 ani'!$C$6)</f>
        <v>0.11</v>
      </c>
      <c r="O69" s="245">
        <f>IF(OR(TOTAL!O69="",TOTAL!O69=0),"",TOTAL!O69/TOTAL!$C$6*'Vîrsta 3-4 ani'!$C$6)</f>
        <v>0.11</v>
      </c>
      <c r="P69" s="245">
        <f>IF(OR(TOTAL!P69="",TOTAL!P69=0),"",TOTAL!P69/TOTAL!$C$6*'Vîrsta 3-4 ani'!$C$6)</f>
        <v>0.55000000000000004</v>
      </c>
      <c r="Q69" s="245">
        <f>IF(OR(TOTAL!Q69="",TOTAL!Q69=0),"",TOTAL!Q69/TOTAL!$C$6*'Vîrsta 3-4 ani'!$C$6)</f>
        <v>0.22</v>
      </c>
      <c r="R69" s="245" t="str">
        <f>IF(OR(TOTAL!R69="",TOTAL!R69=0),"",TOTAL!R69/TOTAL!$C$6*'Vîrsta 3-4 ani'!$C$6)</f>
        <v/>
      </c>
      <c r="S69" s="245">
        <f>IF(OR(TOTAL!S69="",TOTAL!S69=0),"",TOTAL!S69/TOTAL!$C$6*'Vîrsta 3-4 ani'!$C$6)</f>
        <v>0.44</v>
      </c>
      <c r="T69" s="245">
        <f>IF(OR(TOTAL!T69="",TOTAL!T69=0),"",TOTAL!T69/TOTAL!$C$6*'Vîrsta 3-4 ani'!$C$6)</f>
        <v>0.65999999999999992</v>
      </c>
      <c r="U69" s="245">
        <f>IF(OR(TOTAL!U69="",TOTAL!U69=0),"",TOTAL!U69/TOTAL!$C$6*'Vîrsta 3-4 ani'!$C$6)</f>
        <v>1.1000000000000001</v>
      </c>
      <c r="V69" s="245">
        <f>IF(OR(TOTAL!V69="",TOTAL!V69=0),"",TOTAL!V69/TOTAL!$C$6*'Vîrsta 3-4 ani'!$C$6)</f>
        <v>0.65999999999999992</v>
      </c>
      <c r="W69" s="245" t="str">
        <f>IF(OR(TOTAL!W69="",TOTAL!W69=0),"",TOTAL!W69/TOTAL!$C$6*'Vîrsta 3-4 ani'!$C$6)</f>
        <v/>
      </c>
      <c r="X69" s="245" t="str">
        <f>IF(OR(TOTAL!X69="",TOTAL!X69=0),"",TOTAL!X69/TOTAL!$C$6*'Vîrsta 3-4 ani'!$C$6)</f>
        <v/>
      </c>
      <c r="Y69" s="245" t="str">
        <f>IF(OR(TOTAL!Y69="",TOTAL!Y69=0),"",TOTAL!Y69/TOTAL!$C$6*'Vîrsta 3-4 ani'!$C$6)</f>
        <v/>
      </c>
      <c r="Z69" s="11">
        <f t="shared" si="28"/>
        <v>4.9939999999999998</v>
      </c>
      <c r="AA69" s="11">
        <f t="shared" si="17"/>
        <v>8.0289389067524102</v>
      </c>
      <c r="AB69" s="11">
        <f t="shared" si="29"/>
        <v>8.0289389067524102</v>
      </c>
      <c r="AC69" s="7"/>
      <c r="AD69" s="97">
        <f>IFERROR(IF($AB69=0,"",$AB69*AE69),"")</f>
        <v>0.2248102893890675</v>
      </c>
      <c r="AE69" s="98">
        <v>2.8000000000000001E-2</v>
      </c>
      <c r="AF69" s="97">
        <f>IFERROR(IF($AB69=0,"",$AB69*AG69),"")</f>
        <v>1.2043408360128616</v>
      </c>
      <c r="AG69" s="98">
        <v>0.15</v>
      </c>
      <c r="AH69" s="97">
        <f>IFERROR(IF($AB69=0,"",$AB69*AI69),"")</f>
        <v>0.25692604501607713</v>
      </c>
      <c r="AI69" s="98">
        <v>3.2000000000000001E-2</v>
      </c>
      <c r="AJ69" s="97">
        <f>IFERROR(IF($AB69=0,"",$AB69*AK69),"")</f>
        <v>17.342508038585208</v>
      </c>
      <c r="AK69" s="126">
        <v>2.16</v>
      </c>
      <c r="AL69" s="198"/>
      <c r="AM69" s="169"/>
      <c r="AN69" s="170"/>
      <c r="AO69" s="66"/>
    </row>
    <row r="70" spans="1:41" s="31" customFormat="1" ht="15.75" x14ac:dyDescent="0.25">
      <c r="A70" s="311"/>
      <c r="B70" s="57" t="s">
        <v>93</v>
      </c>
      <c r="C70" s="245" t="str">
        <f>IF(OR(TOTAL!C70="",TOTAL!C70=0),"",TOTAL!C70/TOTAL!$C$6*'Vîrsta 3-4 ani'!$C$6)</f>
        <v/>
      </c>
      <c r="D70" s="245">
        <f>IF(OR(TOTAL!D70="",TOTAL!D70=0),"",TOTAL!D70/TOTAL!$C$6*'Vîrsta 3-4 ani'!$C$6)</f>
        <v>0.88</v>
      </c>
      <c r="E70" s="245" t="str">
        <f>IF(OR(TOTAL!E70="",TOTAL!E70=0),"",TOTAL!E70/TOTAL!$C$6*'Vîrsta 3-4 ani'!$C$6)</f>
        <v/>
      </c>
      <c r="F70" s="245">
        <f>IF(OR(TOTAL!F70="",TOTAL!F70=0),"",TOTAL!F70/TOTAL!$C$6*'Vîrsta 3-4 ani'!$C$6)</f>
        <v>0.65999999999999992</v>
      </c>
      <c r="G70" s="245" t="str">
        <f>IF(OR(TOTAL!G70="",TOTAL!G70=0),"",TOTAL!G70/TOTAL!$C$6*'Vîrsta 3-4 ani'!$C$6)</f>
        <v/>
      </c>
      <c r="H70" s="245" t="str">
        <f>IF(OR(TOTAL!H70="",TOTAL!H70=0),"",TOTAL!H70/TOTAL!$C$6*'Vîrsta 3-4 ani'!$C$6)</f>
        <v/>
      </c>
      <c r="I70" s="245">
        <f>IF(OR(TOTAL!I70="",TOTAL!I70=0),"",TOTAL!I70/TOTAL!$C$6*'Vîrsta 3-4 ani'!$C$6)</f>
        <v>1.1000000000000001</v>
      </c>
      <c r="J70" s="245" t="str">
        <f>IF(OR(TOTAL!J70="",TOTAL!J70=0),"",TOTAL!J70/TOTAL!$C$6*'Vîrsta 3-4 ani'!$C$6)</f>
        <v/>
      </c>
      <c r="K70" s="245">
        <f>IF(OR(TOTAL!K70="",TOTAL!K70=0),"",TOTAL!K70/TOTAL!$C$6*'Vîrsta 3-4 ani'!$C$6)</f>
        <v>1.1000000000000001</v>
      </c>
      <c r="L70" s="245" t="str">
        <f>IF(OR(TOTAL!L70="",TOTAL!L70=0),"",TOTAL!L70/TOTAL!$C$6*'Vîrsta 3-4 ani'!$C$6)</f>
        <v/>
      </c>
      <c r="M70" s="245" t="str">
        <f>IF(OR(TOTAL!M70="",TOTAL!M70=0),"",TOTAL!M70/TOTAL!$C$6*'Vîrsta 3-4 ani'!$C$6)</f>
        <v/>
      </c>
      <c r="N70" s="245">
        <f>IF(OR(TOTAL!N70="",TOTAL!N70=0),"",TOTAL!N70/TOTAL!$C$6*'Vîrsta 3-4 ani'!$C$6)</f>
        <v>1.1000000000000001</v>
      </c>
      <c r="O70" s="245" t="str">
        <f>IF(OR(TOTAL!O70="",TOTAL!O70=0),"",TOTAL!O70/TOTAL!$C$6*'Vîrsta 3-4 ani'!$C$6)</f>
        <v/>
      </c>
      <c r="P70" s="245">
        <f>IF(OR(TOTAL!P70="",TOTAL!P70=0),"",TOTAL!P70/TOTAL!$C$6*'Vîrsta 3-4 ani'!$C$6)</f>
        <v>11</v>
      </c>
      <c r="Q70" s="245" t="str">
        <f>IF(OR(TOTAL!Q70="",TOTAL!Q70=0),"",TOTAL!Q70/TOTAL!$C$6*'Vîrsta 3-4 ani'!$C$6)</f>
        <v/>
      </c>
      <c r="R70" s="245" t="str">
        <f>IF(OR(TOTAL!R70="",TOTAL!R70=0),"",TOTAL!R70/TOTAL!$C$6*'Vîrsta 3-4 ani'!$C$6)</f>
        <v/>
      </c>
      <c r="S70" s="245" t="str">
        <f>IF(OR(TOTAL!S70="",TOTAL!S70=0),"",TOTAL!S70/TOTAL!$C$6*'Vîrsta 3-4 ani'!$C$6)</f>
        <v/>
      </c>
      <c r="T70" s="245">
        <f>IF(OR(TOTAL!T70="",TOTAL!T70=0),"",TOTAL!T70/TOTAL!$C$6*'Vîrsta 3-4 ani'!$C$6)</f>
        <v>11</v>
      </c>
      <c r="U70" s="245" t="str">
        <f>IF(OR(TOTAL!U70="",TOTAL!U70=0),"",TOTAL!U70/TOTAL!$C$6*'Vîrsta 3-4 ani'!$C$6)</f>
        <v/>
      </c>
      <c r="V70" s="245" t="str">
        <f>IF(OR(TOTAL!V70="",TOTAL!V70=0),"",TOTAL!V70/TOTAL!$C$6*'Vîrsta 3-4 ani'!$C$6)</f>
        <v/>
      </c>
      <c r="W70" s="245" t="str">
        <f>IF(OR(TOTAL!W70="",TOTAL!W70=0),"",TOTAL!W70/TOTAL!$C$6*'Vîrsta 3-4 ani'!$C$6)</f>
        <v/>
      </c>
      <c r="X70" s="245" t="str">
        <f>IF(OR(TOTAL!X70="",TOTAL!X70=0),"",TOTAL!X70/TOTAL!$C$6*'Vîrsta 3-4 ani'!$C$6)</f>
        <v/>
      </c>
      <c r="Y70" s="245" t="str">
        <f>IF(OR(TOTAL!Y70="",TOTAL!Y70=0),"",TOTAL!Y70/TOTAL!$C$6*'Vîrsta 3-4 ani'!$C$6)</f>
        <v/>
      </c>
      <c r="Z70" s="11">
        <f t="shared" si="28"/>
        <v>26.84</v>
      </c>
      <c r="AA70" s="11">
        <f t="shared" si="17"/>
        <v>43.151125401929256</v>
      </c>
      <c r="AB70" s="11">
        <f t="shared" si="29"/>
        <v>43.151125401929256</v>
      </c>
      <c r="AC70" s="7">
        <v>0</v>
      </c>
      <c r="AD70" s="97">
        <f t="shared" ref="AD70:AD71" si="35">IFERROR(IF($AB70=0,"",$AB70*AE70),"")</f>
        <v>6.9041800643086813</v>
      </c>
      <c r="AE70" s="98">
        <v>0.16</v>
      </c>
      <c r="AF70" s="97">
        <f t="shared" ref="AF70:AF71" si="36">IFERROR(IF($AB70=0,"",$AB70*AG70),"")</f>
        <v>3.8836012861736329</v>
      </c>
      <c r="AG70" s="98">
        <v>0.09</v>
      </c>
      <c r="AH70" s="97">
        <f t="shared" ref="AH70:AH71" si="37">IFERROR(IF($AB70=0,"",$AB70*AI70),"")</f>
        <v>0.43151125401929258</v>
      </c>
      <c r="AI70" s="98">
        <v>0.01</v>
      </c>
      <c r="AJ70" s="97">
        <f t="shared" ref="AJ70:AJ71" si="38">IFERROR(IF($AB70=0,"",$AB70*AK70),"")</f>
        <v>86.733762057877797</v>
      </c>
      <c r="AK70" s="126">
        <v>2.0099999999999998</v>
      </c>
      <c r="AL70" s="218"/>
      <c r="AM70" s="217"/>
      <c r="AN70" s="219"/>
      <c r="AO70" s="66"/>
    </row>
    <row r="71" spans="1:41" s="31" customFormat="1" ht="15.75" x14ac:dyDescent="0.25">
      <c r="A71" s="312"/>
      <c r="B71" s="57" t="s">
        <v>43</v>
      </c>
      <c r="C71" s="245" t="str">
        <f>IF(OR(TOTAL!C71="",TOTAL!C71=0),"",TOTAL!C71/TOTAL!$C$6*'Vîrsta 3-4 ani'!$C$6)</f>
        <v/>
      </c>
      <c r="D71" s="245" t="str">
        <f>IF(OR(TOTAL!D71="",TOTAL!D71=0),"",TOTAL!D71/TOTAL!$C$6*'Vîrsta 3-4 ani'!$C$6)</f>
        <v/>
      </c>
      <c r="E71" s="245" t="str">
        <f>IF(OR(TOTAL!E71="",TOTAL!E71=0),"",TOTAL!E71/TOTAL!$C$6*'Vîrsta 3-4 ani'!$C$6)</f>
        <v/>
      </c>
      <c r="F71" s="245" t="str">
        <f>IF(OR(TOTAL!F71="",TOTAL!F71=0),"",TOTAL!F71/TOTAL!$C$6*'Vîrsta 3-4 ani'!$C$6)</f>
        <v/>
      </c>
      <c r="G71" s="245" t="str">
        <f>IF(OR(TOTAL!G71="",TOTAL!G71=0),"",TOTAL!G71/TOTAL!$C$6*'Vîrsta 3-4 ani'!$C$6)</f>
        <v/>
      </c>
      <c r="H71" s="245" t="str">
        <f>IF(OR(TOTAL!H71="",TOTAL!H71=0),"",TOTAL!H71/TOTAL!$C$6*'Vîrsta 3-4 ani'!$C$6)</f>
        <v/>
      </c>
      <c r="I71" s="245">
        <f>IF(OR(TOTAL!I71="",TOTAL!I71=0),"",TOTAL!I71/TOTAL!$C$6*'Vîrsta 3-4 ani'!$C$6)</f>
        <v>0.10559999999999999</v>
      </c>
      <c r="J71" s="245" t="str">
        <f>IF(OR(TOTAL!J71="",TOTAL!J71=0),"",TOTAL!J71/TOTAL!$C$6*'Vîrsta 3-4 ani'!$C$6)</f>
        <v/>
      </c>
      <c r="K71" s="245">
        <f>IF(OR(TOTAL!K71="",TOTAL!K71=0),"",TOTAL!K71/TOTAL!$C$6*'Vîrsta 3-4 ani'!$C$6)</f>
        <v>0.1144</v>
      </c>
      <c r="L71" s="245">
        <f>IF(OR(TOTAL!L71="",TOTAL!L71=0),"",TOTAL!L71/TOTAL!$C$6*'Vîrsta 3-4 ani'!$C$6)</f>
        <v>6.8639999999999993E-2</v>
      </c>
      <c r="M71" s="245">
        <f>IF(OR(TOTAL!M71="",TOTAL!M71=0),"",TOTAL!M71/TOTAL!$C$6*'Vîrsta 3-4 ani'!$C$6)</f>
        <v>0.1144</v>
      </c>
      <c r="N71" s="245">
        <f>IF(OR(TOTAL!N71="",TOTAL!N71=0),"",TOTAL!N71/TOTAL!$C$6*'Vîrsta 3-4 ani'!$C$6)</f>
        <v>0.10559999999999999</v>
      </c>
      <c r="O71" s="245" t="str">
        <f>IF(OR(TOTAL!O71="",TOTAL!O71=0),"",TOTAL!O71/TOTAL!$C$6*'Vîrsta 3-4 ani'!$C$6)</f>
        <v/>
      </c>
      <c r="P71" s="245">
        <f>IF(OR(TOTAL!P71="",TOTAL!P71=0),"",TOTAL!P71/TOTAL!$C$6*'Vîrsta 3-4 ani'!$C$6)</f>
        <v>1.1440000000000001</v>
      </c>
      <c r="Q71" s="245" t="str">
        <f>IF(OR(TOTAL!Q71="",TOTAL!Q71=0),"",TOTAL!Q71/TOTAL!$C$6*'Vîrsta 3-4 ani'!$C$6)</f>
        <v/>
      </c>
      <c r="R71" s="245" t="str">
        <f>IF(OR(TOTAL!R71="",TOTAL!R71=0),"",TOTAL!R71/TOTAL!$C$6*'Vîrsta 3-4 ani'!$C$6)</f>
        <v/>
      </c>
      <c r="S71" s="245" t="str">
        <f>IF(OR(TOTAL!S71="",TOTAL!S71=0),"",TOTAL!S71/TOTAL!$C$6*'Vîrsta 3-4 ani'!$C$6)</f>
        <v/>
      </c>
      <c r="T71" s="245">
        <f>IF(OR(TOTAL!T71="",TOTAL!T71=0),"",TOTAL!T71/TOTAL!$C$6*'Vîrsta 3-4 ani'!$C$6)</f>
        <v>0.96800000000000008</v>
      </c>
      <c r="U71" s="245" t="str">
        <f>IF(OR(TOTAL!U71="",TOTAL!U71=0),"",TOTAL!U71/TOTAL!$C$6*'Vîrsta 3-4 ani'!$C$6)</f>
        <v/>
      </c>
      <c r="V71" s="245">
        <f>IF(OR(TOTAL!V71="",TOTAL!V71=0),"",TOTAL!V71/TOTAL!$C$6*'Vîrsta 3-4 ani'!$C$6)</f>
        <v>0.96800000000000008</v>
      </c>
      <c r="W71" s="245" t="str">
        <f>IF(OR(TOTAL!W71="",TOTAL!W71=0),"",TOTAL!W71/TOTAL!$C$6*'Vîrsta 3-4 ani'!$C$6)</f>
        <v/>
      </c>
      <c r="X71" s="245" t="str">
        <f>IF(OR(TOTAL!X71="",TOTAL!X71=0),"",TOTAL!X71/TOTAL!$C$6*'Vîrsta 3-4 ani'!$C$6)</f>
        <v/>
      </c>
      <c r="Y71" s="245" t="str">
        <f>IF(OR(TOTAL!Y71="",TOTAL!Y71=0),"",TOTAL!Y71/TOTAL!$C$6*'Vîrsta 3-4 ani'!$C$6)</f>
        <v/>
      </c>
      <c r="Z71" s="11">
        <f t="shared" si="28"/>
        <v>3.5886400000000003</v>
      </c>
      <c r="AA71" s="11">
        <f t="shared" ref="AA71:AA103" si="39">IFERROR((Z71/$Z$6*1000),"")</f>
        <v>5.7695176848874601</v>
      </c>
      <c r="AB71" s="11">
        <f t="shared" si="29"/>
        <v>5.5387369774919613</v>
      </c>
      <c r="AC71" s="7">
        <v>4</v>
      </c>
      <c r="AD71" s="97">
        <f t="shared" si="35"/>
        <v>1.44007161414791</v>
      </c>
      <c r="AE71" s="98">
        <v>0.26</v>
      </c>
      <c r="AF71" s="97">
        <f t="shared" si="36"/>
        <v>1.4954589839228296</v>
      </c>
      <c r="AG71" s="98">
        <v>0.27</v>
      </c>
      <c r="AH71" s="97">
        <f t="shared" si="37"/>
        <v>0</v>
      </c>
      <c r="AI71" s="98">
        <v>0</v>
      </c>
      <c r="AJ71" s="97">
        <f t="shared" si="38"/>
        <v>21.490299472668809</v>
      </c>
      <c r="AK71" s="126">
        <v>3.88</v>
      </c>
      <c r="AL71" s="220"/>
      <c r="AM71" s="221"/>
      <c r="AN71" s="222"/>
      <c r="AO71" s="66"/>
    </row>
    <row r="72" spans="1:41" ht="15.75" x14ac:dyDescent="0.25">
      <c r="A72" s="310">
        <v>6</v>
      </c>
      <c r="B72" s="19" t="s">
        <v>6</v>
      </c>
      <c r="C72" s="69" t="str">
        <f>IF(OR(TOTAL!C72="",TOTAL!C72=0),"",IF('Vîrsta 1-2 ani'!$C$6&lt;=0,(TOTAL!C72-('Vîrsta 5-7 ani'!$C$6*0.008))/TOTAL!$C$6*'Vîrsta 3-4 ani'!$C$6,(('Vîrsta 1-2 ani'!C72/'Vîrsta 1-2 ani'!$C$6)+0.008)*'Vîrsta 3-4 ani'!$C$6))</f>
        <v/>
      </c>
      <c r="D72" s="69" t="str">
        <f>IF(OR(TOTAL!D72="",TOTAL!D72=0),"",IF('Vîrsta 1-2 ani'!$C$6&lt;=0,(TOTAL!D72-('Vîrsta 5-7 ani'!$C$6*0.008))/TOTAL!$C$6*'Vîrsta 3-4 ani'!$C$6,(('Vîrsta 1-2 ani'!D72/'Vîrsta 1-2 ani'!$C$6)+0.008)*'Vîrsta 3-4 ani'!$C$6))</f>
        <v/>
      </c>
      <c r="E72" s="69">
        <f>IF(OR(TOTAL!E72="",TOTAL!E72=0),"",IF('Vîrsta 1-2 ani'!$C$6&lt;=0,(TOTAL!E72-('Vîrsta 5-7 ani'!$C$6*0.008))/TOTAL!$C$6*'Vîrsta 3-4 ani'!$C$6,(('Vîrsta 1-2 ani'!E72/'Vîrsta 1-2 ani'!$C$6)+0.008)*'Vîrsta 3-4 ani'!$C$6))</f>
        <v>1.10704</v>
      </c>
      <c r="F72" s="69">
        <f>IF(OR(TOTAL!F72="",TOTAL!F72=0),"",IF('Vîrsta 1-2 ani'!$C$6&lt;=0,(TOTAL!F72-('Vîrsta 5-7 ani'!$C$6*0.008))/TOTAL!$C$6*'Vîrsta 3-4 ani'!$C$6,(('Vîrsta 1-2 ani'!F72/'Vîrsta 1-2 ani'!$C$6)+0.008)*'Vîrsta 3-4 ani'!$C$6))</f>
        <v>0.9138799999999998</v>
      </c>
      <c r="G72" s="69">
        <f>IF(OR(TOTAL!G72="",TOTAL!G72=0),"",IF('Vîrsta 1-2 ani'!$C$6&lt;=0,(TOTAL!G72-('Vîrsta 5-7 ani'!$C$6*0.008))/TOTAL!$C$6*'Vîrsta 3-4 ani'!$C$6,(('Vîrsta 1-2 ani'!G72/'Vîrsta 1-2 ani'!$C$6)+0.008)*'Vîrsta 3-4 ani'!$C$6))</f>
        <v>0.66703999999999997</v>
      </c>
      <c r="H72" s="69" t="str">
        <f>IF(OR(TOTAL!H72="",TOTAL!H72=0),"",IF('Vîrsta 1-2 ani'!$C$6&lt;=0,(TOTAL!H72-('Vîrsta 5-7 ani'!$C$6*0.008))/TOTAL!$C$6*'Vîrsta 3-4 ani'!$C$6,(('Vîrsta 1-2 ani'!H72/'Vîrsta 1-2 ani'!$C$6)+0.008)*'Vîrsta 3-4 ani'!$C$6))</f>
        <v/>
      </c>
      <c r="I72" s="69" t="str">
        <f>IF(OR(TOTAL!I72="",TOTAL!I72=0),"",IF('Vîrsta 1-2 ani'!$C$6&lt;=0,(TOTAL!I72-('Vîrsta 5-7 ani'!$C$6*0.008))/TOTAL!$C$6*'Vîrsta 3-4 ani'!$C$6,(('Vîrsta 1-2 ani'!I72/'Vîrsta 1-2 ani'!$C$6)+0.008)*'Vîrsta 3-4 ani'!$C$6))</f>
        <v/>
      </c>
      <c r="J72" s="69">
        <f>IF(OR(TOTAL!J72="",TOTAL!J72=0),"",IF('Vîrsta 1-2 ani'!$C$6&lt;=0,(TOTAL!J72-('Vîrsta 5-7 ani'!$C$6*0.008))/TOTAL!$C$6*'Vîrsta 3-4 ani'!$C$6,(('Vîrsta 1-2 ani'!J72/'Vîrsta 1-2 ani'!$C$6)+0.008)*'Vîrsta 3-4 ani'!$C$6))</f>
        <v>1.0216799999999999</v>
      </c>
      <c r="K72" s="69">
        <f>IF(OR(TOTAL!K72="",TOTAL!K72=0),"",IF('Vîrsta 1-2 ani'!$C$6&lt;=0,(TOTAL!K72-('Vîrsta 5-7 ani'!$C$6*0.008))/TOTAL!$C$6*'Vîrsta 3-4 ani'!$C$6,(('Vîrsta 1-2 ani'!K72/'Vîrsta 1-2 ani'!$C$6)+0.008)*'Vîrsta 3-4 ani'!$C$6))</f>
        <v>1.3983199999999998</v>
      </c>
      <c r="L72" s="69">
        <f>IF(OR(TOTAL!L72="",TOTAL!L72=0),"",IF('Vîrsta 1-2 ani'!$C$6&lt;=0,(TOTAL!L72-('Vîrsta 5-7 ani'!$C$6*0.008))/TOTAL!$C$6*'Vîrsta 3-4 ani'!$C$6,(('Vîrsta 1-2 ani'!L72/'Vîrsta 1-2 ani'!$C$6)+0.008)*'Vîrsta 3-4 ani'!$C$6))</f>
        <v>0.88703999999999983</v>
      </c>
      <c r="M72" s="69">
        <f>IF(OR(TOTAL!M72="",TOTAL!M72=0),"",IF('Vîrsta 1-2 ani'!$C$6&lt;=0,(TOTAL!M72-('Vîrsta 5-7 ani'!$C$6*0.008))/TOTAL!$C$6*'Vîrsta 3-4 ani'!$C$6,(('Vîrsta 1-2 ani'!M72/'Vîrsta 1-2 ani'!$C$6)+0.008)*'Vîrsta 3-4 ani'!$C$6))</f>
        <v>1.10704</v>
      </c>
      <c r="N72" s="69" t="str">
        <f>IF(OR(TOTAL!N72="",TOTAL!N72=0),"",IF('Vîrsta 1-2 ani'!$C$6&lt;=0,(TOTAL!N72-('Vîrsta 5-7 ani'!$C$6*0.008))/TOTAL!$C$6*'Vîrsta 3-4 ani'!$C$6,(('Vîrsta 1-2 ani'!N72/'Vîrsta 1-2 ani'!$C$6)+0.008)*'Vîrsta 3-4 ani'!$C$6))</f>
        <v/>
      </c>
      <c r="O72" s="69">
        <f>IF(OR(TOTAL!O72="",TOTAL!O72=0),"",IF('Vîrsta 1-2 ani'!$C$6&lt;=0,(TOTAL!O72-('Vîrsta 5-7 ani'!$C$6*0.008))/TOTAL!$C$6*'Vîrsta 3-4 ani'!$C$6,(('Vîrsta 1-2 ani'!O72/'Vîrsta 1-2 ani'!$C$6)+0.008)*'Vîrsta 3-4 ani'!$C$6))</f>
        <v>1.2707199999999998</v>
      </c>
      <c r="P72" s="69" t="str">
        <f>IF(OR(TOTAL!P72="",TOTAL!P72=0),"",IF('Vîrsta 1-2 ani'!$C$6&lt;=0,(TOTAL!P72-('Vîrsta 5-7 ani'!$C$6*0.008))/TOTAL!$C$6*'Vîrsta 3-4 ani'!$C$6,(('Vîrsta 1-2 ani'!P72/'Vîrsta 1-2 ani'!$C$6)+0.008)*'Vîrsta 3-4 ani'!$C$6))</f>
        <v/>
      </c>
      <c r="Q72" s="69">
        <f>IF(OR(TOTAL!Q72="",TOTAL!Q72=0),"",IF('Vîrsta 1-2 ani'!$C$6&lt;=0,(TOTAL!Q72-('Vîrsta 5-7 ani'!$C$6*0.008))/TOTAL!$C$6*'Vîrsta 3-4 ani'!$C$6,(('Vîrsta 1-2 ani'!Q72/'Vîrsta 1-2 ani'!$C$6)+0.008)*'Vîrsta 3-4 ani'!$C$6))</f>
        <v>7.04704</v>
      </c>
      <c r="R72" s="69" t="str">
        <f>IF(OR(TOTAL!R72="",TOTAL!R72=0),"",IF('Vîrsta 1-2 ani'!$C$6&lt;=0,(TOTAL!R72-('Vîrsta 5-7 ani'!$C$6*0.008))/TOTAL!$C$6*'Vîrsta 3-4 ani'!$C$6,(('Vîrsta 1-2 ani'!R72/'Vîrsta 1-2 ani'!$C$6)+0.008)*'Vîrsta 3-4 ani'!$C$6))</f>
        <v/>
      </c>
      <c r="S72" s="69">
        <f>IF(OR(TOTAL!S72="",TOTAL!S72=0),"",IF('Vîrsta 1-2 ani'!$C$6&lt;=0,(TOTAL!S72-('Vîrsta 5-7 ani'!$C$6*0.008))/TOTAL!$C$6*'Vîrsta 3-4 ani'!$C$6,(('Vîrsta 1-2 ani'!S72/'Vîrsta 1-2 ani'!$C$6)+0.008)*'Vîrsta 3-4 ani'!$C$6))</f>
        <v>6.6818399999999993</v>
      </c>
      <c r="T72" s="69" t="str">
        <f>IF(OR(TOTAL!T72="",TOTAL!T72=0),"",IF('Vîrsta 1-2 ani'!$C$6&lt;=0,(TOTAL!T72-('Vîrsta 5-7 ani'!$C$6*0.008))/TOTAL!$C$6*'Vîrsta 3-4 ani'!$C$6,(('Vîrsta 1-2 ani'!T72/'Vîrsta 1-2 ani'!$C$6)+0.008)*'Vîrsta 3-4 ani'!$C$6))</f>
        <v/>
      </c>
      <c r="U72" s="69">
        <f>IF(OR(TOTAL!U72="",TOTAL!U72=0),"",IF('Vîrsta 1-2 ani'!$C$6&lt;=0,(TOTAL!U72-('Vîrsta 5-7 ani'!$C$6*0.008))/TOTAL!$C$6*'Vîrsta 3-4 ani'!$C$6,(('Vîrsta 1-2 ani'!U72/'Vîrsta 1-2 ani'!$C$6)+0.008)*'Vîrsta 3-4 ani'!$C$6))</f>
        <v>11.887040000000001</v>
      </c>
      <c r="V72" s="69" t="str">
        <f>IF(OR(TOTAL!V72="",TOTAL!V72=0),"",IF('Vîrsta 1-2 ani'!$C$6&lt;=0,(TOTAL!V72-('Vîrsta 5-7 ani'!$C$6*0.008))/TOTAL!$C$6*'Vîrsta 3-4 ani'!$C$6,(('Vîrsta 1-2 ani'!V72/'Vîrsta 1-2 ani'!$C$6)+0.008)*'Vîrsta 3-4 ani'!$C$6))</f>
        <v/>
      </c>
      <c r="W72" s="69" t="str">
        <f>IF(OR(TOTAL!W72="",TOTAL!W72=0),"",IF('Vîrsta 1-2 ani'!$C$6&lt;=0,(TOTAL!W72-('Vîrsta 5-7 ani'!$C$6*0.008))/TOTAL!$C$6*'Vîrsta 3-4 ani'!$C$6,(('Vîrsta 1-2 ani'!W72/'Vîrsta 1-2 ani'!$C$6)+0.008)*'Vîrsta 3-4 ani'!$C$6))</f>
        <v/>
      </c>
      <c r="X72" s="69" t="str">
        <f>IF(OR(TOTAL!X72="",TOTAL!X72=0),"",IF('Vîrsta 1-2 ani'!$C$6&lt;=0,(TOTAL!X72-('Vîrsta 5-7 ani'!$C$6*0.008))/TOTAL!$C$6*'Vîrsta 3-4 ani'!$C$6,(('Vîrsta 1-2 ani'!X72/'Vîrsta 1-2 ani'!$C$6)+0.008)*'Vîrsta 3-4 ani'!$C$6))</f>
        <v/>
      </c>
      <c r="Y72" s="69" t="str">
        <f>IF(OR(TOTAL!Y72="",TOTAL!Y72=0),"",IF('Vîrsta 1-2 ani'!$C$6&lt;=0,(TOTAL!Y72-('Vîrsta 5-7 ani'!$C$6*0.008))/TOTAL!$C$6*'Vîrsta 3-4 ani'!$C$6,(('Vîrsta 1-2 ani'!Y72/'Vîrsta 1-2 ani'!$C$6)+0.008)*'Vîrsta 3-4 ani'!$C$6))</f>
        <v/>
      </c>
      <c r="Z72" s="10">
        <f t="shared" si="28"/>
        <v>33.988679999999995</v>
      </c>
      <c r="AA72" s="10">
        <f t="shared" si="39"/>
        <v>54.644180064308678</v>
      </c>
      <c r="AB72" s="10">
        <f t="shared" ref="AB72:AB109" si="40">IFERROR(IF($AA72=0,"",$AA72-AC72*AA72/100),"")</f>
        <v>37.158042443729897</v>
      </c>
      <c r="AC72" s="4">
        <v>32</v>
      </c>
      <c r="AD72" s="90">
        <f>IFERROR(IF($AB72=0,"",$AB72*AE72),"")</f>
        <v>7.0971861067524102</v>
      </c>
      <c r="AE72" s="91">
        <v>0.191</v>
      </c>
      <c r="AF72" s="90">
        <f>IFERROR(IF($AB72=0,"",$AB72*AG72),"")</f>
        <v>2.3781147163987133</v>
      </c>
      <c r="AG72" s="91">
        <v>6.4000000000000001E-2</v>
      </c>
      <c r="AH72" s="90">
        <f>IFERROR(IF($AB72=0,"",$AB72*AI72),"")</f>
        <v>1.1518993157556268</v>
      </c>
      <c r="AI72" s="91">
        <v>3.1E-2</v>
      </c>
      <c r="AJ72" s="90">
        <f>IFERROR(IF($AB72=0,"",$AB72*AK72),"")</f>
        <v>51.984101378778128</v>
      </c>
      <c r="AK72" s="91">
        <v>1.399</v>
      </c>
      <c r="AL72" s="215">
        <v>44</v>
      </c>
      <c r="AM72" s="216">
        <f t="shared" ref="AM72" si="41">IFERROR((AB72-AL72),"")</f>
        <v>-6.8419575562701027</v>
      </c>
      <c r="AN72" s="216">
        <f t="shared" ref="AN72" si="42">IFERROR((AB72*100/AL72),"")</f>
        <v>84.45009646302249</v>
      </c>
      <c r="AO72" s="18"/>
    </row>
    <row r="73" spans="1:41" s="31" customFormat="1" ht="15.75" x14ac:dyDescent="0.25">
      <c r="A73" s="311"/>
      <c r="B73" s="57" t="s">
        <v>94</v>
      </c>
      <c r="C73" s="245" t="str">
        <f>IF(OR(TOTAL!C73="",TOTAL!C73=0),"",TOTAL!C73/TOTAL!$C$6*'Vîrsta 3-4 ani'!$C$6)</f>
        <v/>
      </c>
      <c r="D73" s="245" t="str">
        <f>IF(OR(TOTAL!D73="",TOTAL!D73=0),"",TOTAL!D73/TOTAL!$C$6*'Vîrsta 3-4 ani'!$C$6)</f>
        <v/>
      </c>
      <c r="E73" s="245" t="str">
        <f>IF(OR(TOTAL!E73="",TOTAL!E73=0),"",TOTAL!E73/TOTAL!$C$6*'Vîrsta 3-4 ani'!$C$6)</f>
        <v/>
      </c>
      <c r="F73" s="245" t="str">
        <f>IF(OR(TOTAL!F73="",TOTAL!F73=0),"",TOTAL!F73/TOTAL!$C$6*'Vîrsta 3-4 ani'!$C$6)</f>
        <v/>
      </c>
      <c r="G73" s="245" t="str">
        <f>IF(OR(TOTAL!G73="",TOTAL!G73=0),"",TOTAL!G73/TOTAL!$C$6*'Vîrsta 3-4 ani'!$C$6)</f>
        <v/>
      </c>
      <c r="H73" s="245" t="str">
        <f>IF(OR(TOTAL!H73="",TOTAL!H73=0),"",TOTAL!H73/TOTAL!$C$6*'Vîrsta 3-4 ani'!$C$6)</f>
        <v/>
      </c>
      <c r="I73" s="245" t="str">
        <f>IF(OR(TOTAL!I73="",TOTAL!I73=0),"",TOTAL!I73/TOTAL!$C$6*'Vîrsta 3-4 ani'!$C$6)</f>
        <v/>
      </c>
      <c r="J73" s="245" t="str">
        <f>IF(OR(TOTAL!J73="",TOTAL!J73=0),"",TOTAL!J73/TOTAL!$C$6*'Vîrsta 3-4 ani'!$C$6)</f>
        <v/>
      </c>
      <c r="K73" s="245" t="str">
        <f>IF(OR(TOTAL!K73="",TOTAL!K73=0),"",TOTAL!K73/TOTAL!$C$6*'Vîrsta 3-4 ani'!$C$6)</f>
        <v/>
      </c>
      <c r="L73" s="245" t="str">
        <f>IF(OR(TOTAL!L73="",TOTAL!L73=0),"",TOTAL!L73/TOTAL!$C$6*'Vîrsta 3-4 ani'!$C$6)</f>
        <v/>
      </c>
      <c r="M73" s="245" t="str">
        <f>IF(OR(TOTAL!M73="",TOTAL!M73=0),"",TOTAL!M73/TOTAL!$C$6*'Vîrsta 3-4 ani'!$C$6)</f>
        <v/>
      </c>
      <c r="N73" s="245" t="str">
        <f>IF(OR(TOTAL!N73="",TOTAL!N73=0),"",TOTAL!N73/TOTAL!$C$6*'Vîrsta 3-4 ani'!$C$6)</f>
        <v/>
      </c>
      <c r="O73" s="245" t="str">
        <f>IF(OR(TOTAL!O73="",TOTAL!O73=0),"",TOTAL!O73/TOTAL!$C$6*'Vîrsta 3-4 ani'!$C$6)</f>
        <v/>
      </c>
      <c r="P73" s="245" t="str">
        <f>IF(OR(TOTAL!P73="",TOTAL!P73=0),"",TOTAL!P73/TOTAL!$C$6*'Vîrsta 3-4 ani'!$C$6)</f>
        <v/>
      </c>
      <c r="Q73" s="245" t="str">
        <f>IF(OR(TOTAL!Q73="",TOTAL!Q73=0),"",TOTAL!Q73/TOTAL!$C$6*'Vîrsta 3-4 ani'!$C$6)</f>
        <v/>
      </c>
      <c r="R73" s="245" t="str">
        <f>IF(OR(TOTAL!R73="",TOTAL!R73=0),"",TOTAL!R73/TOTAL!$C$6*'Vîrsta 3-4 ani'!$C$6)</f>
        <v/>
      </c>
      <c r="S73" s="245" t="str">
        <f>IF(OR(TOTAL!S73="",TOTAL!S73=0),"",TOTAL!S73/TOTAL!$C$6*'Vîrsta 3-4 ani'!$C$6)</f>
        <v/>
      </c>
      <c r="T73" s="245" t="str">
        <f>IF(OR(TOTAL!T73="",TOTAL!T73=0),"",TOTAL!T73/TOTAL!$C$6*'Vîrsta 3-4 ani'!$C$6)</f>
        <v/>
      </c>
      <c r="U73" s="245" t="str">
        <f>IF(OR(TOTAL!U73="",TOTAL!U73=0),"",TOTAL!U73/TOTAL!$C$6*'Vîrsta 3-4 ani'!$C$6)</f>
        <v/>
      </c>
      <c r="V73" s="245" t="str">
        <f>IF(OR(TOTAL!V73="",TOTAL!V73=0),"",TOTAL!V73/TOTAL!$C$6*'Vîrsta 3-4 ani'!$C$6)</f>
        <v/>
      </c>
      <c r="W73" s="245" t="str">
        <f>IF(OR(TOTAL!W73="",TOTAL!W73=0),"",TOTAL!W73/TOTAL!$C$6*'Vîrsta 3-4 ani'!$C$6)</f>
        <v/>
      </c>
      <c r="X73" s="245" t="str">
        <f>IF(OR(TOTAL!X73="",TOTAL!X73=0),"",TOTAL!X73/TOTAL!$C$6*'Vîrsta 3-4 ani'!$C$6)</f>
        <v/>
      </c>
      <c r="Y73" s="245" t="str">
        <f>IF(OR(TOTAL!Y73="",TOTAL!Y73=0),"",TOTAL!Y73/TOTAL!$C$6*'Vîrsta 3-4 ani'!$C$6)</f>
        <v/>
      </c>
      <c r="Z73" s="11">
        <f t="shared" ref="Z73:Z86" si="43">SUM(C73:Y73)</f>
        <v>0</v>
      </c>
      <c r="AA73" s="11">
        <f>IFERROR((Z73/$Z$6*1000),"")</f>
        <v>0</v>
      </c>
      <c r="AB73" s="11" t="str">
        <f t="shared" si="40"/>
        <v/>
      </c>
      <c r="AC73" s="7">
        <v>51</v>
      </c>
      <c r="AD73" s="97" t="str">
        <f>IFERROR(IF($AB73=0,"",$AB73*AE73),"")</f>
        <v/>
      </c>
      <c r="AE73" s="100">
        <v>0.20799999999999999</v>
      </c>
      <c r="AF73" s="101" t="str">
        <f>IFERROR(IF($AB73=0,"",$AB73*AG73),"")</f>
        <v/>
      </c>
      <c r="AG73" s="100">
        <v>8.7999999999999995E-2</v>
      </c>
      <c r="AH73" s="101" t="str">
        <f>IFERROR(IF($AB73=0,"",$AB73*AI73),"")</f>
        <v/>
      </c>
      <c r="AI73" s="100">
        <v>0.06</v>
      </c>
      <c r="AJ73" s="97" t="str">
        <f>IFERROR(IF($AB73=0,"",$AB73*AK73),"")</f>
        <v/>
      </c>
      <c r="AK73" s="126">
        <v>1.19</v>
      </c>
      <c r="AL73" s="198"/>
      <c r="AM73" s="169"/>
      <c r="AN73" s="170"/>
      <c r="AO73" s="66"/>
    </row>
    <row r="74" spans="1:41" s="31" customFormat="1" ht="15.75" x14ac:dyDescent="0.25">
      <c r="A74" s="311"/>
      <c r="B74" s="60" t="s">
        <v>95</v>
      </c>
      <c r="C74" s="250" t="str">
        <f>IF(OR(TOTAL!C74="",TOTAL!C74=0),"",TOTAL!C74/TOTAL!$C$6*'Vîrsta 3-4 ani'!$C$6)</f>
        <v/>
      </c>
      <c r="D74" s="250" t="str">
        <f>IF(OR(TOTAL!D74="",TOTAL!D74=0),"",TOTAL!D74/TOTAL!$C$6*'Vîrsta 3-4 ani'!$C$6)</f>
        <v/>
      </c>
      <c r="E74" s="250" t="str">
        <f>IF(OR(TOTAL!E74="",TOTAL!E74=0),"",TOTAL!E74/TOTAL!$C$6*'Vîrsta 3-4 ani'!$C$6)</f>
        <v/>
      </c>
      <c r="F74" s="250">
        <f>IF(OR(TOTAL!F74="",TOTAL!F74=0),"",TOTAL!F74/TOTAL!$C$6*'Vîrsta 3-4 ani'!$C$6)</f>
        <v>0.90683999999999998</v>
      </c>
      <c r="G74" s="250" t="str">
        <f>IF(OR(TOTAL!G74="",TOTAL!G74=0),"",TOTAL!G74/TOTAL!$C$6*'Vîrsta 3-4 ani'!$C$6)</f>
        <v/>
      </c>
      <c r="H74" s="250" t="str">
        <f>IF(OR(TOTAL!H74="",TOTAL!H74=0),"",TOTAL!H74/TOTAL!$C$6*'Vîrsta 3-4 ani'!$C$6)</f>
        <v/>
      </c>
      <c r="I74" s="250" t="str">
        <f>IF(OR(TOTAL!I74="",TOTAL!I74=0),"",TOTAL!I74/TOTAL!$C$6*'Vîrsta 3-4 ani'!$C$6)</f>
        <v/>
      </c>
      <c r="J74" s="250">
        <f>IF(OR(TOTAL!J74="",TOTAL!J74=0),"",TOTAL!J74/TOTAL!$C$6*'Vîrsta 3-4 ani'!$C$6)</f>
        <v>1.01464</v>
      </c>
      <c r="K74" s="250" t="str">
        <f>IF(OR(TOTAL!K74="",TOTAL!K74=0),"",TOTAL!K74/TOTAL!$C$6*'Vîrsta 3-4 ani'!$C$6)</f>
        <v/>
      </c>
      <c r="L74" s="250" t="str">
        <f>IF(OR(TOTAL!L74="",TOTAL!L74=0),"",TOTAL!L74/TOTAL!$C$6*'Vîrsta 3-4 ani'!$C$6)</f>
        <v/>
      </c>
      <c r="M74" s="250">
        <f>IF(OR(TOTAL!M74="",TOTAL!M74=0),"",TOTAL!M74/TOTAL!$C$6*'Vîrsta 3-4 ani'!$C$6)</f>
        <v>1.1000000000000001</v>
      </c>
      <c r="N74" s="250" t="str">
        <f>IF(OR(TOTAL!N74="",TOTAL!N74=0),"",TOTAL!N74/TOTAL!$C$6*'Vîrsta 3-4 ani'!$C$6)</f>
        <v/>
      </c>
      <c r="O74" s="250">
        <f>IF(OR(TOTAL!O74="",TOTAL!O74=0),"",TOTAL!O74/TOTAL!$C$6*'Vîrsta 3-4 ani'!$C$6)</f>
        <v>1.2636799999999999</v>
      </c>
      <c r="P74" s="250" t="str">
        <f>IF(OR(TOTAL!P74="",TOTAL!P74=0),"",TOTAL!P74/TOTAL!$C$6*'Vîrsta 3-4 ani'!$C$6)</f>
        <v/>
      </c>
      <c r="Q74" s="250" t="str">
        <f>IF(OR(TOTAL!Q74="",TOTAL!Q74=0),"",TOTAL!Q74/TOTAL!$C$6*'Vîrsta 3-4 ani'!$C$6)</f>
        <v/>
      </c>
      <c r="R74" s="250" t="str">
        <f>IF(OR(TOTAL!R74="",TOTAL!R74=0),"",TOTAL!R74/TOTAL!$C$6*'Vîrsta 3-4 ani'!$C$6)</f>
        <v/>
      </c>
      <c r="S74" s="250" t="str">
        <f>IF(OR(TOTAL!S74="",TOTAL!S74=0),"",TOTAL!S74/TOTAL!$C$6*'Vîrsta 3-4 ani'!$C$6)</f>
        <v/>
      </c>
      <c r="T74" s="250" t="str">
        <f>IF(OR(TOTAL!T74="",TOTAL!T74=0),"",TOTAL!T74/TOTAL!$C$6*'Vîrsta 3-4 ani'!$C$6)</f>
        <v/>
      </c>
      <c r="U74" s="250">
        <f>IF(OR(TOTAL!U74="",TOTAL!U74=0),"",TOTAL!U74/TOTAL!$C$6*'Vîrsta 3-4 ani'!$C$6)</f>
        <v>11.88</v>
      </c>
      <c r="V74" s="250" t="str">
        <f>IF(OR(TOTAL!V74="",TOTAL!V74=0),"",TOTAL!V74/TOTAL!$C$6*'Vîrsta 3-4 ani'!$C$6)</f>
        <v/>
      </c>
      <c r="W74" s="250" t="str">
        <f>IF(OR(TOTAL!W74="",TOTAL!W74=0),"",TOTAL!W74/TOTAL!$C$6*'Vîrsta 3-4 ani'!$C$6)</f>
        <v/>
      </c>
      <c r="X74" s="250" t="str">
        <f>IF(OR(TOTAL!X74="",TOTAL!X74=0),"",TOTAL!X74/TOTAL!$C$6*'Vîrsta 3-4 ani'!$C$6)</f>
        <v/>
      </c>
      <c r="Y74" s="250" t="str">
        <f>IF(OR(TOTAL!Y74="",TOTAL!Y74=0),"",TOTAL!Y74/TOTAL!$C$6*'Vîrsta 3-4 ani'!$C$6)</f>
        <v/>
      </c>
      <c r="Z74" s="11">
        <f t="shared" si="43"/>
        <v>16.16516</v>
      </c>
      <c r="AA74" s="11">
        <f t="shared" si="39"/>
        <v>25.989003215434085</v>
      </c>
      <c r="AB74" s="11">
        <f t="shared" si="40"/>
        <v>18.192302250803859</v>
      </c>
      <c r="AC74" s="7">
        <v>30</v>
      </c>
      <c r="AD74" s="97">
        <f t="shared" ref="AD74:AD83" si="44">IFERROR(IF($AB74=0,"",$AB74*AE74),"")</f>
        <v>4.5480755627009648</v>
      </c>
      <c r="AE74" s="100">
        <v>0.25</v>
      </c>
      <c r="AF74" s="101">
        <f t="shared" ref="AF74:AF85" si="45">IFERROR(IF($AB74=0,"",$AB74*AG74),"")</f>
        <v>0.3638460450160772</v>
      </c>
      <c r="AG74" s="100">
        <v>0.02</v>
      </c>
      <c r="AH74" s="101">
        <f t="shared" ref="AH74:AH85" si="46">IFERROR(IF($AB74=0,"",$AB74*AI74),"")</f>
        <v>0.1819230225080386</v>
      </c>
      <c r="AI74" s="100">
        <v>0.01</v>
      </c>
      <c r="AJ74" s="97">
        <f t="shared" ref="AJ74:AJ85" si="47">IFERROR(IF($AB74=0,"",$AB74*AK74),"")</f>
        <v>20.739224565916398</v>
      </c>
      <c r="AK74" s="126">
        <v>1.1399999999999999</v>
      </c>
      <c r="AL74" s="171"/>
      <c r="AM74" s="29"/>
      <c r="AN74" s="132"/>
      <c r="AO74" s="66"/>
    </row>
    <row r="75" spans="1:41" s="173" customFormat="1" ht="15.75" x14ac:dyDescent="0.25">
      <c r="A75" s="311"/>
      <c r="B75" s="58" t="s">
        <v>66</v>
      </c>
      <c r="C75" s="251" t="str">
        <f>IF(OR(TOTAL!C75="",TOTAL!C75=0),"",TOTAL!C75/TOTAL!$C$6*'Vîrsta 3-4 ani'!$C$6)</f>
        <v/>
      </c>
      <c r="D75" s="251" t="str">
        <f>IF(OR(TOTAL!D75="",TOTAL!D75=0),"",TOTAL!D75/TOTAL!$C$6*'Vîrsta 3-4 ani'!$C$6)</f>
        <v/>
      </c>
      <c r="E75" s="251" t="str">
        <f>IF(OR(TOTAL!E75="",TOTAL!E75=0),"",TOTAL!E75/TOTAL!$C$6*'Vîrsta 3-4 ani'!$C$6)</f>
        <v/>
      </c>
      <c r="F75" s="251" t="str">
        <f>IF(OR(TOTAL!F75="",TOTAL!F75=0),"",TOTAL!F75/TOTAL!$C$6*'Vîrsta 3-4 ani'!$C$6)</f>
        <v/>
      </c>
      <c r="G75" s="251">
        <f>IF(OR(TOTAL!G75="",TOTAL!G75=0),"",TOTAL!G75/TOTAL!$C$6*'Vîrsta 3-4 ani'!$C$6)</f>
        <v>0.65999999999999992</v>
      </c>
      <c r="H75" s="251" t="str">
        <f>IF(OR(TOTAL!H75="",TOTAL!H75=0),"",TOTAL!H75/TOTAL!$C$6*'Vîrsta 3-4 ani'!$C$6)</f>
        <v/>
      </c>
      <c r="I75" s="251" t="str">
        <f>IF(OR(TOTAL!I75="",TOTAL!I75=0),"",TOTAL!I75/TOTAL!$C$6*'Vîrsta 3-4 ani'!$C$6)</f>
        <v/>
      </c>
      <c r="J75" s="251" t="str">
        <f>IF(OR(TOTAL!J75="",TOTAL!J75=0),"",TOTAL!J75/TOTAL!$C$6*'Vîrsta 3-4 ani'!$C$6)</f>
        <v/>
      </c>
      <c r="K75" s="251" t="str">
        <f>IF(OR(TOTAL!K75="",TOTAL!K75=0),"",TOTAL!K75/TOTAL!$C$6*'Vîrsta 3-4 ani'!$C$6)</f>
        <v/>
      </c>
      <c r="L75" s="251">
        <f>IF(OR(TOTAL!L75="",TOTAL!L75=0),"",TOTAL!L75/TOTAL!$C$6*'Vîrsta 3-4 ani'!$C$6)</f>
        <v>0.88</v>
      </c>
      <c r="M75" s="251" t="str">
        <f>IF(OR(TOTAL!M75="",TOTAL!M75=0),"",TOTAL!M75/TOTAL!$C$6*'Vîrsta 3-4 ani'!$C$6)</f>
        <v/>
      </c>
      <c r="N75" s="251" t="str">
        <f>IF(OR(TOTAL!N75="",TOTAL!N75=0),"",TOTAL!N75/TOTAL!$C$6*'Vîrsta 3-4 ani'!$C$6)</f>
        <v/>
      </c>
      <c r="O75" s="251" t="str">
        <f>IF(OR(TOTAL!O75="",TOTAL!O75=0),"",TOTAL!O75/TOTAL!$C$6*'Vîrsta 3-4 ani'!$C$6)</f>
        <v/>
      </c>
      <c r="P75" s="251" t="str">
        <f>IF(OR(TOTAL!P75="",TOTAL!P75=0),"",TOTAL!P75/TOTAL!$C$6*'Vîrsta 3-4 ani'!$C$6)</f>
        <v/>
      </c>
      <c r="Q75" s="251">
        <f>IF(OR(TOTAL!Q75="",TOTAL!Q75=0),"",TOTAL!Q75/TOTAL!$C$6*'Vîrsta 3-4 ani'!$C$6)</f>
        <v>7.04</v>
      </c>
      <c r="R75" s="251" t="str">
        <f>IF(OR(TOTAL!R75="",TOTAL!R75=0),"",TOTAL!R75/TOTAL!$C$6*'Vîrsta 3-4 ani'!$C$6)</f>
        <v/>
      </c>
      <c r="S75" s="251" t="str">
        <f>IF(OR(TOTAL!S75="",TOTAL!S75=0),"",TOTAL!S75/TOTAL!$C$6*'Vîrsta 3-4 ani'!$C$6)</f>
        <v/>
      </c>
      <c r="T75" s="251" t="str">
        <f>IF(OR(TOTAL!T75="",TOTAL!T75=0),"",TOTAL!T75/TOTAL!$C$6*'Vîrsta 3-4 ani'!$C$6)</f>
        <v/>
      </c>
      <c r="U75" s="251" t="str">
        <f>IF(OR(TOTAL!U75="",TOTAL!U75=0),"",TOTAL!U75/TOTAL!$C$6*'Vîrsta 3-4 ani'!$C$6)</f>
        <v/>
      </c>
      <c r="V75" s="251" t="str">
        <f>IF(OR(TOTAL!V75="",TOTAL!V75=0),"",TOTAL!V75/TOTAL!$C$6*'Vîrsta 3-4 ani'!$C$6)</f>
        <v/>
      </c>
      <c r="W75" s="251" t="str">
        <f>IF(OR(TOTAL!W75="",TOTAL!W75=0),"",TOTAL!W75/TOTAL!$C$6*'Vîrsta 3-4 ani'!$C$6)</f>
        <v/>
      </c>
      <c r="X75" s="251" t="str">
        <f>IF(OR(TOTAL!X75="",TOTAL!X75=0),"",TOTAL!X75/TOTAL!$C$6*'Vîrsta 3-4 ani'!$C$6)</f>
        <v/>
      </c>
      <c r="Y75" s="251" t="str">
        <f>IF(OR(TOTAL!Y75="",TOTAL!Y75=0),"",TOTAL!Y75/TOTAL!$C$6*'Vîrsta 3-4 ani'!$C$6)</f>
        <v/>
      </c>
      <c r="Z75" s="24">
        <f t="shared" si="43"/>
        <v>8.58</v>
      </c>
      <c r="AA75" s="24">
        <f t="shared" si="39"/>
        <v>13.794212218649516</v>
      </c>
      <c r="AB75" s="24">
        <f t="shared" si="40"/>
        <v>9.6559485530546603</v>
      </c>
      <c r="AC75" s="8">
        <v>30</v>
      </c>
      <c r="AD75" s="101">
        <f t="shared" si="44"/>
        <v>2.4139871382636651</v>
      </c>
      <c r="AE75" s="100">
        <v>0.25</v>
      </c>
      <c r="AF75" s="101">
        <f t="shared" si="45"/>
        <v>3.8623794212218641E-2</v>
      </c>
      <c r="AG75" s="100">
        <v>4.0000000000000001E-3</v>
      </c>
      <c r="AH75" s="101">
        <f t="shared" si="46"/>
        <v>0</v>
      </c>
      <c r="AI75" s="100"/>
      <c r="AJ75" s="101">
        <f t="shared" si="47"/>
        <v>16.415112540192922</v>
      </c>
      <c r="AK75" s="125">
        <v>1.7</v>
      </c>
      <c r="AL75" s="171"/>
      <c r="AM75" s="28"/>
      <c r="AN75" s="131"/>
      <c r="AO75" s="172"/>
    </row>
    <row r="76" spans="1:41" s="173" customFormat="1" ht="15.75" x14ac:dyDescent="0.25">
      <c r="A76" s="311"/>
      <c r="B76" s="58" t="s">
        <v>118</v>
      </c>
      <c r="C76" s="251" t="str">
        <f>IF(OR(TOTAL!C76="",TOTAL!C76=0),"",TOTAL!C76/TOTAL!$C$6*'Vîrsta 3-4 ani'!$C$6)</f>
        <v/>
      </c>
      <c r="D76" s="251" t="str">
        <f>IF(OR(TOTAL!D76="",TOTAL!D76=0),"",TOTAL!D76/TOTAL!$C$6*'Vîrsta 3-4 ani'!$C$6)</f>
        <v/>
      </c>
      <c r="E76" s="251" t="str">
        <f>IF(OR(TOTAL!E76="",TOTAL!E76=0),"",TOTAL!E76/TOTAL!$C$6*'Vîrsta 3-4 ani'!$C$6)</f>
        <v/>
      </c>
      <c r="F76" s="251" t="str">
        <f>IF(OR(TOTAL!F76="",TOTAL!F76=0),"",TOTAL!F76/TOTAL!$C$6*'Vîrsta 3-4 ani'!$C$6)</f>
        <v/>
      </c>
      <c r="G76" s="251" t="str">
        <f>IF(OR(TOTAL!G76="",TOTAL!G76=0),"",TOTAL!G76/TOTAL!$C$6*'Vîrsta 3-4 ani'!$C$6)</f>
        <v/>
      </c>
      <c r="H76" s="251" t="str">
        <f>IF(OR(TOTAL!H76="",TOTAL!H76=0),"",TOTAL!H76/TOTAL!$C$6*'Vîrsta 3-4 ani'!$C$6)</f>
        <v/>
      </c>
      <c r="I76" s="251" t="str">
        <f>IF(OR(TOTAL!I76="",TOTAL!I76=0),"",TOTAL!I76/TOTAL!$C$6*'Vîrsta 3-4 ani'!$C$6)</f>
        <v/>
      </c>
      <c r="J76" s="251" t="str">
        <f>IF(OR(TOTAL!J76="",TOTAL!J76=0),"",TOTAL!J76/TOTAL!$C$6*'Vîrsta 3-4 ani'!$C$6)</f>
        <v/>
      </c>
      <c r="K76" s="251">
        <f>IF(OR(TOTAL!K76="",TOTAL!K76=0),"",TOTAL!K76/TOTAL!$C$6*'Vîrsta 3-4 ani'!$C$6)</f>
        <v>1.3912800000000001</v>
      </c>
      <c r="L76" s="251" t="str">
        <f>IF(OR(TOTAL!L76="",TOTAL!L76=0),"",TOTAL!L76/TOTAL!$C$6*'Vîrsta 3-4 ani'!$C$6)</f>
        <v/>
      </c>
      <c r="M76" s="251" t="str">
        <f>IF(OR(TOTAL!M76="",TOTAL!M76=0),"",TOTAL!M76/TOTAL!$C$6*'Vîrsta 3-4 ani'!$C$6)</f>
        <v/>
      </c>
      <c r="N76" s="251" t="str">
        <f>IF(OR(TOTAL!N76="",TOTAL!N76=0),"",TOTAL!N76/TOTAL!$C$6*'Vîrsta 3-4 ani'!$C$6)</f>
        <v/>
      </c>
      <c r="O76" s="251" t="str">
        <f>IF(OR(TOTAL!O76="",TOTAL!O76=0),"",TOTAL!O76/TOTAL!$C$6*'Vîrsta 3-4 ani'!$C$6)</f>
        <v/>
      </c>
      <c r="P76" s="251" t="str">
        <f>IF(OR(TOTAL!P76="",TOTAL!P76=0),"",TOTAL!P76/TOTAL!$C$6*'Vîrsta 3-4 ani'!$C$6)</f>
        <v/>
      </c>
      <c r="Q76" s="251" t="str">
        <f>IF(OR(TOTAL!Q76="",TOTAL!Q76=0),"",TOTAL!Q76/TOTAL!$C$6*'Vîrsta 3-4 ani'!$C$6)</f>
        <v/>
      </c>
      <c r="R76" s="251" t="str">
        <f>IF(OR(TOTAL!R76="",TOTAL!R76=0),"",TOTAL!R76/TOTAL!$C$6*'Vîrsta 3-4 ani'!$C$6)</f>
        <v/>
      </c>
      <c r="S76" s="251">
        <f>IF(OR(TOTAL!S76="",TOTAL!S76=0),"",TOTAL!S76/TOTAL!$C$6*'Vîrsta 3-4 ani'!$C$6)</f>
        <v>6.6748000000000003</v>
      </c>
      <c r="T76" s="251" t="str">
        <f>IF(OR(TOTAL!T76="",TOTAL!T76=0),"",TOTAL!T76/TOTAL!$C$6*'Vîrsta 3-4 ani'!$C$6)</f>
        <v/>
      </c>
      <c r="U76" s="251" t="str">
        <f>IF(OR(TOTAL!U76="",TOTAL!U76=0),"",TOTAL!U76/TOTAL!$C$6*'Vîrsta 3-4 ani'!$C$6)</f>
        <v/>
      </c>
      <c r="V76" s="251" t="str">
        <f>IF(OR(TOTAL!V76="",TOTAL!V76=0),"",TOTAL!V76/TOTAL!$C$6*'Vîrsta 3-4 ani'!$C$6)</f>
        <v/>
      </c>
      <c r="W76" s="251" t="str">
        <f>IF(OR(TOTAL!W76="",TOTAL!W76=0),"",TOTAL!W76/TOTAL!$C$6*'Vîrsta 3-4 ani'!$C$6)</f>
        <v/>
      </c>
      <c r="X76" s="251" t="str">
        <f>IF(OR(TOTAL!X76="",TOTAL!X76=0),"",TOTAL!X76/TOTAL!$C$6*'Vîrsta 3-4 ani'!$C$6)</f>
        <v/>
      </c>
      <c r="Y76" s="251" t="str">
        <f>IF(OR(TOTAL!Y76="",TOTAL!Y76=0),"",TOTAL!Y76/TOTAL!$C$6*'Vîrsta 3-4 ani'!$C$6)</f>
        <v/>
      </c>
      <c r="Z76" s="24">
        <f t="shared" si="43"/>
        <v>8.0660799999999995</v>
      </c>
      <c r="AA76" s="24">
        <f t="shared" si="39"/>
        <v>12.967974276527331</v>
      </c>
      <c r="AB76" s="24">
        <f t="shared" si="40"/>
        <v>9.0775819935691313</v>
      </c>
      <c r="AC76" s="8">
        <v>30</v>
      </c>
      <c r="AD76" s="101">
        <f t="shared" si="44"/>
        <v>1.5704216848874597</v>
      </c>
      <c r="AE76" s="100">
        <v>0.17299999999999999</v>
      </c>
      <c r="AF76" s="101">
        <f t="shared" si="45"/>
        <v>0.81698237942122176</v>
      </c>
      <c r="AG76" s="100">
        <v>0.09</v>
      </c>
      <c r="AH76" s="101">
        <f t="shared" si="46"/>
        <v>0.1724740578778135</v>
      </c>
      <c r="AI76" s="100">
        <v>1.9E-2</v>
      </c>
      <c r="AJ76" s="101">
        <f t="shared" si="47"/>
        <v>14.705682829581994</v>
      </c>
      <c r="AK76" s="125">
        <v>1.62</v>
      </c>
      <c r="AL76" s="171"/>
      <c r="AM76" s="28"/>
      <c r="AN76" s="131"/>
      <c r="AO76" s="172"/>
    </row>
    <row r="77" spans="1:41" s="31" customFormat="1" ht="15.75" x14ac:dyDescent="0.25">
      <c r="A77" s="311"/>
      <c r="B77" s="58" t="s">
        <v>67</v>
      </c>
      <c r="C77" s="251" t="str">
        <f>IF(OR(TOTAL!C77="",TOTAL!C77=0),"",TOTAL!C77/TOTAL!$C$6*'Vîrsta 3-4 ani'!$C$6)</f>
        <v/>
      </c>
      <c r="D77" s="251" t="str">
        <f>IF(OR(TOTAL!D77="",TOTAL!D77=0),"",TOTAL!D77/TOTAL!$C$6*'Vîrsta 3-4 ani'!$C$6)</f>
        <v/>
      </c>
      <c r="E77" s="251" t="str">
        <f>IF(OR(TOTAL!E77="",TOTAL!E77=0),"",TOTAL!E77/TOTAL!$C$6*'Vîrsta 3-4 ani'!$C$6)</f>
        <v/>
      </c>
      <c r="F77" s="251" t="str">
        <f>IF(OR(TOTAL!F77="",TOTAL!F77=0),"",TOTAL!F77/TOTAL!$C$6*'Vîrsta 3-4 ani'!$C$6)</f>
        <v/>
      </c>
      <c r="G77" s="251" t="str">
        <f>IF(OR(TOTAL!G77="",TOTAL!G77=0),"",TOTAL!G77/TOTAL!$C$6*'Vîrsta 3-4 ani'!$C$6)</f>
        <v/>
      </c>
      <c r="H77" s="251" t="str">
        <f>IF(OR(TOTAL!H77="",TOTAL!H77=0),"",TOTAL!H77/TOTAL!$C$6*'Vîrsta 3-4 ani'!$C$6)</f>
        <v/>
      </c>
      <c r="I77" s="251" t="str">
        <f>IF(OR(TOTAL!I77="",TOTAL!I77=0),"",TOTAL!I77/TOTAL!$C$6*'Vîrsta 3-4 ani'!$C$6)</f>
        <v/>
      </c>
      <c r="J77" s="251" t="str">
        <f>IF(OR(TOTAL!J77="",TOTAL!J77=0),"",TOTAL!J77/TOTAL!$C$6*'Vîrsta 3-4 ani'!$C$6)</f>
        <v/>
      </c>
      <c r="K77" s="251" t="str">
        <f>IF(OR(TOTAL!K77="",TOTAL!K77=0),"",TOTAL!K77/TOTAL!$C$6*'Vîrsta 3-4 ani'!$C$6)</f>
        <v/>
      </c>
      <c r="L77" s="251" t="str">
        <f>IF(OR(TOTAL!L77="",TOTAL!L77=0),"",TOTAL!L77/TOTAL!$C$6*'Vîrsta 3-4 ani'!$C$6)</f>
        <v/>
      </c>
      <c r="M77" s="251" t="str">
        <f>IF(OR(TOTAL!M77="",TOTAL!M77=0),"",TOTAL!M77/TOTAL!$C$6*'Vîrsta 3-4 ani'!$C$6)</f>
        <v/>
      </c>
      <c r="N77" s="251" t="str">
        <f>IF(OR(TOTAL!N77="",TOTAL!N77=0),"",TOTAL!N77/TOTAL!$C$6*'Vîrsta 3-4 ani'!$C$6)</f>
        <v/>
      </c>
      <c r="O77" s="251" t="str">
        <f>IF(OR(TOTAL!O77="",TOTAL!O77=0),"",TOTAL!O77/TOTAL!$C$6*'Vîrsta 3-4 ani'!$C$6)</f>
        <v/>
      </c>
      <c r="P77" s="251" t="str">
        <f>IF(OR(TOTAL!P77="",TOTAL!P77=0),"",TOTAL!P77/TOTAL!$C$6*'Vîrsta 3-4 ani'!$C$6)</f>
        <v/>
      </c>
      <c r="Q77" s="251" t="str">
        <f>IF(OR(TOTAL!Q77="",TOTAL!Q77=0),"",TOTAL!Q77/TOTAL!$C$6*'Vîrsta 3-4 ani'!$C$6)</f>
        <v/>
      </c>
      <c r="R77" s="251" t="str">
        <f>IF(OR(TOTAL!R77="",TOTAL!R77=0),"",TOTAL!R77/TOTAL!$C$6*'Vîrsta 3-4 ani'!$C$6)</f>
        <v/>
      </c>
      <c r="S77" s="251" t="str">
        <f>IF(OR(TOTAL!S77="",TOTAL!S77=0),"",TOTAL!S77/TOTAL!$C$6*'Vîrsta 3-4 ani'!$C$6)</f>
        <v/>
      </c>
      <c r="T77" s="251" t="str">
        <f>IF(OR(TOTAL!T77="",TOTAL!T77=0),"",TOTAL!T77/TOTAL!$C$6*'Vîrsta 3-4 ani'!$C$6)</f>
        <v/>
      </c>
      <c r="U77" s="251" t="str">
        <f>IF(OR(TOTAL!U77="",TOTAL!U77=0),"",TOTAL!U77/TOTAL!$C$6*'Vîrsta 3-4 ani'!$C$6)</f>
        <v/>
      </c>
      <c r="V77" s="251" t="str">
        <f>IF(OR(TOTAL!V77="",TOTAL!V77=0),"",TOTAL!V77/TOTAL!$C$6*'Vîrsta 3-4 ani'!$C$6)</f>
        <v/>
      </c>
      <c r="W77" s="251" t="str">
        <f>IF(OR(TOTAL!W77="",TOTAL!W77=0),"",TOTAL!W77/TOTAL!$C$6*'Vîrsta 3-4 ani'!$C$6)</f>
        <v/>
      </c>
      <c r="X77" s="251" t="str">
        <f>IF(OR(TOTAL!X77="",TOTAL!X77=0),"",TOTAL!X77/TOTAL!$C$6*'Vîrsta 3-4 ani'!$C$6)</f>
        <v/>
      </c>
      <c r="Y77" s="251" t="str">
        <f>IF(OR(TOTAL!Y77="",TOTAL!Y77=0),"",TOTAL!Y77/TOTAL!$C$6*'Vîrsta 3-4 ani'!$C$6)</f>
        <v/>
      </c>
      <c r="Z77" s="11">
        <f t="shared" si="43"/>
        <v>0</v>
      </c>
      <c r="AA77" s="11">
        <f t="shared" si="39"/>
        <v>0</v>
      </c>
      <c r="AB77" s="11" t="str">
        <f t="shared" si="40"/>
        <v/>
      </c>
      <c r="AC77" s="7">
        <v>30</v>
      </c>
      <c r="AD77" s="97" t="str">
        <f t="shared" si="44"/>
        <v/>
      </c>
      <c r="AE77" s="100">
        <v>0.15</v>
      </c>
      <c r="AF77" s="101" t="str">
        <f t="shared" si="45"/>
        <v/>
      </c>
      <c r="AG77" s="100">
        <v>5.3999999999999999E-2</v>
      </c>
      <c r="AH77" s="101" t="str">
        <f t="shared" si="46"/>
        <v/>
      </c>
      <c r="AI77" s="100"/>
      <c r="AJ77" s="101" t="str">
        <f t="shared" si="47"/>
        <v/>
      </c>
      <c r="AK77" s="125">
        <v>1.1200000000000001</v>
      </c>
      <c r="AL77" s="171"/>
      <c r="AM77" s="29"/>
      <c r="AN77" s="132"/>
      <c r="AO77" s="66"/>
    </row>
    <row r="78" spans="1:41" s="175" customFormat="1" ht="15.75" x14ac:dyDescent="0.25">
      <c r="A78" s="311"/>
      <c r="B78" s="61" t="s">
        <v>96</v>
      </c>
      <c r="C78" s="252" t="str">
        <f>IF(OR(TOTAL!C78="",TOTAL!C78=0),"",TOTAL!C78/TOTAL!$C$6*'Vîrsta 3-4 ani'!$C$6)</f>
        <v/>
      </c>
      <c r="D78" s="252" t="str">
        <f>IF(OR(TOTAL!D78="",TOTAL!D78=0),"",TOTAL!D78/TOTAL!$C$6*'Vîrsta 3-4 ani'!$C$6)</f>
        <v/>
      </c>
      <c r="E78" s="252" t="str">
        <f>IF(OR(TOTAL!E78="",TOTAL!E78=0),"",TOTAL!E78/TOTAL!$C$6*'Vîrsta 3-4 ani'!$C$6)</f>
        <v/>
      </c>
      <c r="F78" s="252" t="str">
        <f>IF(OR(TOTAL!F78="",TOTAL!F78=0),"",TOTAL!F78/TOTAL!$C$6*'Vîrsta 3-4 ani'!$C$6)</f>
        <v/>
      </c>
      <c r="G78" s="252" t="str">
        <f>IF(OR(TOTAL!G78="",TOTAL!G78=0),"",TOTAL!G78/TOTAL!$C$6*'Vîrsta 3-4 ani'!$C$6)</f>
        <v/>
      </c>
      <c r="H78" s="252" t="str">
        <f>IF(OR(TOTAL!H78="",TOTAL!H78=0),"",TOTAL!H78/TOTAL!$C$6*'Vîrsta 3-4 ani'!$C$6)</f>
        <v/>
      </c>
      <c r="I78" s="252" t="str">
        <f>IF(OR(TOTAL!I78="",TOTAL!I78=0),"",TOTAL!I78/TOTAL!$C$6*'Vîrsta 3-4 ani'!$C$6)</f>
        <v/>
      </c>
      <c r="J78" s="252" t="str">
        <f>IF(OR(TOTAL!J78="",TOTAL!J78=0),"",TOTAL!J78/TOTAL!$C$6*'Vîrsta 3-4 ani'!$C$6)</f>
        <v/>
      </c>
      <c r="K78" s="252" t="str">
        <f>IF(OR(TOTAL!K78="",TOTAL!K78=0),"",TOTAL!K78/TOTAL!$C$6*'Vîrsta 3-4 ani'!$C$6)</f>
        <v/>
      </c>
      <c r="L78" s="252" t="str">
        <f>IF(OR(TOTAL!L78="",TOTAL!L78=0),"",TOTAL!L78/TOTAL!$C$6*'Vîrsta 3-4 ani'!$C$6)</f>
        <v/>
      </c>
      <c r="M78" s="252" t="str">
        <f>IF(OR(TOTAL!M78="",TOTAL!M78=0),"",TOTAL!M78/TOTAL!$C$6*'Vîrsta 3-4 ani'!$C$6)</f>
        <v/>
      </c>
      <c r="N78" s="252" t="str">
        <f>IF(OR(TOTAL!N78="",TOTAL!N78=0),"",TOTAL!N78/TOTAL!$C$6*'Vîrsta 3-4 ani'!$C$6)</f>
        <v/>
      </c>
      <c r="O78" s="252" t="str">
        <f>IF(OR(TOTAL!O78="",TOTAL!O78=0),"",TOTAL!O78/TOTAL!$C$6*'Vîrsta 3-4 ani'!$C$6)</f>
        <v/>
      </c>
      <c r="P78" s="252" t="str">
        <f>IF(OR(TOTAL!P78="",TOTAL!P78=0),"",TOTAL!P78/TOTAL!$C$6*'Vîrsta 3-4 ani'!$C$6)</f>
        <v/>
      </c>
      <c r="Q78" s="252" t="str">
        <f>IF(OR(TOTAL!Q78="",TOTAL!Q78=0),"",TOTAL!Q78/TOTAL!$C$6*'Vîrsta 3-4 ani'!$C$6)</f>
        <v/>
      </c>
      <c r="R78" s="252" t="str">
        <f>IF(OR(TOTAL!R78="",TOTAL!R78=0),"",TOTAL!R78/TOTAL!$C$6*'Vîrsta 3-4 ani'!$C$6)</f>
        <v/>
      </c>
      <c r="S78" s="252" t="str">
        <f>IF(OR(TOTAL!S78="",TOTAL!S78=0),"",TOTAL!S78/TOTAL!$C$6*'Vîrsta 3-4 ani'!$C$6)</f>
        <v/>
      </c>
      <c r="T78" s="252" t="str">
        <f>IF(OR(TOTAL!T78="",TOTAL!T78=0),"",TOTAL!T78/TOTAL!$C$6*'Vîrsta 3-4 ani'!$C$6)</f>
        <v/>
      </c>
      <c r="U78" s="252" t="str">
        <f>IF(OR(TOTAL!U78="",TOTAL!U78=0),"",TOTAL!U78/TOTAL!$C$6*'Vîrsta 3-4 ani'!$C$6)</f>
        <v/>
      </c>
      <c r="V78" s="252" t="str">
        <f>IF(OR(TOTAL!V78="",TOTAL!V78=0),"",TOTAL!V78/TOTAL!$C$6*'Vîrsta 3-4 ani'!$C$6)</f>
        <v/>
      </c>
      <c r="W78" s="252" t="str">
        <f>IF(OR(TOTAL!W78="",TOTAL!W78=0),"",TOTAL!W78/TOTAL!$C$6*'Vîrsta 3-4 ani'!$C$6)</f>
        <v/>
      </c>
      <c r="X78" s="252" t="str">
        <f>IF(OR(TOTAL!X78="",TOTAL!X78=0),"",TOTAL!X78/TOTAL!$C$6*'Vîrsta 3-4 ani'!$C$6)</f>
        <v/>
      </c>
      <c r="Y78" s="252" t="str">
        <f>IF(OR(TOTAL!Y78="",TOTAL!Y78=0),"",TOTAL!Y78/TOTAL!$C$6*'Vîrsta 3-4 ani'!$C$6)</f>
        <v/>
      </c>
      <c r="Z78" s="34">
        <f t="shared" si="43"/>
        <v>0</v>
      </c>
      <c r="AA78" s="34">
        <f t="shared" si="39"/>
        <v>0</v>
      </c>
      <c r="AB78" s="34" t="str">
        <f t="shared" si="40"/>
        <v/>
      </c>
      <c r="AC78" s="8">
        <v>36</v>
      </c>
      <c r="AD78" s="104" t="str">
        <f t="shared" si="44"/>
        <v/>
      </c>
      <c r="AE78" s="105">
        <v>0.02</v>
      </c>
      <c r="AF78" s="104" t="str">
        <f t="shared" si="45"/>
        <v/>
      </c>
      <c r="AG78" s="105">
        <v>0.14699999999999999</v>
      </c>
      <c r="AH78" s="104" t="str">
        <f t="shared" si="46"/>
        <v/>
      </c>
      <c r="AI78" s="105">
        <v>8.5000000000000006E-2</v>
      </c>
      <c r="AJ78" s="104" t="str">
        <f t="shared" si="47"/>
        <v/>
      </c>
      <c r="AK78" s="153">
        <v>1.2</v>
      </c>
      <c r="AL78" s="171"/>
      <c r="AM78" s="28"/>
      <c r="AN78" s="131"/>
      <c r="AO78" s="174"/>
    </row>
    <row r="79" spans="1:41" s="31" customFormat="1" ht="15.75" x14ac:dyDescent="0.25">
      <c r="A79" s="311"/>
      <c r="B79" s="58" t="s">
        <v>68</v>
      </c>
      <c r="C79" s="251" t="str">
        <f>IF(OR(TOTAL!C79="",TOTAL!C79=0),"",TOTAL!C79/TOTAL!$C$6*'Vîrsta 3-4 ani'!$C$6)</f>
        <v/>
      </c>
      <c r="D79" s="251" t="str">
        <f>IF(OR(TOTAL!D79="",TOTAL!D79=0),"",TOTAL!D79/TOTAL!$C$6*'Vîrsta 3-4 ani'!$C$6)</f>
        <v/>
      </c>
      <c r="E79" s="251" t="str">
        <f>IF(OR(TOTAL!E79="",TOTAL!E79=0),"",TOTAL!E79/TOTAL!$C$6*'Vîrsta 3-4 ani'!$C$6)</f>
        <v/>
      </c>
      <c r="F79" s="251" t="str">
        <f>IF(OR(TOTAL!F79="",TOTAL!F79=0),"",TOTAL!F79/TOTAL!$C$6*'Vîrsta 3-4 ani'!$C$6)</f>
        <v/>
      </c>
      <c r="G79" s="251" t="str">
        <f>IF(OR(TOTAL!G79="",TOTAL!G79=0),"",TOTAL!G79/TOTAL!$C$6*'Vîrsta 3-4 ani'!$C$6)</f>
        <v/>
      </c>
      <c r="H79" s="251" t="str">
        <f>IF(OR(TOTAL!H79="",TOTAL!H79=0),"",TOTAL!H79/TOTAL!$C$6*'Vîrsta 3-4 ani'!$C$6)</f>
        <v/>
      </c>
      <c r="I79" s="251" t="str">
        <f>IF(OR(TOTAL!I79="",TOTAL!I79=0),"",TOTAL!I79/TOTAL!$C$6*'Vîrsta 3-4 ani'!$C$6)</f>
        <v/>
      </c>
      <c r="J79" s="251" t="str">
        <f>IF(OR(TOTAL!J79="",TOTAL!J79=0),"",TOTAL!J79/TOTAL!$C$6*'Vîrsta 3-4 ani'!$C$6)</f>
        <v/>
      </c>
      <c r="K79" s="251" t="str">
        <f>IF(OR(TOTAL!K79="",TOTAL!K79=0),"",TOTAL!K79/TOTAL!$C$6*'Vîrsta 3-4 ani'!$C$6)</f>
        <v/>
      </c>
      <c r="L79" s="251" t="str">
        <f>IF(OR(TOTAL!L79="",TOTAL!L79=0),"",TOTAL!L79/TOTAL!$C$6*'Vîrsta 3-4 ani'!$C$6)</f>
        <v/>
      </c>
      <c r="M79" s="251" t="str">
        <f>IF(OR(TOTAL!M79="",TOTAL!M79=0),"",TOTAL!M79/TOTAL!$C$6*'Vîrsta 3-4 ani'!$C$6)</f>
        <v/>
      </c>
      <c r="N79" s="251" t="str">
        <f>IF(OR(TOTAL!N79="",TOTAL!N79=0),"",TOTAL!N79/TOTAL!$C$6*'Vîrsta 3-4 ani'!$C$6)</f>
        <v/>
      </c>
      <c r="O79" s="251" t="str">
        <f>IF(OR(TOTAL!O79="",TOTAL!O79=0),"",TOTAL!O79/TOTAL!$C$6*'Vîrsta 3-4 ani'!$C$6)</f>
        <v/>
      </c>
      <c r="P79" s="251" t="str">
        <f>IF(OR(TOTAL!P79="",TOTAL!P79=0),"",TOTAL!P79/TOTAL!$C$6*'Vîrsta 3-4 ani'!$C$6)</f>
        <v/>
      </c>
      <c r="Q79" s="251" t="str">
        <f>IF(OR(TOTAL!Q79="",TOTAL!Q79=0),"",TOTAL!Q79/TOTAL!$C$6*'Vîrsta 3-4 ani'!$C$6)</f>
        <v/>
      </c>
      <c r="R79" s="251" t="str">
        <f>IF(OR(TOTAL!R79="",TOTAL!R79=0),"",TOTAL!R79/TOTAL!$C$6*'Vîrsta 3-4 ani'!$C$6)</f>
        <v/>
      </c>
      <c r="S79" s="251" t="str">
        <f>IF(OR(TOTAL!S79="",TOTAL!S79=0),"",TOTAL!S79/TOTAL!$C$6*'Vîrsta 3-4 ani'!$C$6)</f>
        <v/>
      </c>
      <c r="T79" s="251" t="str">
        <f>IF(OR(TOTAL!T79="",TOTAL!T79=0),"",TOTAL!T79/TOTAL!$C$6*'Vîrsta 3-4 ani'!$C$6)</f>
        <v/>
      </c>
      <c r="U79" s="251" t="str">
        <f>IF(OR(TOTAL!U79="",TOTAL!U79=0),"",TOTAL!U79/TOTAL!$C$6*'Vîrsta 3-4 ani'!$C$6)</f>
        <v/>
      </c>
      <c r="V79" s="251" t="str">
        <f>IF(OR(TOTAL!V79="",TOTAL!V79=0),"",TOTAL!V79/TOTAL!$C$6*'Vîrsta 3-4 ani'!$C$6)</f>
        <v/>
      </c>
      <c r="W79" s="251" t="str">
        <f>IF(OR(TOTAL!W79="",TOTAL!W79=0),"",TOTAL!W79/TOTAL!$C$6*'Vîrsta 3-4 ani'!$C$6)</f>
        <v/>
      </c>
      <c r="X79" s="251" t="str">
        <f>IF(OR(TOTAL!X79="",TOTAL!X79=0),"",TOTAL!X79/TOTAL!$C$6*'Vîrsta 3-4 ani'!$C$6)</f>
        <v/>
      </c>
      <c r="Y79" s="251" t="str">
        <f>IF(OR(TOTAL!Y79="",TOTAL!Y79=0),"",TOTAL!Y79/TOTAL!$C$6*'Vîrsta 3-4 ani'!$C$6)</f>
        <v/>
      </c>
      <c r="Z79" s="11">
        <f t="shared" si="43"/>
        <v>0</v>
      </c>
      <c r="AA79" s="11">
        <f t="shared" si="39"/>
        <v>0</v>
      </c>
      <c r="AB79" s="11" t="str">
        <f t="shared" si="40"/>
        <v/>
      </c>
      <c r="AC79" s="7">
        <v>30</v>
      </c>
      <c r="AD79" s="97" t="str">
        <f t="shared" si="44"/>
        <v/>
      </c>
      <c r="AE79" s="100">
        <v>0.21</v>
      </c>
      <c r="AF79" s="101" t="str">
        <f t="shared" si="45"/>
        <v/>
      </c>
      <c r="AG79" s="100">
        <v>0.08</v>
      </c>
      <c r="AH79" s="101" t="str">
        <f t="shared" si="46"/>
        <v/>
      </c>
      <c r="AI79" s="100">
        <v>4.0000000000000001E-3</v>
      </c>
      <c r="AJ79" s="101" t="str">
        <f t="shared" si="47"/>
        <v/>
      </c>
      <c r="AK79" s="126">
        <v>1.62</v>
      </c>
      <c r="AL79" s="171"/>
      <c r="AM79" s="29"/>
      <c r="AN79" s="132"/>
      <c r="AO79" s="66"/>
    </row>
    <row r="80" spans="1:41" s="31" customFormat="1" ht="15.75" x14ac:dyDescent="0.25">
      <c r="A80" s="311"/>
      <c r="B80" s="57" t="s">
        <v>97</v>
      </c>
      <c r="C80" s="245" t="str">
        <f>IF(OR(TOTAL!C80="",TOTAL!C80=0),"",TOTAL!C80/TOTAL!$C$6*'Vîrsta 3-4 ani'!$C$6)</f>
        <v/>
      </c>
      <c r="D80" s="245" t="str">
        <f>IF(OR(TOTAL!D80="",TOTAL!D80=0),"",TOTAL!D80/TOTAL!$C$6*'Vîrsta 3-4 ani'!$C$6)</f>
        <v/>
      </c>
      <c r="E80" s="245">
        <f>IF(OR(TOTAL!E80="",TOTAL!E80=0),"",TOTAL!E80/TOTAL!$C$6*'Vîrsta 3-4 ani'!$C$6)</f>
        <v>1.1000000000000001</v>
      </c>
      <c r="F80" s="245" t="str">
        <f>IF(OR(TOTAL!F80="",TOTAL!F80=0),"",TOTAL!F80/TOTAL!$C$6*'Vîrsta 3-4 ani'!$C$6)</f>
        <v/>
      </c>
      <c r="G80" s="245" t="str">
        <f>IF(OR(TOTAL!G80="",TOTAL!G80=0),"",TOTAL!G80/TOTAL!$C$6*'Vîrsta 3-4 ani'!$C$6)</f>
        <v/>
      </c>
      <c r="H80" s="245" t="str">
        <f>IF(OR(TOTAL!H80="",TOTAL!H80=0),"",TOTAL!H80/TOTAL!$C$6*'Vîrsta 3-4 ani'!$C$6)</f>
        <v/>
      </c>
      <c r="I80" s="245" t="str">
        <f>IF(OR(TOTAL!I80="",TOTAL!I80=0),"",TOTAL!I80/TOTAL!$C$6*'Vîrsta 3-4 ani'!$C$6)</f>
        <v/>
      </c>
      <c r="J80" s="245" t="str">
        <f>IF(OR(TOTAL!J80="",TOTAL!J80=0),"",TOTAL!J80/TOTAL!$C$6*'Vîrsta 3-4 ani'!$C$6)</f>
        <v/>
      </c>
      <c r="K80" s="245" t="str">
        <f>IF(OR(TOTAL!K80="",TOTAL!K80=0),"",TOTAL!K80/TOTAL!$C$6*'Vîrsta 3-4 ani'!$C$6)</f>
        <v/>
      </c>
      <c r="L80" s="245" t="str">
        <f>IF(OR(TOTAL!L80="",TOTAL!L80=0),"",TOTAL!L80/TOTAL!$C$6*'Vîrsta 3-4 ani'!$C$6)</f>
        <v/>
      </c>
      <c r="M80" s="245" t="str">
        <f>IF(OR(TOTAL!M80="",TOTAL!M80=0),"",TOTAL!M80/TOTAL!$C$6*'Vîrsta 3-4 ani'!$C$6)</f>
        <v/>
      </c>
      <c r="N80" s="245" t="str">
        <f>IF(OR(TOTAL!N80="",TOTAL!N80=0),"",TOTAL!N80/TOTAL!$C$6*'Vîrsta 3-4 ani'!$C$6)</f>
        <v/>
      </c>
      <c r="O80" s="245" t="str">
        <f>IF(OR(TOTAL!O80="",TOTAL!O80=0),"",TOTAL!O80/TOTAL!$C$6*'Vîrsta 3-4 ani'!$C$6)</f>
        <v/>
      </c>
      <c r="P80" s="245" t="str">
        <f>IF(OR(TOTAL!P80="",TOTAL!P80=0),"",TOTAL!P80/TOTAL!$C$6*'Vîrsta 3-4 ani'!$C$6)</f>
        <v/>
      </c>
      <c r="Q80" s="245" t="str">
        <f>IF(OR(TOTAL!Q80="",TOTAL!Q80=0),"",TOTAL!Q80/TOTAL!$C$6*'Vîrsta 3-4 ani'!$C$6)</f>
        <v/>
      </c>
      <c r="R80" s="245" t="str">
        <f>IF(OR(TOTAL!R80="",TOTAL!R80=0),"",TOTAL!R80/TOTAL!$C$6*'Vîrsta 3-4 ani'!$C$6)</f>
        <v/>
      </c>
      <c r="S80" s="245" t="str">
        <f>IF(OR(TOTAL!S80="",TOTAL!S80=0),"",TOTAL!S80/TOTAL!$C$6*'Vîrsta 3-4 ani'!$C$6)</f>
        <v/>
      </c>
      <c r="T80" s="245" t="str">
        <f>IF(OR(TOTAL!T80="",TOTAL!T80=0),"",TOTAL!T80/TOTAL!$C$6*'Vîrsta 3-4 ani'!$C$6)</f>
        <v/>
      </c>
      <c r="U80" s="245" t="str">
        <f>IF(OR(TOTAL!U80="",TOTAL!U80=0),"",TOTAL!U80/TOTAL!$C$6*'Vîrsta 3-4 ani'!$C$6)</f>
        <v/>
      </c>
      <c r="V80" s="245" t="str">
        <f>IF(OR(TOTAL!V80="",TOTAL!V80=0),"",TOTAL!V80/TOTAL!$C$6*'Vîrsta 3-4 ani'!$C$6)</f>
        <v/>
      </c>
      <c r="W80" s="245" t="str">
        <f>IF(OR(TOTAL!W80="",TOTAL!W80=0),"",TOTAL!W80/TOTAL!$C$6*'Vîrsta 3-4 ani'!$C$6)</f>
        <v/>
      </c>
      <c r="X80" s="245" t="str">
        <f>IF(OR(TOTAL!X80="",TOTAL!X80=0),"",TOTAL!X80/TOTAL!$C$6*'Vîrsta 3-4 ani'!$C$6)</f>
        <v/>
      </c>
      <c r="Y80" s="245" t="str">
        <f>IF(OR(TOTAL!Y80="",TOTAL!Y80=0),"",TOTAL!Y80/TOTAL!$C$6*'Vîrsta 3-4 ani'!$C$6)</f>
        <v/>
      </c>
      <c r="Z80" s="11">
        <f t="shared" si="43"/>
        <v>1.1000000000000001</v>
      </c>
      <c r="AA80" s="11">
        <f t="shared" si="39"/>
        <v>1.7684887459807075</v>
      </c>
      <c r="AB80" s="11">
        <f t="shared" si="40"/>
        <v>1.0610932475884245</v>
      </c>
      <c r="AC80" s="7">
        <v>40</v>
      </c>
      <c r="AD80" s="97">
        <f t="shared" si="44"/>
        <v>0.21434083601286177</v>
      </c>
      <c r="AE80" s="100">
        <v>0.20200000000000001</v>
      </c>
      <c r="AF80" s="101">
        <f t="shared" si="45"/>
        <v>7.4276527331189723E-2</v>
      </c>
      <c r="AG80" s="100">
        <v>7.0000000000000007E-2</v>
      </c>
      <c r="AH80" s="101">
        <f t="shared" si="46"/>
        <v>0</v>
      </c>
      <c r="AI80" s="100">
        <v>0</v>
      </c>
      <c r="AJ80" s="97">
        <f t="shared" si="47"/>
        <v>1.5916398713826367</v>
      </c>
      <c r="AK80" s="126">
        <v>1.5</v>
      </c>
      <c r="AL80" s="171"/>
      <c r="AM80" s="29"/>
      <c r="AN80" s="132"/>
      <c r="AO80" s="66"/>
    </row>
    <row r="81" spans="1:41" s="173" customFormat="1" ht="15.75" x14ac:dyDescent="0.25">
      <c r="A81" s="311"/>
      <c r="B81" s="60" t="s">
        <v>98</v>
      </c>
      <c r="C81" s="250" t="str">
        <f>IF(OR(TOTAL!C81="",TOTAL!C81=0),"",TOTAL!C81/TOTAL!$C$6*'Vîrsta 3-4 ani'!$C$6)</f>
        <v/>
      </c>
      <c r="D81" s="250" t="str">
        <f>IF(OR(TOTAL!D81="",TOTAL!D81=0),"",TOTAL!D81/TOTAL!$C$6*'Vîrsta 3-4 ani'!$C$6)</f>
        <v/>
      </c>
      <c r="E81" s="250" t="str">
        <f>IF(OR(TOTAL!E81="",TOTAL!E81=0),"",TOTAL!E81/TOTAL!$C$6*'Vîrsta 3-4 ani'!$C$6)</f>
        <v/>
      </c>
      <c r="F81" s="250" t="str">
        <f>IF(OR(TOTAL!F81="",TOTAL!F81=0),"",TOTAL!F81/TOTAL!$C$6*'Vîrsta 3-4 ani'!$C$6)</f>
        <v/>
      </c>
      <c r="G81" s="250" t="str">
        <f>IF(OR(TOTAL!G81="",TOTAL!G81=0),"",TOTAL!G81/TOTAL!$C$6*'Vîrsta 3-4 ani'!$C$6)</f>
        <v/>
      </c>
      <c r="H81" s="250" t="str">
        <f>IF(OR(TOTAL!H81="",TOTAL!H81=0),"",TOTAL!H81/TOTAL!$C$6*'Vîrsta 3-4 ani'!$C$6)</f>
        <v/>
      </c>
      <c r="I81" s="250" t="str">
        <f>IF(OR(TOTAL!I81="",TOTAL!I81=0),"",TOTAL!I81/TOTAL!$C$6*'Vîrsta 3-4 ani'!$C$6)</f>
        <v/>
      </c>
      <c r="J81" s="250" t="str">
        <f>IF(OR(TOTAL!J81="",TOTAL!J81=0),"",TOTAL!J81/TOTAL!$C$6*'Vîrsta 3-4 ani'!$C$6)</f>
        <v/>
      </c>
      <c r="K81" s="250" t="str">
        <f>IF(OR(TOTAL!K81="",TOTAL!K81=0),"",TOTAL!K81/TOTAL!$C$6*'Vîrsta 3-4 ani'!$C$6)</f>
        <v/>
      </c>
      <c r="L81" s="250" t="str">
        <f>IF(OR(TOTAL!L81="",TOTAL!L81=0),"",TOTAL!L81/TOTAL!$C$6*'Vîrsta 3-4 ani'!$C$6)</f>
        <v/>
      </c>
      <c r="M81" s="250" t="str">
        <f>IF(OR(TOTAL!M81="",TOTAL!M81=0),"",TOTAL!M81/TOTAL!$C$6*'Vîrsta 3-4 ani'!$C$6)</f>
        <v/>
      </c>
      <c r="N81" s="250" t="str">
        <f>IF(OR(TOTAL!N81="",TOTAL!N81=0),"",TOTAL!N81/TOTAL!$C$6*'Vîrsta 3-4 ani'!$C$6)</f>
        <v/>
      </c>
      <c r="O81" s="250" t="str">
        <f>IF(OR(TOTAL!O81="",TOTAL!O81=0),"",TOTAL!O81/TOTAL!$C$6*'Vîrsta 3-4 ani'!$C$6)</f>
        <v/>
      </c>
      <c r="P81" s="250" t="str">
        <f>IF(OR(TOTAL!P81="",TOTAL!P81=0),"",TOTAL!P81/TOTAL!$C$6*'Vîrsta 3-4 ani'!$C$6)</f>
        <v/>
      </c>
      <c r="Q81" s="250" t="str">
        <f>IF(OR(TOTAL!Q81="",TOTAL!Q81=0),"",TOTAL!Q81/TOTAL!$C$6*'Vîrsta 3-4 ani'!$C$6)</f>
        <v/>
      </c>
      <c r="R81" s="250" t="str">
        <f>IF(OR(TOTAL!R81="",TOTAL!R81=0),"",TOTAL!R81/TOTAL!$C$6*'Vîrsta 3-4 ani'!$C$6)</f>
        <v/>
      </c>
      <c r="S81" s="250" t="str">
        <f>IF(OR(TOTAL!S81="",TOTAL!S81=0),"",TOTAL!S81/TOTAL!$C$6*'Vîrsta 3-4 ani'!$C$6)</f>
        <v/>
      </c>
      <c r="T81" s="250" t="str">
        <f>IF(OR(TOTAL!T81="",TOTAL!T81=0),"",TOTAL!T81/TOTAL!$C$6*'Vîrsta 3-4 ani'!$C$6)</f>
        <v/>
      </c>
      <c r="U81" s="250" t="str">
        <f>IF(OR(TOTAL!U81="",TOTAL!U81=0),"",TOTAL!U81/TOTAL!$C$6*'Vîrsta 3-4 ani'!$C$6)</f>
        <v/>
      </c>
      <c r="V81" s="250" t="str">
        <f>IF(OR(TOTAL!V81="",TOTAL!V81=0),"",TOTAL!V81/TOTAL!$C$6*'Vîrsta 3-4 ani'!$C$6)</f>
        <v/>
      </c>
      <c r="W81" s="250" t="str">
        <f>IF(OR(TOTAL!W81="",TOTAL!W81=0),"",TOTAL!W81/TOTAL!$C$6*'Vîrsta 3-4 ani'!$C$6)</f>
        <v/>
      </c>
      <c r="X81" s="250" t="str">
        <f>IF(OR(TOTAL!X81="",TOTAL!X81=0),"",TOTAL!X81/TOTAL!$C$6*'Vîrsta 3-4 ani'!$C$6)</f>
        <v/>
      </c>
      <c r="Y81" s="250" t="str">
        <f>IF(OR(TOTAL!Y81="",TOTAL!Y81=0),"",TOTAL!Y81/TOTAL!$C$6*'Vîrsta 3-4 ani'!$C$6)</f>
        <v/>
      </c>
      <c r="Z81" s="24">
        <f t="shared" si="43"/>
        <v>0</v>
      </c>
      <c r="AA81" s="24">
        <f t="shared" si="39"/>
        <v>0</v>
      </c>
      <c r="AB81" s="24" t="str">
        <f t="shared" si="40"/>
        <v/>
      </c>
      <c r="AC81" s="8">
        <v>25</v>
      </c>
      <c r="AD81" s="101" t="str">
        <f t="shared" si="44"/>
        <v/>
      </c>
      <c r="AE81" s="100">
        <v>0.16900000000000001</v>
      </c>
      <c r="AF81" s="101" t="str">
        <f t="shared" si="45"/>
        <v/>
      </c>
      <c r="AG81" s="100">
        <v>4.8000000000000001E-2</v>
      </c>
      <c r="AH81" s="101" t="str">
        <f t="shared" si="46"/>
        <v/>
      </c>
      <c r="AI81" s="100"/>
      <c r="AJ81" s="101" t="str">
        <f t="shared" si="47"/>
        <v/>
      </c>
      <c r="AK81" s="125">
        <v>1.1599999999999999</v>
      </c>
      <c r="AL81" s="171"/>
      <c r="AM81" s="28"/>
      <c r="AN81" s="131"/>
      <c r="AO81" s="172"/>
    </row>
    <row r="82" spans="1:41" s="31" customFormat="1" ht="15.75" x14ac:dyDescent="0.25">
      <c r="A82" s="311"/>
      <c r="B82" s="57" t="s">
        <v>99</v>
      </c>
      <c r="C82" s="245" t="str">
        <f>IF(OR(TOTAL!C82="",TOTAL!C82=0),"",TOTAL!C82/TOTAL!$C$6*'Vîrsta 3-4 ani'!$C$6)</f>
        <v/>
      </c>
      <c r="D82" s="245" t="str">
        <f>IF(OR(TOTAL!D82="",TOTAL!D82=0),"",TOTAL!D82/TOTAL!$C$6*'Vîrsta 3-4 ani'!$C$6)</f>
        <v/>
      </c>
      <c r="E82" s="245" t="str">
        <f>IF(OR(TOTAL!E82="",TOTAL!E82=0),"",TOTAL!E82/TOTAL!$C$6*'Vîrsta 3-4 ani'!$C$6)</f>
        <v/>
      </c>
      <c r="F82" s="245" t="str">
        <f>IF(OR(TOTAL!F82="",TOTAL!F82=0),"",TOTAL!F82/TOTAL!$C$6*'Vîrsta 3-4 ani'!$C$6)</f>
        <v/>
      </c>
      <c r="G82" s="245" t="str">
        <f>IF(OR(TOTAL!G82="",TOTAL!G82=0),"",TOTAL!G82/TOTAL!$C$6*'Vîrsta 3-4 ani'!$C$6)</f>
        <v/>
      </c>
      <c r="H82" s="245" t="str">
        <f>IF(OR(TOTAL!H82="",TOTAL!H82=0),"",TOTAL!H82/TOTAL!$C$6*'Vîrsta 3-4 ani'!$C$6)</f>
        <v/>
      </c>
      <c r="I82" s="245" t="str">
        <f>IF(OR(TOTAL!I82="",TOTAL!I82=0),"",TOTAL!I82/TOTAL!$C$6*'Vîrsta 3-4 ani'!$C$6)</f>
        <v/>
      </c>
      <c r="J82" s="245" t="str">
        <f>IF(OR(TOTAL!J82="",TOTAL!J82=0),"",TOTAL!J82/TOTAL!$C$6*'Vîrsta 3-4 ani'!$C$6)</f>
        <v/>
      </c>
      <c r="K82" s="245" t="str">
        <f>IF(OR(TOTAL!K82="",TOTAL!K82=0),"",TOTAL!K82/TOTAL!$C$6*'Vîrsta 3-4 ani'!$C$6)</f>
        <v/>
      </c>
      <c r="L82" s="245" t="str">
        <f>IF(OR(TOTAL!L82="",TOTAL!L82=0),"",TOTAL!L82/TOTAL!$C$6*'Vîrsta 3-4 ani'!$C$6)</f>
        <v/>
      </c>
      <c r="M82" s="245" t="str">
        <f>IF(OR(TOTAL!M82="",TOTAL!M82=0),"",TOTAL!M82/TOTAL!$C$6*'Vîrsta 3-4 ani'!$C$6)</f>
        <v/>
      </c>
      <c r="N82" s="245" t="str">
        <f>IF(OR(TOTAL!N82="",TOTAL!N82=0),"",TOTAL!N82/TOTAL!$C$6*'Vîrsta 3-4 ani'!$C$6)</f>
        <v/>
      </c>
      <c r="O82" s="245" t="str">
        <f>IF(OR(TOTAL!O82="",TOTAL!O82=0),"",TOTAL!O82/TOTAL!$C$6*'Vîrsta 3-4 ani'!$C$6)</f>
        <v/>
      </c>
      <c r="P82" s="245" t="str">
        <f>IF(OR(TOTAL!P82="",TOTAL!P82=0),"",TOTAL!P82/TOTAL!$C$6*'Vîrsta 3-4 ani'!$C$6)</f>
        <v/>
      </c>
      <c r="Q82" s="245" t="str">
        <f>IF(OR(TOTAL!Q82="",TOTAL!Q82=0),"",TOTAL!Q82/TOTAL!$C$6*'Vîrsta 3-4 ani'!$C$6)</f>
        <v/>
      </c>
      <c r="R82" s="245" t="str">
        <f>IF(OR(TOTAL!R82="",TOTAL!R82=0),"",TOTAL!R82/TOTAL!$C$6*'Vîrsta 3-4 ani'!$C$6)</f>
        <v/>
      </c>
      <c r="S82" s="245" t="str">
        <f>IF(OR(TOTAL!S82="",TOTAL!S82=0),"",TOTAL!S82/TOTAL!$C$6*'Vîrsta 3-4 ani'!$C$6)</f>
        <v/>
      </c>
      <c r="T82" s="245" t="str">
        <f>IF(OR(TOTAL!T82="",TOTAL!T82=0),"",TOTAL!T82/TOTAL!$C$6*'Vîrsta 3-4 ani'!$C$6)</f>
        <v/>
      </c>
      <c r="U82" s="245" t="str">
        <f>IF(OR(TOTAL!U82="",TOTAL!U82=0),"",TOTAL!U82/TOTAL!$C$6*'Vîrsta 3-4 ani'!$C$6)</f>
        <v/>
      </c>
      <c r="V82" s="245" t="str">
        <f>IF(OR(TOTAL!V82="",TOTAL!V82=0),"",TOTAL!V82/TOTAL!$C$6*'Vîrsta 3-4 ani'!$C$6)</f>
        <v/>
      </c>
      <c r="W82" s="245" t="str">
        <f>IF(OR(TOTAL!W82="",TOTAL!W82=0),"",TOTAL!W82/TOTAL!$C$6*'Vîrsta 3-4 ani'!$C$6)</f>
        <v/>
      </c>
      <c r="X82" s="245" t="str">
        <f>IF(OR(TOTAL!X82="",TOTAL!X82=0),"",TOTAL!X82/TOTAL!$C$6*'Vîrsta 3-4 ani'!$C$6)</f>
        <v/>
      </c>
      <c r="Y82" s="245" t="str">
        <f>IF(OR(TOTAL!Y82="",TOTAL!Y82=0),"",TOTAL!Y82/TOTAL!$C$6*'Vîrsta 3-4 ani'!$C$6)</f>
        <v/>
      </c>
      <c r="Z82" s="11">
        <f t="shared" si="43"/>
        <v>0</v>
      </c>
      <c r="AA82" s="11">
        <f t="shared" si="39"/>
        <v>0</v>
      </c>
      <c r="AB82" s="11" t="str">
        <f t="shared" si="40"/>
        <v/>
      </c>
      <c r="AC82" s="7">
        <v>25</v>
      </c>
      <c r="AD82" s="97" t="str">
        <f t="shared" si="44"/>
        <v/>
      </c>
      <c r="AE82" s="100">
        <v>0.27</v>
      </c>
      <c r="AF82" s="101" t="str">
        <f t="shared" si="45"/>
        <v/>
      </c>
      <c r="AG82" s="100">
        <v>0.05</v>
      </c>
      <c r="AH82" s="97" t="str">
        <f t="shared" si="46"/>
        <v/>
      </c>
      <c r="AI82" s="98">
        <v>0.05</v>
      </c>
      <c r="AJ82" s="97" t="str">
        <f t="shared" si="47"/>
        <v/>
      </c>
      <c r="AK82" s="126">
        <v>1.75</v>
      </c>
      <c r="AL82" s="171"/>
      <c r="AM82" s="29"/>
      <c r="AN82" s="132"/>
      <c r="AO82" s="66"/>
    </row>
    <row r="83" spans="1:41" s="31" customFormat="1" ht="15.75" x14ac:dyDescent="0.25">
      <c r="A83" s="312"/>
      <c r="B83" s="57" t="s">
        <v>100</v>
      </c>
      <c r="C83" s="245" t="str">
        <f>IF(OR(TOTAL!C83="",TOTAL!C83=0),"",TOTAL!C83/TOTAL!$C$6*'Vîrsta 3-4 ani'!$C$6)</f>
        <v/>
      </c>
      <c r="D83" s="245" t="str">
        <f>IF(OR(TOTAL!D83="",TOTAL!D83=0),"",TOTAL!D83/TOTAL!$C$6*'Vîrsta 3-4 ani'!$C$6)</f>
        <v/>
      </c>
      <c r="E83" s="245" t="str">
        <f>IF(OR(TOTAL!E83="",TOTAL!E83=0),"",TOTAL!E83/TOTAL!$C$6*'Vîrsta 3-4 ani'!$C$6)</f>
        <v/>
      </c>
      <c r="F83" s="245" t="str">
        <f>IF(OR(TOTAL!F83="",TOTAL!F83=0),"",TOTAL!F83/TOTAL!$C$6*'Vîrsta 3-4 ani'!$C$6)</f>
        <v/>
      </c>
      <c r="G83" s="245" t="str">
        <f>IF(OR(TOTAL!G83="",TOTAL!G83=0),"",TOTAL!G83/TOTAL!$C$6*'Vîrsta 3-4 ani'!$C$6)</f>
        <v/>
      </c>
      <c r="H83" s="245" t="str">
        <f>IF(OR(TOTAL!H83="",TOTAL!H83=0),"",TOTAL!H83/TOTAL!$C$6*'Vîrsta 3-4 ani'!$C$6)</f>
        <v/>
      </c>
      <c r="I83" s="245" t="str">
        <f>IF(OR(TOTAL!I83="",TOTAL!I83=0),"",TOTAL!I83/TOTAL!$C$6*'Vîrsta 3-4 ani'!$C$6)</f>
        <v/>
      </c>
      <c r="J83" s="245" t="str">
        <f>IF(OR(TOTAL!J83="",TOTAL!J83=0),"",TOTAL!J83/TOTAL!$C$6*'Vîrsta 3-4 ani'!$C$6)</f>
        <v/>
      </c>
      <c r="K83" s="245" t="str">
        <f>IF(OR(TOTAL!K83="",TOTAL!K83=0),"",TOTAL!K83/TOTAL!$C$6*'Vîrsta 3-4 ani'!$C$6)</f>
        <v/>
      </c>
      <c r="L83" s="245" t="str">
        <f>IF(OR(TOTAL!L83="",TOTAL!L83=0),"",TOTAL!L83/TOTAL!$C$6*'Vîrsta 3-4 ani'!$C$6)</f>
        <v/>
      </c>
      <c r="M83" s="245" t="str">
        <f>IF(OR(TOTAL!M83="",TOTAL!M83=0),"",TOTAL!M83/TOTAL!$C$6*'Vîrsta 3-4 ani'!$C$6)</f>
        <v/>
      </c>
      <c r="N83" s="245" t="str">
        <f>IF(OR(TOTAL!N83="",TOTAL!N83=0),"",TOTAL!N83/TOTAL!$C$6*'Vîrsta 3-4 ani'!$C$6)</f>
        <v/>
      </c>
      <c r="O83" s="245" t="str">
        <f>IF(OR(TOTAL!O83="",TOTAL!O83=0),"",TOTAL!O83/TOTAL!$C$6*'Vîrsta 3-4 ani'!$C$6)</f>
        <v/>
      </c>
      <c r="P83" s="245" t="str">
        <f>IF(OR(TOTAL!P83="",TOTAL!P83=0),"",TOTAL!P83/TOTAL!$C$6*'Vîrsta 3-4 ani'!$C$6)</f>
        <v/>
      </c>
      <c r="Q83" s="245" t="str">
        <f>IF(OR(TOTAL!Q83="",TOTAL!Q83=0),"",TOTAL!Q83/TOTAL!$C$6*'Vîrsta 3-4 ani'!$C$6)</f>
        <v/>
      </c>
      <c r="R83" s="245" t="str">
        <f>IF(OR(TOTAL!R83="",TOTAL!R83=0),"",TOTAL!R83/TOTAL!$C$6*'Vîrsta 3-4 ani'!$C$6)</f>
        <v/>
      </c>
      <c r="S83" s="245" t="str">
        <f>IF(OR(TOTAL!S83="",TOTAL!S83=0),"",TOTAL!S83/TOTAL!$C$6*'Vîrsta 3-4 ani'!$C$6)</f>
        <v/>
      </c>
      <c r="T83" s="245" t="str">
        <f>IF(OR(TOTAL!T83="",TOTAL!T83=0),"",TOTAL!T83/TOTAL!$C$6*'Vîrsta 3-4 ani'!$C$6)</f>
        <v/>
      </c>
      <c r="U83" s="245" t="str">
        <f>IF(OR(TOTAL!U83="",TOTAL!U83=0),"",TOTAL!U83/TOTAL!$C$6*'Vîrsta 3-4 ani'!$C$6)</f>
        <v/>
      </c>
      <c r="V83" s="245" t="str">
        <f>IF(OR(TOTAL!V83="",TOTAL!V83=0),"",TOTAL!V83/TOTAL!$C$6*'Vîrsta 3-4 ani'!$C$6)</f>
        <v/>
      </c>
      <c r="W83" s="245" t="str">
        <f>IF(OR(TOTAL!W83="",TOTAL!W83=0),"",TOTAL!W83/TOTAL!$C$6*'Vîrsta 3-4 ani'!$C$6)</f>
        <v/>
      </c>
      <c r="X83" s="245" t="str">
        <f>IF(OR(TOTAL!X83="",TOTAL!X83=0),"",TOTAL!X83/TOTAL!$C$6*'Vîrsta 3-4 ani'!$C$6)</f>
        <v/>
      </c>
      <c r="Y83" s="245" t="str">
        <f>IF(OR(TOTAL!Y83="",TOTAL!Y83=0),"",TOTAL!Y83/TOTAL!$C$6*'Vîrsta 3-4 ani'!$C$6)</f>
        <v/>
      </c>
      <c r="Z83" s="11">
        <f t="shared" si="43"/>
        <v>0</v>
      </c>
      <c r="AA83" s="11">
        <f t="shared" si="39"/>
        <v>0</v>
      </c>
      <c r="AB83" s="11" t="str">
        <f t="shared" si="40"/>
        <v/>
      </c>
      <c r="AC83" s="7">
        <v>25</v>
      </c>
      <c r="AD83" s="97" t="str">
        <f t="shared" si="44"/>
        <v/>
      </c>
      <c r="AE83" s="100">
        <v>0.19500000000000001</v>
      </c>
      <c r="AF83" s="101" t="str">
        <f t="shared" si="45"/>
        <v/>
      </c>
      <c r="AG83" s="100">
        <v>5.2999999999999999E-2</v>
      </c>
      <c r="AH83" s="97" t="str">
        <f t="shared" si="46"/>
        <v/>
      </c>
      <c r="AI83" s="98">
        <v>2.1000000000000001E-2</v>
      </c>
      <c r="AJ83" s="97" t="str">
        <f t="shared" si="47"/>
        <v/>
      </c>
      <c r="AK83" s="126">
        <v>1.39</v>
      </c>
      <c r="AL83" s="199"/>
      <c r="AM83" s="30"/>
      <c r="AN83" s="133"/>
      <c r="AO83" s="66"/>
    </row>
    <row r="84" spans="1:41" ht="15.75" x14ac:dyDescent="0.25">
      <c r="A84" s="72">
        <v>7</v>
      </c>
      <c r="B84" s="19" t="s">
        <v>7</v>
      </c>
      <c r="C84" s="69" t="str">
        <f>IF(OR(TOTAL!C84="",TOTAL!C84=0),"",IF('Vîrsta 1-2 ani'!$C$6&lt;=0,(TOTAL!C84-('Vîrsta 5-7 ani'!$C$6*0.0024))/TOTAL!$C$6*'Vîrsta 3-4 ani'!$C$6,(('Vîrsta 1-2 ani'!C84/'Vîrsta 1-2 ani'!$C$6)+0.0016)*'Vîrsta 3-4 ani'!$C$6))</f>
        <v/>
      </c>
      <c r="D84" s="69">
        <f>IF(OR(TOTAL!D84="",TOTAL!D84=0),"",IF('Vîrsta 1-2 ani'!$C$6&lt;=0,(TOTAL!D84-('Vîrsta 5-7 ani'!$C$6*0.0024))/TOTAL!$C$6*'Vîrsta 3-4 ani'!$C$6,(('Vîrsta 1-2 ani'!D84/'Vîrsta 1-2 ani'!$C$6)+0.0016)*'Vîrsta 3-4 ani'!$C$6))</f>
        <v>1.3192960000000002</v>
      </c>
      <c r="E84" s="69" t="str">
        <f>IF(OR(TOTAL!E84="",TOTAL!E84=0),"",IF('Vîrsta 1-2 ani'!$C$6&lt;=0,(TOTAL!E84-('Vîrsta 5-7 ani'!$C$6*0.0024))/TOTAL!$C$6*'Vîrsta 3-4 ani'!$C$6,(('Vîrsta 1-2 ani'!E84/'Vîrsta 1-2 ani'!$C$6)+0.0016)*'Vîrsta 3-4 ani'!$C$6))</f>
        <v/>
      </c>
      <c r="F84" s="69" t="str">
        <f>IF(OR(TOTAL!F84="",TOTAL!F84=0),"",IF('Vîrsta 1-2 ani'!$C$6&lt;=0,(TOTAL!F84-('Vîrsta 5-7 ani'!$C$6*0.0024))/TOTAL!$C$6*'Vîrsta 3-4 ani'!$C$6,(('Vîrsta 1-2 ani'!F84/'Vîrsta 1-2 ani'!$C$6)+0.0016)*'Vîrsta 3-4 ani'!$C$6))</f>
        <v/>
      </c>
      <c r="G84" s="69" t="str">
        <f>IF(OR(TOTAL!G84="",TOTAL!G84=0),"",IF('Vîrsta 1-2 ani'!$C$6&lt;=0,(TOTAL!G84-('Vîrsta 5-7 ani'!$C$6*0.0024))/TOTAL!$C$6*'Vîrsta 3-4 ani'!$C$6,(('Vîrsta 1-2 ani'!G84/'Vîrsta 1-2 ani'!$C$6)+0.0016)*'Vîrsta 3-4 ani'!$C$6))</f>
        <v/>
      </c>
      <c r="H84" s="69" t="str">
        <f>IF(OR(TOTAL!H84="",TOTAL!H84=0),"",IF('Vîrsta 1-2 ani'!$C$6&lt;=0,(TOTAL!H84-('Vîrsta 5-7 ani'!$C$6*0.0024))/TOTAL!$C$6*'Vîrsta 3-4 ani'!$C$6,(('Vîrsta 1-2 ani'!H84/'Vîrsta 1-2 ani'!$C$6)+0.0016)*'Vîrsta 3-4 ani'!$C$6))</f>
        <v/>
      </c>
      <c r="I84" s="69">
        <f>IF(OR(TOTAL!I84="",TOTAL!I84=0),"",IF('Vîrsta 1-2 ani'!$C$6&lt;=0,(TOTAL!I84-('Vîrsta 5-7 ani'!$C$6*0.0024))/TOTAL!$C$6*'Vîrsta 3-4 ani'!$C$6,(('Vîrsta 1-2 ani'!I84/'Vîrsta 1-2 ani'!$C$6)+0.0016)*'Vîrsta 3-4 ani'!$C$6))</f>
        <v>1.0992960000000001</v>
      </c>
      <c r="J84" s="69" t="str">
        <f>IF(OR(TOTAL!J84="",TOTAL!J84=0),"",IF('Vîrsta 1-2 ani'!$C$6&lt;=0,(TOTAL!J84-('Vîrsta 5-7 ani'!$C$6*0.0024))/TOTAL!$C$6*'Vîrsta 3-4 ani'!$C$6,(('Vîrsta 1-2 ani'!J84/'Vîrsta 1-2 ani'!$C$6)+0.0016)*'Vîrsta 3-4 ani'!$C$6))</f>
        <v/>
      </c>
      <c r="K84" s="69" t="str">
        <f>IF(OR(TOTAL!K84="",TOTAL!K84=0),"",IF('Vîrsta 1-2 ani'!$C$6&lt;=0,(TOTAL!K84-('Vîrsta 5-7 ani'!$C$6*0.0024))/TOTAL!$C$6*'Vîrsta 3-4 ani'!$C$6,(('Vîrsta 1-2 ani'!K84/'Vîrsta 1-2 ani'!$C$6)+0.0016)*'Vîrsta 3-4 ani'!$C$6))</f>
        <v/>
      </c>
      <c r="L84" s="69" t="str">
        <f>IF(OR(TOTAL!L84="",TOTAL!L84=0),"",IF('Vîrsta 1-2 ani'!$C$6&lt;=0,(TOTAL!L84-('Vîrsta 5-7 ani'!$C$6*0.0024))/TOTAL!$C$6*'Vîrsta 3-4 ani'!$C$6,(('Vîrsta 1-2 ani'!L84/'Vîrsta 1-2 ani'!$C$6)+0.0016)*'Vîrsta 3-4 ani'!$C$6))</f>
        <v/>
      </c>
      <c r="M84" s="69" t="str">
        <f>IF(OR(TOTAL!M84="",TOTAL!M84=0),"",IF('Vîrsta 1-2 ani'!$C$6&lt;=0,(TOTAL!M84-('Vîrsta 5-7 ani'!$C$6*0.0024))/TOTAL!$C$6*'Vîrsta 3-4 ani'!$C$6,(('Vîrsta 1-2 ani'!M84/'Vîrsta 1-2 ani'!$C$6)+0.0016)*'Vîrsta 3-4 ani'!$C$6))</f>
        <v/>
      </c>
      <c r="N84" s="69">
        <f>IF(OR(TOTAL!N84="",TOTAL!N84=0),"",IF('Vîrsta 1-2 ani'!$C$6&lt;=0,(TOTAL!N84-('Vîrsta 5-7 ani'!$C$6*0.0024))/TOTAL!$C$6*'Vîrsta 3-4 ani'!$C$6,(('Vîrsta 1-2 ani'!N84/'Vîrsta 1-2 ani'!$C$6)+0.0016)*'Vîrsta 3-4 ani'!$C$6))</f>
        <v>1.3192960000000002</v>
      </c>
      <c r="O84" s="69" t="str">
        <f>IF(OR(TOTAL!O84="",TOTAL!O84=0),"",IF('Vîrsta 1-2 ani'!$C$6&lt;=0,(TOTAL!O84-('Vîrsta 5-7 ani'!$C$6*0.0024))/TOTAL!$C$6*'Vîrsta 3-4 ani'!$C$6,(('Vîrsta 1-2 ani'!O84/'Vîrsta 1-2 ani'!$C$6)+0.0016)*'Vîrsta 3-4 ani'!$C$6))</f>
        <v/>
      </c>
      <c r="P84" s="69">
        <f>IF(OR(TOTAL!P84="",TOTAL!P84=0),"",IF('Vîrsta 1-2 ani'!$C$6&lt;=0,(TOTAL!P84-('Vîrsta 5-7 ani'!$C$6*0.0024))/TOTAL!$C$6*'Vîrsta 3-4 ani'!$C$6,(('Vîrsta 1-2 ani'!P84/'Vîrsta 1-2 ani'!$C$6)+0.0016)*'Vîrsta 3-4 ani'!$C$6))</f>
        <v>9.679295999999999</v>
      </c>
      <c r="Q84" s="69" t="str">
        <f>IF(OR(TOTAL!Q84="",TOTAL!Q84=0),"",IF('Vîrsta 1-2 ani'!$C$6&lt;=0,(TOTAL!Q84-('Vîrsta 5-7 ani'!$C$6*0.0024))/TOTAL!$C$6*'Vîrsta 3-4 ani'!$C$6,(('Vîrsta 1-2 ani'!Q84/'Vîrsta 1-2 ani'!$C$6)+0.0016)*'Vîrsta 3-4 ani'!$C$6))</f>
        <v/>
      </c>
      <c r="R84" s="69" t="str">
        <f>IF(OR(TOTAL!R84="",TOTAL!R84=0),"",IF('Vîrsta 1-2 ani'!$C$6&lt;=0,(TOTAL!R84-('Vîrsta 5-7 ani'!$C$6*0.0024))/TOTAL!$C$6*'Vîrsta 3-4 ani'!$C$6,(('Vîrsta 1-2 ani'!R84/'Vîrsta 1-2 ani'!$C$6)+0.0016)*'Vîrsta 3-4 ani'!$C$6))</f>
        <v/>
      </c>
      <c r="S84" s="69" t="str">
        <f>IF(OR(TOTAL!S84="",TOTAL!S84=0),"",IF('Vîrsta 1-2 ani'!$C$6&lt;=0,(TOTAL!S84-('Vîrsta 5-7 ani'!$C$6*0.0024))/TOTAL!$C$6*'Vîrsta 3-4 ani'!$C$6,(('Vîrsta 1-2 ani'!S84/'Vîrsta 1-2 ani'!$C$6)+0.0016)*'Vîrsta 3-4 ani'!$C$6))</f>
        <v/>
      </c>
      <c r="T84" s="69">
        <f>IF(OR(TOTAL!T84="",TOTAL!T84=0),"",IF('Vîrsta 1-2 ani'!$C$6&lt;=0,(TOTAL!T84-('Vîrsta 5-7 ani'!$C$6*0.0024))/TOTAL!$C$6*'Vîrsta 3-4 ani'!$C$6,(('Vîrsta 1-2 ani'!T84/'Vîrsta 1-2 ani'!$C$6)+0.0016)*'Vîrsta 3-4 ani'!$C$6))</f>
        <v>6.5992960000000016</v>
      </c>
      <c r="U84" s="69" t="str">
        <f>IF(OR(TOTAL!U84="",TOTAL!U84=0),"",IF('Vîrsta 1-2 ani'!$C$6&lt;=0,(TOTAL!U84-('Vîrsta 5-7 ani'!$C$6*0.0024))/TOTAL!$C$6*'Vîrsta 3-4 ani'!$C$6,(('Vîrsta 1-2 ani'!U84/'Vîrsta 1-2 ani'!$C$6)+0.0016)*'Vîrsta 3-4 ani'!$C$6))</f>
        <v/>
      </c>
      <c r="V84" s="69" t="str">
        <f>IF(OR(TOTAL!V84="",TOTAL!V84=0),"",IF('Vîrsta 1-2 ani'!$C$6&lt;=0,(TOTAL!V84-('Vîrsta 5-7 ani'!$C$6*0.0024))/TOTAL!$C$6*'Vîrsta 3-4 ani'!$C$6,(('Vîrsta 1-2 ani'!V84/'Vîrsta 1-2 ani'!$C$6)+0.0016)*'Vîrsta 3-4 ani'!$C$6))</f>
        <v/>
      </c>
      <c r="W84" s="69" t="str">
        <f>IF(OR(TOTAL!W84="",TOTAL!W84=0),"",IF('Vîrsta 1-2 ani'!$C$6&lt;=0,(TOTAL!W84-('Vîrsta 5-7 ani'!$C$6*0.0024))/TOTAL!$C$6*'Vîrsta 3-4 ani'!$C$6,(('Vîrsta 1-2 ani'!W84/'Vîrsta 1-2 ani'!$C$6)+0.0016)*'Vîrsta 3-4 ani'!$C$6))</f>
        <v/>
      </c>
      <c r="X84" s="69" t="str">
        <f>IF(OR(TOTAL!X84="",TOTAL!X84=0),"",IF('Vîrsta 1-2 ani'!$C$6&lt;=0,(TOTAL!X84-('Vîrsta 5-7 ani'!$C$6*0.0024))/TOTAL!$C$6*'Vîrsta 3-4 ani'!$C$6,(('Vîrsta 1-2 ani'!X84/'Vîrsta 1-2 ani'!$C$6)+0.0016)*'Vîrsta 3-4 ani'!$C$6))</f>
        <v/>
      </c>
      <c r="Y84" s="69" t="str">
        <f>IF(OR(TOTAL!Y84="",TOTAL!Y84=0),"",IF('Vîrsta 1-2 ani'!$C$6&lt;=0,(TOTAL!Y84-('Vîrsta 5-7 ani'!$C$6*0.0024))/TOTAL!$C$6*'Vîrsta 3-4 ani'!$C$6,(('Vîrsta 1-2 ani'!Y84/'Vîrsta 1-2 ani'!$C$6)+0.0016)*'Vîrsta 3-4 ani'!$C$6))</f>
        <v/>
      </c>
      <c r="Z84" s="10">
        <f t="shared" si="43"/>
        <v>20.016480000000001</v>
      </c>
      <c r="AA84" s="10">
        <f t="shared" si="39"/>
        <v>32.180836012861739</v>
      </c>
      <c r="AB84" s="20">
        <f t="shared" si="40"/>
        <v>19.308501607717044</v>
      </c>
      <c r="AC84" s="4">
        <v>40</v>
      </c>
      <c r="AD84" s="90">
        <f>IFERROR(IF($AB84=0,"",$AB84*AE84),"")</f>
        <v>3.2824452733118976</v>
      </c>
      <c r="AE84" s="91">
        <v>0.17</v>
      </c>
      <c r="AF84" s="90">
        <f t="shared" si="45"/>
        <v>0.32824452733118975</v>
      </c>
      <c r="AG84" s="91">
        <v>1.7000000000000001E-2</v>
      </c>
      <c r="AH84" s="90">
        <f t="shared" si="46"/>
        <v>0</v>
      </c>
      <c r="AI84" s="91">
        <v>0</v>
      </c>
      <c r="AJ84" s="90">
        <f t="shared" si="47"/>
        <v>15.253716270096465</v>
      </c>
      <c r="AK84" s="91">
        <v>0.79</v>
      </c>
      <c r="AL84" s="200">
        <v>17.600000000000001</v>
      </c>
      <c r="AM84" s="129">
        <f t="shared" ref="AM84:AM86" si="48">IFERROR((AB84-AL84),"")</f>
        <v>1.708501607717043</v>
      </c>
      <c r="AN84" s="129">
        <f t="shared" ref="AN84:AN86" si="49">IFERROR((AB84*100/AL84),"")</f>
        <v>109.70739549839229</v>
      </c>
      <c r="AO84" s="18"/>
    </row>
    <row r="85" spans="1:41" ht="15.75" x14ac:dyDescent="0.25">
      <c r="A85" s="72">
        <v>8</v>
      </c>
      <c r="B85" s="19" t="s">
        <v>5</v>
      </c>
      <c r="C85" s="69">
        <f>IF(OR(TOTAL!C85="",TOTAL!C85=0),"",IF('Vîrsta 1-2 ani'!$C$6&lt;=0,(TOTAL!C85-('Vîrsta 5-7 ani'!$C$6*0.004))/TOTAL!$C$6*'Vîrsta 3-4 ani'!$C$6,(('Vîrsta 1-2 ani'!C85/'Vîrsta 1-2 ani'!$C$6)+0.004)*'Vîrsta 3-4 ani'!$C$6))</f>
        <v>1.0067199999999998</v>
      </c>
      <c r="D85" s="69">
        <f>IF(OR(TOTAL!D85="",TOTAL!D85=0),"",IF('Vîrsta 1-2 ani'!$C$6&lt;=0,(TOTAL!D85-('Vîrsta 5-7 ani'!$C$6*0.004))/TOTAL!$C$6*'Vîrsta 3-4 ani'!$C$6,(('Vîrsta 1-2 ani'!D85/'Vîrsta 1-2 ani'!$C$6)+0.004)*'Vîrsta 3-4 ani'!$C$6))</f>
        <v>0.18831999999999999</v>
      </c>
      <c r="E85" s="69">
        <f>IF(OR(TOTAL!E85="",TOTAL!E85=0),"",IF('Vîrsta 1-2 ani'!$C$6&lt;=0,(TOTAL!E85-('Vîrsta 5-7 ani'!$C$6*0.004))/TOTAL!$C$6*'Vîrsta 3-4 ani'!$C$6,(('Vîrsta 1-2 ani'!E85/'Vîrsta 1-2 ani'!$C$6)+0.004)*'Vîrsta 3-4 ani'!$C$6))</f>
        <v>0.16192000000000001</v>
      </c>
      <c r="F85" s="69">
        <f>IF(OR(TOTAL!F85="",TOTAL!F85=0),"",IF('Vîrsta 1-2 ani'!$C$6&lt;=0,(TOTAL!F85-('Vîrsta 5-7 ani'!$C$6*0.004))/TOTAL!$C$6*'Vîrsta 3-4 ani'!$C$6,(('Vîrsta 1-2 ani'!F85/'Vîrsta 1-2 ani'!$C$6)+0.004)*'Vîrsta 3-4 ani'!$C$6))</f>
        <v>0.10912000000000002</v>
      </c>
      <c r="G85" s="69">
        <f>IF(OR(TOTAL!G85="",TOTAL!G85=0),"",IF('Vîrsta 1-2 ani'!$C$6&lt;=0,(TOTAL!G85-('Vîrsta 5-7 ani'!$C$6*0.004))/TOTAL!$C$6*'Vîrsta 3-4 ani'!$C$6,(('Vîrsta 1-2 ani'!G85/'Vîrsta 1-2 ani'!$C$6)+0.004)*'Vîrsta 3-4 ani'!$C$6))</f>
        <v>0.63712000000000002</v>
      </c>
      <c r="H85" s="69">
        <f>IF(OR(TOTAL!H85="",TOTAL!H85=0),"",IF('Vîrsta 1-2 ani'!$C$6&lt;=0,(TOTAL!H85-('Vîrsta 5-7 ani'!$C$6*0.004))/TOTAL!$C$6*'Vîrsta 3-4 ani'!$C$6,(('Vîrsta 1-2 ani'!H85/'Vîrsta 1-2 ani'!$C$6)+0.004)*'Vîrsta 3-4 ani'!$C$6))</f>
        <v>1.08592</v>
      </c>
      <c r="I85" s="69">
        <f>IF(OR(TOTAL!I85="",TOTAL!I85=0),"",IF('Vîrsta 1-2 ani'!$C$6&lt;=0,(TOTAL!I85-('Vîrsta 5-7 ani'!$C$6*0.004))/TOTAL!$C$6*'Vîrsta 3-4 ani'!$C$6,(('Vîrsta 1-2 ani'!I85/'Vîrsta 1-2 ani'!$C$6)+0.004)*'Vîrsta 3-4 ani'!$C$6))</f>
        <v>0.13552</v>
      </c>
      <c r="J85" s="69">
        <f>IF(OR(TOTAL!J85="",TOTAL!J85=0),"",IF('Vîrsta 1-2 ani'!$C$6&lt;=0,(TOTAL!J85-('Vîrsta 5-7 ani'!$C$6*0.004))/TOTAL!$C$6*'Vîrsta 3-4 ani'!$C$6,(('Vîrsta 1-2 ani'!J85/'Vîrsta 1-2 ani'!$C$6)+0.004)*'Vîrsta 3-4 ani'!$C$6))</f>
        <v>0.16192000000000001</v>
      </c>
      <c r="K85" s="69">
        <f>IF(OR(TOTAL!K85="",TOTAL!K85=0),"",IF('Vîrsta 1-2 ani'!$C$6&lt;=0,(TOTAL!K85-('Vîrsta 5-7 ani'!$C$6*0.004))/TOTAL!$C$6*'Vîrsta 3-4 ani'!$C$6,(('Vîrsta 1-2 ani'!K85/'Vîrsta 1-2 ani'!$C$6)+0.004)*'Vîrsta 3-4 ani'!$C$6))</f>
        <v>0.16192000000000001</v>
      </c>
      <c r="L85" s="69">
        <f>IF(OR(TOTAL!L85="",TOTAL!L85=0),"",IF('Vîrsta 1-2 ani'!$C$6&lt;=0,(TOTAL!L85-('Vîrsta 5-7 ani'!$C$6*0.004))/TOTAL!$C$6*'Vîrsta 3-4 ani'!$C$6,(('Vîrsta 1-2 ani'!L85/'Vîrsta 1-2 ani'!$C$6)+0.004)*'Vîrsta 3-4 ani'!$C$6))</f>
        <v>0.34671999999999997</v>
      </c>
      <c r="M85" s="69">
        <f>IF(OR(TOTAL!M85="",TOTAL!M85=0),"",IF('Vîrsta 1-2 ani'!$C$6&lt;=0,(TOTAL!M85-('Vîrsta 5-7 ani'!$C$6*0.004))/TOTAL!$C$6*'Vîrsta 3-4 ani'!$C$6,(('Vîrsta 1-2 ani'!M85/'Vîrsta 1-2 ani'!$C$6)+0.004)*'Vîrsta 3-4 ani'!$C$6))</f>
        <v>0.79552</v>
      </c>
      <c r="N85" s="69">
        <f>IF(OR(TOTAL!N85="",TOTAL!N85=0),"",IF('Vîrsta 1-2 ani'!$C$6&lt;=0,(TOTAL!N85-('Vîrsta 5-7 ani'!$C$6*0.004))/TOTAL!$C$6*'Vîrsta 3-4 ani'!$C$6,(('Vîrsta 1-2 ani'!N85/'Vîrsta 1-2 ani'!$C$6)+0.004)*'Vîrsta 3-4 ani'!$C$6))</f>
        <v>0.24112000000000003</v>
      </c>
      <c r="O85" s="69">
        <f>IF(OR(TOTAL!O85="",TOTAL!O85=0),"",IF('Vîrsta 1-2 ani'!$C$6&lt;=0,(TOTAL!O85-('Vîrsta 5-7 ani'!$C$6*0.004))/TOTAL!$C$6*'Vîrsta 3-4 ani'!$C$6,(('Vîrsta 1-2 ani'!O85/'Vîrsta 1-2 ani'!$C$6)+0.004)*'Vîrsta 3-4 ani'!$C$6))</f>
        <v>0.21472000000000002</v>
      </c>
      <c r="P85" s="69">
        <f>IF(OR(TOTAL!P85="",TOTAL!P85=0),"",IF('Vîrsta 1-2 ani'!$C$6&lt;=0,(TOTAL!P85-('Vîrsta 5-7 ani'!$C$6*0.004))/TOTAL!$C$6*'Vîrsta 3-4 ani'!$C$6,(('Vîrsta 1-2 ani'!P85/'Vîrsta 1-2 ani'!$C$6)+0.004)*'Vîrsta 3-4 ani'!$C$6))</f>
        <v>0.90112000000000003</v>
      </c>
      <c r="Q85" s="69">
        <f>IF(OR(TOTAL!Q85="",TOTAL!Q85=0),"",IF('Vîrsta 1-2 ani'!$C$6&lt;=0,(TOTAL!Q85-('Vîrsta 5-7 ani'!$C$6*0.004))/TOTAL!$C$6*'Vîrsta 3-4 ani'!$C$6,(('Vîrsta 1-2 ani'!Q85/'Vîrsta 1-2 ani'!$C$6)+0.004)*'Vîrsta 3-4 ani'!$C$6))</f>
        <v>3.9899199999999997</v>
      </c>
      <c r="R85" s="69">
        <f>IF(OR(TOTAL!R85="",TOTAL!R85=0),"",IF('Vîrsta 1-2 ani'!$C$6&lt;=0,(TOTAL!R85-('Vîrsta 5-7 ani'!$C$6*0.004))/TOTAL!$C$6*'Vîrsta 3-4 ani'!$C$6,(('Vîrsta 1-2 ani'!R85/'Vîrsta 1-2 ani'!$C$6)+0.004)*'Vîrsta 3-4 ani'!$C$6))</f>
        <v>0.9539200000000001</v>
      </c>
      <c r="S85" s="69">
        <f>IF(OR(TOTAL!S85="",TOTAL!S85=0),"",IF('Vîrsta 1-2 ani'!$C$6&lt;=0,(TOTAL!S85-('Vîrsta 5-7 ani'!$C$6*0.004))/TOTAL!$C$6*'Vîrsta 3-4 ani'!$C$6,(('Vîrsta 1-2 ani'!S85/'Vîrsta 1-2 ani'!$C$6)+0.004)*'Vîrsta 3-4 ani'!$C$6))</f>
        <v>6.3395199999999994</v>
      </c>
      <c r="T85" s="69">
        <f>IF(OR(TOTAL!T85="",TOTAL!T85=0),"",IF('Vîrsta 1-2 ani'!$C$6&lt;=0,(TOTAL!T85-('Vîrsta 5-7 ani'!$C$6*0.004))/TOTAL!$C$6*'Vîrsta 3-4 ani'!$C$6,(('Vîrsta 1-2 ani'!T85/'Vîrsta 1-2 ani'!$C$6)+0.004)*'Vîrsta 3-4 ani'!$C$6))</f>
        <v>0.79552</v>
      </c>
      <c r="U85" s="69" t="str">
        <f>IF(OR(TOTAL!U85="",TOTAL!U85=0),"",IF('Vîrsta 1-2 ani'!$C$6&lt;=0,(TOTAL!U85-('Vîrsta 5-7 ani'!$C$6*0.004))/TOTAL!$C$6*'Vîrsta 3-4 ani'!$C$6,(('Vîrsta 1-2 ani'!U85/'Vîrsta 1-2 ani'!$C$6)+0.004)*'Vîrsta 3-4 ani'!$C$6))</f>
        <v/>
      </c>
      <c r="V85" s="69" t="str">
        <f>IF(OR(TOTAL!V85="",TOTAL!V85=0),"",IF('Vîrsta 1-2 ani'!$C$6&lt;=0,(TOTAL!V85-('Vîrsta 5-7 ani'!$C$6*0.004))/TOTAL!$C$6*'Vîrsta 3-4 ani'!$C$6,(('Vîrsta 1-2 ani'!V85/'Vîrsta 1-2 ani'!$C$6)+0.004)*'Vîrsta 3-4 ani'!$C$6))</f>
        <v/>
      </c>
      <c r="W85" s="69" t="str">
        <f>IF(OR(TOTAL!W85="",TOTAL!W85=0),"",IF('Vîrsta 1-2 ani'!$C$6&lt;=0,(TOTAL!W85-('Vîrsta 5-7 ani'!$C$6*0.004))/TOTAL!$C$6*'Vîrsta 3-4 ani'!$C$6,(('Vîrsta 1-2 ani'!W85/'Vîrsta 1-2 ani'!$C$6)+0.004)*'Vîrsta 3-4 ani'!$C$6))</f>
        <v/>
      </c>
      <c r="X85" s="69" t="str">
        <f>IF(OR(TOTAL!X85="",TOTAL!X85=0),"",IF('Vîrsta 1-2 ani'!$C$6&lt;=0,(TOTAL!X85-('Vîrsta 5-7 ani'!$C$6*0.004))/TOTAL!$C$6*'Vîrsta 3-4 ani'!$C$6,(('Vîrsta 1-2 ani'!X85/'Vîrsta 1-2 ani'!$C$6)+0.004)*'Vîrsta 3-4 ani'!$C$6))</f>
        <v/>
      </c>
      <c r="Y85" s="69" t="str">
        <f>IF(OR(TOTAL!Y85="",TOTAL!Y85=0),"",IF('Vîrsta 1-2 ani'!$C$6&lt;=0,(TOTAL!Y85-('Vîrsta 5-7 ani'!$C$6*0.004))/TOTAL!$C$6*'Vîrsta 3-4 ani'!$C$6,(('Vîrsta 1-2 ani'!Y85/'Vîrsta 1-2 ani'!$C$6)+0.004)*'Vîrsta 3-4 ani'!$C$6))</f>
        <v/>
      </c>
      <c r="Z85" s="10">
        <f t="shared" si="43"/>
        <v>18.226559999999999</v>
      </c>
      <c r="AA85" s="10">
        <f t="shared" si="39"/>
        <v>29.303151125401929</v>
      </c>
      <c r="AB85" s="20">
        <f t="shared" si="40"/>
        <v>25.493741479099679</v>
      </c>
      <c r="AC85" s="4">
        <v>13</v>
      </c>
      <c r="AD85" s="90">
        <f>IFERROR(IF($AB85=0,"",$AB85*AE85),"")</f>
        <v>3.3141863922829584</v>
      </c>
      <c r="AE85" s="91">
        <v>0.13</v>
      </c>
      <c r="AF85" s="90">
        <f t="shared" si="45"/>
        <v>2.5493741479099681</v>
      </c>
      <c r="AG85" s="91">
        <v>0.1</v>
      </c>
      <c r="AH85" s="90">
        <f t="shared" si="46"/>
        <v>0.2549374147909968</v>
      </c>
      <c r="AI85" s="91">
        <v>0.01</v>
      </c>
      <c r="AJ85" s="90">
        <f t="shared" si="47"/>
        <v>36.456050315112542</v>
      </c>
      <c r="AK85" s="91">
        <v>1.43</v>
      </c>
      <c r="AL85" s="193">
        <v>28</v>
      </c>
      <c r="AM85" s="96">
        <f t="shared" si="48"/>
        <v>-2.506258520900321</v>
      </c>
      <c r="AN85" s="96">
        <f t="shared" si="49"/>
        <v>91.049076711070285</v>
      </c>
      <c r="AO85" s="18"/>
    </row>
    <row r="86" spans="1:41" ht="47.25" x14ac:dyDescent="0.25">
      <c r="A86" s="310">
        <v>9</v>
      </c>
      <c r="B86" s="67" t="s">
        <v>1</v>
      </c>
      <c r="C86" s="69" t="str">
        <f>IF(OR(TOTAL!C86="",TOTAL!C86=0),"",IF('Vîrsta 1-2 ani'!$C$6&lt;=0,(TOTAL!C86-('Vîrsta 5-7 ani'!$C$6*0.0008))/TOTAL!$C$6*'Vîrsta 3-4 ani'!$C$6,(('Vîrsta 1-2 ani'!C86/'Vîrsta 1-2 ani'!$C$6)+0)*'Vîrsta 3-4 ani'!$C$6))</f>
        <v/>
      </c>
      <c r="D86" s="69" t="str">
        <f>IF(OR(TOTAL!D86="",TOTAL!D86=0),"",IF('Vîrsta 1-2 ani'!$C$6&lt;=0,(TOTAL!D86-('Vîrsta 5-7 ani'!$C$6*0.0008))/TOTAL!$C$6*'Vîrsta 3-4 ani'!$C$6,(('Vîrsta 1-2 ani'!D86/'Vîrsta 1-2 ani'!$C$6)+0)*'Vîrsta 3-4 ani'!$C$6))</f>
        <v/>
      </c>
      <c r="E86" s="69">
        <f>IF(OR(TOTAL!E86="",TOTAL!E86=0),"",IF('Vîrsta 1-2 ani'!$C$6&lt;=0,(TOTAL!E86-('Vîrsta 5-7 ani'!$C$6*0.0008))/TOTAL!$C$6*'Vîrsta 3-4 ani'!$C$6,(('Vîrsta 1-2 ani'!E86/'Vîrsta 1-2 ani'!$C$6)+0)*'Vîrsta 3-4 ani'!$C$6))</f>
        <v>0.14088800000000001</v>
      </c>
      <c r="F86" s="69" t="str">
        <f>IF(OR(TOTAL!F86="",TOTAL!F86=0),"",IF('Vîrsta 1-2 ani'!$C$6&lt;=0,(TOTAL!F86-('Vîrsta 5-7 ani'!$C$6*0.0008))/TOTAL!$C$6*'Vîrsta 3-4 ani'!$C$6,(('Vîrsta 1-2 ani'!F86/'Vîrsta 1-2 ani'!$C$6)+0)*'Vîrsta 3-4 ani'!$C$6))</f>
        <v/>
      </c>
      <c r="G86" s="69" t="str">
        <f>IF(OR(TOTAL!G86="",TOTAL!G86=0),"",IF('Vîrsta 1-2 ani'!$C$6&lt;=0,(TOTAL!G86-('Vîrsta 5-7 ani'!$C$6*0.0008))/TOTAL!$C$6*'Vîrsta 3-4 ani'!$C$6,(('Vîrsta 1-2 ani'!G86/'Vîrsta 1-2 ani'!$C$6)+0)*'Vîrsta 3-4 ani'!$C$6))</f>
        <v/>
      </c>
      <c r="H86" s="69" t="str">
        <f>IF(OR(TOTAL!H86="",TOTAL!H86=0),"",IF('Vîrsta 1-2 ani'!$C$6&lt;=0,(TOTAL!H86-('Vîrsta 5-7 ani'!$C$6*0.0008))/TOTAL!$C$6*'Vîrsta 3-4 ani'!$C$6,(('Vîrsta 1-2 ani'!H86/'Vîrsta 1-2 ani'!$C$6)+0)*'Vîrsta 3-4 ani'!$C$6))</f>
        <v/>
      </c>
      <c r="I86" s="69">
        <f>IF(OR(TOTAL!I86="",TOTAL!I86=0),"",IF('Vîrsta 1-2 ani'!$C$6&lt;=0,(TOTAL!I86-('Vîrsta 5-7 ani'!$C$6*0.0008))/TOTAL!$C$6*'Vîrsta 3-4 ani'!$C$6,(('Vîrsta 1-2 ani'!I86/'Vîrsta 1-2 ani'!$C$6)+0)*'Vîrsta 3-4 ani'!$C$6))</f>
        <v>0.34988800000000003</v>
      </c>
      <c r="J86" s="69" t="str">
        <f>IF(OR(TOTAL!J86="",TOTAL!J86=0),"",IF('Vîrsta 1-2 ani'!$C$6&lt;=0,(TOTAL!J86-('Vîrsta 5-7 ani'!$C$6*0.0008))/TOTAL!$C$6*'Vîrsta 3-4 ani'!$C$6,(('Vîrsta 1-2 ani'!J86/'Vîrsta 1-2 ani'!$C$6)+0)*'Vîrsta 3-4 ani'!$C$6))</f>
        <v/>
      </c>
      <c r="K86" s="69" t="str">
        <f>IF(OR(TOTAL!K86="",TOTAL!K86=0),"",IF('Vîrsta 1-2 ani'!$C$6&lt;=0,(TOTAL!K86-('Vîrsta 5-7 ani'!$C$6*0.0008))/TOTAL!$C$6*'Vîrsta 3-4 ani'!$C$6,(('Vîrsta 1-2 ani'!K86/'Vîrsta 1-2 ani'!$C$6)+0)*'Vîrsta 3-4 ani'!$C$6))</f>
        <v/>
      </c>
      <c r="L86" s="69" t="str">
        <f>IF(OR(TOTAL!L86="",TOTAL!L86=0),"",IF('Vîrsta 1-2 ani'!$C$6&lt;=0,(TOTAL!L86-('Vîrsta 5-7 ani'!$C$6*0.0008))/TOTAL!$C$6*'Vîrsta 3-4 ani'!$C$6,(('Vîrsta 1-2 ani'!L86/'Vîrsta 1-2 ani'!$C$6)+0)*'Vîrsta 3-4 ani'!$C$6))</f>
        <v/>
      </c>
      <c r="M86" s="69" t="str">
        <f>IF(OR(TOTAL!M86="",TOTAL!M86=0),"",IF('Vîrsta 1-2 ani'!$C$6&lt;=0,(TOTAL!M86-('Vîrsta 5-7 ani'!$C$6*0.0008))/TOTAL!$C$6*'Vîrsta 3-4 ani'!$C$6,(('Vîrsta 1-2 ani'!M86/'Vîrsta 1-2 ani'!$C$6)+0)*'Vîrsta 3-4 ani'!$C$6))</f>
        <v/>
      </c>
      <c r="N86" s="69" t="str">
        <f>IF(OR(TOTAL!N86="",TOTAL!N86=0),"",IF('Vîrsta 1-2 ani'!$C$6&lt;=0,(TOTAL!N86-('Vîrsta 5-7 ani'!$C$6*0.0008))/TOTAL!$C$6*'Vîrsta 3-4 ani'!$C$6,(('Vîrsta 1-2 ani'!N86/'Vîrsta 1-2 ani'!$C$6)+0)*'Vîrsta 3-4 ani'!$C$6))</f>
        <v/>
      </c>
      <c r="O86" s="69">
        <f>IF(OR(TOTAL!O86="",TOTAL!O86=0),"",IF('Vîrsta 1-2 ani'!$C$6&lt;=0,(TOTAL!O86-('Vîrsta 5-7 ani'!$C$6*0.0008))/TOTAL!$C$6*'Vîrsta 3-4 ani'!$C$6,(('Vîrsta 1-2 ani'!O86/'Vîrsta 1-2 ani'!$C$6)+0)*'Vîrsta 3-4 ani'!$C$6))</f>
        <v>0.19588800000000001</v>
      </c>
      <c r="P86" s="69" t="str">
        <f>IF(OR(TOTAL!P86="",TOTAL!P86=0),"",IF('Vîrsta 1-2 ani'!$C$6&lt;=0,(TOTAL!P86-('Vîrsta 5-7 ani'!$C$6*0.0008))/TOTAL!$C$6*'Vîrsta 3-4 ani'!$C$6,(('Vîrsta 1-2 ani'!P86/'Vîrsta 1-2 ani'!$C$6)+0)*'Vîrsta 3-4 ani'!$C$6))</f>
        <v/>
      </c>
      <c r="Q86" s="69" t="str">
        <f>IF(OR(TOTAL!Q86="",TOTAL!Q86=0),"",IF('Vîrsta 1-2 ani'!$C$6&lt;=0,(TOTAL!Q86-('Vîrsta 5-7 ani'!$C$6*0.0008))/TOTAL!$C$6*'Vîrsta 3-4 ani'!$C$6,(('Vîrsta 1-2 ani'!Q86/'Vîrsta 1-2 ani'!$C$6)+0)*'Vîrsta 3-4 ani'!$C$6))</f>
        <v/>
      </c>
      <c r="R86" s="69" t="str">
        <f>IF(OR(TOTAL!R86="",TOTAL!R86=0),"",IF('Vîrsta 1-2 ani'!$C$6&lt;=0,(TOTAL!R86-('Vîrsta 5-7 ani'!$C$6*0.0008))/TOTAL!$C$6*'Vîrsta 3-4 ani'!$C$6,(('Vîrsta 1-2 ani'!R86/'Vîrsta 1-2 ani'!$C$6)+0)*'Vîrsta 3-4 ani'!$C$6))</f>
        <v/>
      </c>
      <c r="S86" s="69" t="str">
        <f>IF(OR(TOTAL!S86="",TOTAL!S86=0),"",IF('Vîrsta 1-2 ani'!$C$6&lt;=0,(TOTAL!S86-('Vîrsta 5-7 ani'!$C$6*0.0008))/TOTAL!$C$6*'Vîrsta 3-4 ani'!$C$6,(('Vîrsta 1-2 ani'!S86/'Vîrsta 1-2 ani'!$C$6)+0)*'Vîrsta 3-4 ani'!$C$6))</f>
        <v/>
      </c>
      <c r="T86" s="69">
        <f>IF(OR(TOTAL!T86="",TOTAL!T86=0),"",IF('Vîrsta 1-2 ani'!$C$6&lt;=0,(TOTAL!T86-('Vîrsta 5-7 ani'!$C$6*0.0008))/TOTAL!$C$6*'Vîrsta 3-4 ani'!$C$6,(('Vîrsta 1-2 ani'!T86/'Vîrsta 1-2 ani'!$C$6)+0)*'Vîrsta 3-4 ani'!$C$6))</f>
        <v>3.825888</v>
      </c>
      <c r="U86" s="69" t="str">
        <f>IF(OR(TOTAL!U86="",TOTAL!U86=0),"",IF('Vîrsta 1-2 ani'!$C$6&lt;=0,(TOTAL!U86-('Vîrsta 5-7 ani'!$C$6*0.0008))/TOTAL!$C$6*'Vîrsta 3-4 ani'!$C$6,(('Vîrsta 1-2 ani'!U86/'Vîrsta 1-2 ani'!$C$6)+0)*'Vîrsta 3-4 ani'!$C$6))</f>
        <v/>
      </c>
      <c r="V86" s="69" t="str">
        <f>IF(OR(TOTAL!V86="",TOTAL!V86=0),"",IF('Vîrsta 1-2 ani'!$C$6&lt;=0,(TOTAL!V86-('Vîrsta 5-7 ani'!$C$6*0.0008))/TOTAL!$C$6*'Vîrsta 3-4 ani'!$C$6,(('Vîrsta 1-2 ani'!V86/'Vîrsta 1-2 ani'!$C$6)+0)*'Vîrsta 3-4 ani'!$C$6))</f>
        <v/>
      </c>
      <c r="W86" s="69" t="str">
        <f>IF(OR(TOTAL!W86="",TOTAL!W86=0),"",IF('Vîrsta 1-2 ani'!$C$6&lt;=0,(TOTAL!W86-('Vîrsta 5-7 ani'!$C$6*0.0008))/TOTAL!$C$6*'Vîrsta 3-4 ani'!$C$6,(('Vîrsta 1-2 ani'!W86/'Vîrsta 1-2 ani'!$C$6)+0)*'Vîrsta 3-4 ani'!$C$6))</f>
        <v/>
      </c>
      <c r="X86" s="69" t="str">
        <f>IF(OR(TOTAL!X86="",TOTAL!X86=0),"",IF('Vîrsta 1-2 ani'!$C$6&lt;=0,(TOTAL!X86-('Vîrsta 5-7 ani'!$C$6*0.0008))/TOTAL!$C$6*'Vîrsta 3-4 ani'!$C$6,(('Vîrsta 1-2 ani'!X86/'Vîrsta 1-2 ani'!$C$6)+0)*'Vîrsta 3-4 ani'!$C$6))</f>
        <v/>
      </c>
      <c r="Y86" s="69" t="str">
        <f>IF(OR(TOTAL!Y86="",TOTAL!Y86=0),"",IF('Vîrsta 1-2 ani'!$C$6&lt;=0,(TOTAL!Y86-('Vîrsta 5-7 ani'!$C$6*0.0008))/TOTAL!$C$6*'Vîrsta 3-4 ani'!$C$6,(('Vîrsta 1-2 ani'!Y86/'Vîrsta 1-2 ani'!$C$6)+0)*'Vîrsta 3-4 ani'!$C$6))</f>
        <v/>
      </c>
      <c r="Z86" s="10">
        <f t="shared" si="43"/>
        <v>4.5125520000000003</v>
      </c>
      <c r="AA86" s="10">
        <f t="shared" si="39"/>
        <v>7.2549067524115758</v>
      </c>
      <c r="AB86" s="10">
        <f t="shared" ref="AB86:AB91" si="50">IFERROR(IF($AA86=0,"",$AA86-AC86*AA86/100),"")</f>
        <v>7.1896125916398717</v>
      </c>
      <c r="AC86" s="4">
        <v>0.9</v>
      </c>
      <c r="AD86" s="90">
        <f>IFERROR(IF($AB86=0,"",$AB86*AE86),"")</f>
        <v>1.1287691768874599</v>
      </c>
      <c r="AE86" s="91">
        <v>0.157</v>
      </c>
      <c r="AF86" s="90">
        <f>IFERROR(IF($AB86=0,"",$AB86*AG86),"")</f>
        <v>0.12222341405787783</v>
      </c>
      <c r="AG86" s="91">
        <v>1.7000000000000001E-2</v>
      </c>
      <c r="AH86" s="90">
        <f>IFERROR(IF($AB86=0,"",$AB86*AI86),"")</f>
        <v>2.8902242618392284</v>
      </c>
      <c r="AI86" s="91">
        <v>0.40200000000000002</v>
      </c>
      <c r="AJ86" s="90">
        <f>IFERROR(IF($AB86=0,"",$AB86*AK86),"")</f>
        <v>16.349179033389067</v>
      </c>
      <c r="AK86" s="91">
        <v>2.274</v>
      </c>
      <c r="AL86" s="197">
        <v>4</v>
      </c>
      <c r="AM86" s="108">
        <f t="shared" si="48"/>
        <v>3.1896125916398717</v>
      </c>
      <c r="AN86" s="108">
        <f t="shared" si="49"/>
        <v>179.74031479099679</v>
      </c>
      <c r="AO86" s="18"/>
    </row>
    <row r="87" spans="1:41" s="31" customFormat="1" ht="15.75" x14ac:dyDescent="0.25">
      <c r="A87" s="311"/>
      <c r="B87" s="57" t="s">
        <v>25</v>
      </c>
      <c r="C87" s="245" t="str">
        <f>IF(OR(TOTAL!C87="",TOTAL!C87=0),"",TOTAL!C87/TOTAL!$C$6*'Vîrsta 3-4 ani'!$C$6)</f>
        <v/>
      </c>
      <c r="D87" s="245" t="str">
        <f>IF(OR(TOTAL!D87="",TOTAL!D87=0),"",TOTAL!D87/TOTAL!$C$6*'Vîrsta 3-4 ani'!$C$6)</f>
        <v/>
      </c>
      <c r="E87" s="245">
        <f>IF(OR(TOTAL!E87="",TOTAL!E87=0),"",TOTAL!E87/TOTAL!$C$6*'Vîrsta 3-4 ani'!$C$6)</f>
        <v>0.14300000000000002</v>
      </c>
      <c r="F87" s="245" t="str">
        <f>IF(OR(TOTAL!F87="",TOTAL!F87=0),"",TOTAL!F87/TOTAL!$C$6*'Vîrsta 3-4 ani'!$C$6)</f>
        <v/>
      </c>
      <c r="G87" s="245" t="str">
        <f>IF(OR(TOTAL!G87="",TOTAL!G87=0),"",TOTAL!G87/TOTAL!$C$6*'Vîrsta 3-4 ani'!$C$6)</f>
        <v/>
      </c>
      <c r="H87" s="245" t="str">
        <f>IF(OR(TOTAL!H87="",TOTAL!H87=0),"",TOTAL!H87/TOTAL!$C$6*'Vîrsta 3-4 ani'!$C$6)</f>
        <v/>
      </c>
      <c r="I87" s="245" t="str">
        <f>IF(OR(TOTAL!I87="",TOTAL!I87=0),"",TOTAL!I87/TOTAL!$C$6*'Vîrsta 3-4 ani'!$C$6)</f>
        <v/>
      </c>
      <c r="J87" s="245" t="str">
        <f>IF(OR(TOTAL!J87="",TOTAL!J87=0),"",TOTAL!J87/TOTAL!$C$6*'Vîrsta 3-4 ani'!$C$6)</f>
        <v/>
      </c>
      <c r="K87" s="245" t="str">
        <f>IF(OR(TOTAL!K87="",TOTAL!K87=0),"",TOTAL!K87/TOTAL!$C$6*'Vîrsta 3-4 ani'!$C$6)</f>
        <v/>
      </c>
      <c r="L87" s="245" t="str">
        <f>IF(OR(TOTAL!L87="",TOTAL!L87=0),"",TOTAL!L87/TOTAL!$C$6*'Vîrsta 3-4 ani'!$C$6)</f>
        <v/>
      </c>
      <c r="M87" s="245" t="str">
        <f>IF(OR(TOTAL!M87="",TOTAL!M87=0),"",TOTAL!M87/TOTAL!$C$6*'Vîrsta 3-4 ani'!$C$6)</f>
        <v/>
      </c>
      <c r="N87" s="245" t="str">
        <f>IF(OR(TOTAL!N87="",TOTAL!N87=0),"",TOTAL!N87/TOTAL!$C$6*'Vîrsta 3-4 ani'!$C$6)</f>
        <v/>
      </c>
      <c r="O87" s="245">
        <f>IF(OR(TOTAL!O87="",TOTAL!O87=0),"",TOTAL!O87/TOTAL!$C$6*'Vîrsta 3-4 ani'!$C$6)</f>
        <v>0.19800000000000001</v>
      </c>
      <c r="P87" s="245" t="str">
        <f>IF(OR(TOTAL!P87="",TOTAL!P87=0),"",TOTAL!P87/TOTAL!$C$6*'Vîrsta 3-4 ani'!$C$6)</f>
        <v/>
      </c>
      <c r="Q87" s="245" t="str">
        <f>IF(OR(TOTAL!Q87="",TOTAL!Q87=0),"",TOTAL!Q87/TOTAL!$C$6*'Vîrsta 3-4 ani'!$C$6)</f>
        <v/>
      </c>
      <c r="R87" s="245" t="str">
        <f>IF(OR(TOTAL!R87="",TOTAL!R87=0),"",TOTAL!R87/TOTAL!$C$6*'Vîrsta 3-4 ani'!$C$6)</f>
        <v/>
      </c>
      <c r="S87" s="245" t="str">
        <f>IF(OR(TOTAL!S87="",TOTAL!S87=0),"",TOTAL!S87/TOTAL!$C$6*'Vîrsta 3-4 ani'!$C$6)</f>
        <v/>
      </c>
      <c r="T87" s="245" t="str">
        <f>IF(OR(TOTAL!T87="",TOTAL!T87=0),"",TOTAL!T87/TOTAL!$C$6*'Vîrsta 3-4 ani'!$C$6)</f>
        <v/>
      </c>
      <c r="U87" s="245" t="str">
        <f>IF(OR(TOTAL!U87="",TOTAL!U87=0),"",TOTAL!U87/TOTAL!$C$6*'Vîrsta 3-4 ani'!$C$6)</f>
        <v/>
      </c>
      <c r="V87" s="245" t="str">
        <f>IF(OR(TOTAL!V87="",TOTAL!V87=0),"",TOTAL!V87/TOTAL!$C$6*'Vîrsta 3-4 ani'!$C$6)</f>
        <v/>
      </c>
      <c r="W87" s="245" t="str">
        <f>IF(OR(TOTAL!W87="",TOTAL!W87=0),"",TOTAL!W87/TOTAL!$C$6*'Vîrsta 3-4 ani'!$C$6)</f>
        <v/>
      </c>
      <c r="X87" s="245" t="str">
        <f>IF(OR(TOTAL!X87="",TOTAL!X87=0),"",TOTAL!X87/TOTAL!$C$6*'Vîrsta 3-4 ani'!$C$6)</f>
        <v/>
      </c>
      <c r="Y87" s="245" t="str">
        <f>IF(OR(TOTAL!Y87="",TOTAL!Y87=0),"",TOTAL!Y87/TOTAL!$C$6*'Vîrsta 3-4 ani'!$C$6)</f>
        <v/>
      </c>
      <c r="Z87" s="11">
        <f t="shared" ref="Z87:Z92" si="51">SUM(C87:Y87)</f>
        <v>0.34100000000000003</v>
      </c>
      <c r="AA87" s="11">
        <f t="shared" si="39"/>
        <v>0.54823151125401925</v>
      </c>
      <c r="AB87" s="11">
        <f t="shared" si="50"/>
        <v>0.54549035369774912</v>
      </c>
      <c r="AC87" s="7">
        <v>0.5</v>
      </c>
      <c r="AD87" s="97">
        <f>IFERROR(IF($AB87=0,"",$AB87*AE87),"")</f>
        <v>0.12546278135048231</v>
      </c>
      <c r="AE87" s="98">
        <v>0.23</v>
      </c>
      <c r="AF87" s="97">
        <f>IFERROR(IF($AB87=0,"",$AB87*AG87),"")</f>
        <v>5.4549035369774916E-3</v>
      </c>
      <c r="AG87" s="98">
        <v>0.01</v>
      </c>
      <c r="AH87" s="97">
        <f>IFERROR(IF($AB87=0,"",$AB87*AI87),"")</f>
        <v>0.28910988745980704</v>
      </c>
      <c r="AI87" s="98">
        <v>0.53</v>
      </c>
      <c r="AJ87" s="97">
        <f>IFERROR(IF($AB87=0,"",$AB87*AK87),"")</f>
        <v>1.7128397106109323</v>
      </c>
      <c r="AK87" s="126">
        <v>3.14</v>
      </c>
      <c r="AL87" s="201"/>
      <c r="AM87" s="148"/>
      <c r="AN87" s="149"/>
      <c r="AO87" s="66"/>
    </row>
    <row r="88" spans="1:41" s="31" customFormat="1" ht="15.75" x14ac:dyDescent="0.25">
      <c r="A88" s="311"/>
      <c r="B88" s="57" t="s">
        <v>26</v>
      </c>
      <c r="C88" s="245" t="str">
        <f>IF(OR(TOTAL!C88="",TOTAL!C88=0),"",TOTAL!C88/TOTAL!$C$6*'Vîrsta 3-4 ani'!$C$6)</f>
        <v/>
      </c>
      <c r="D88" s="245" t="str">
        <f>IF(OR(TOTAL!D88="",TOTAL!D88=0),"",TOTAL!D88/TOTAL!$C$6*'Vîrsta 3-4 ani'!$C$6)</f>
        <v/>
      </c>
      <c r="E88" s="245" t="str">
        <f>IF(OR(TOTAL!E88="",TOTAL!E88=0),"",TOTAL!E88/TOTAL!$C$6*'Vîrsta 3-4 ani'!$C$6)</f>
        <v/>
      </c>
      <c r="F88" s="245" t="str">
        <f>IF(OR(TOTAL!F88="",TOTAL!F88=0),"",TOTAL!F88/TOTAL!$C$6*'Vîrsta 3-4 ani'!$C$6)</f>
        <v/>
      </c>
      <c r="G88" s="245" t="str">
        <f>IF(OR(TOTAL!G88="",TOTAL!G88=0),"",TOTAL!G88/TOTAL!$C$6*'Vîrsta 3-4 ani'!$C$6)</f>
        <v/>
      </c>
      <c r="H88" s="245" t="str">
        <f>IF(OR(TOTAL!H88="",TOTAL!H88=0),"",TOTAL!H88/TOTAL!$C$6*'Vîrsta 3-4 ani'!$C$6)</f>
        <v/>
      </c>
      <c r="I88" s="245" t="str">
        <f>IF(OR(TOTAL!I88="",TOTAL!I88=0),"",TOTAL!I88/TOTAL!$C$6*'Vîrsta 3-4 ani'!$C$6)</f>
        <v/>
      </c>
      <c r="J88" s="245" t="str">
        <f>IF(OR(TOTAL!J88="",TOTAL!J88=0),"",TOTAL!J88/TOTAL!$C$6*'Vîrsta 3-4 ani'!$C$6)</f>
        <v/>
      </c>
      <c r="K88" s="245" t="str">
        <f>IF(OR(TOTAL!K88="",TOTAL!K88=0),"",TOTAL!K88/TOTAL!$C$6*'Vîrsta 3-4 ani'!$C$6)</f>
        <v/>
      </c>
      <c r="L88" s="245" t="str">
        <f>IF(OR(TOTAL!L88="",TOTAL!L88=0),"",TOTAL!L88/TOTAL!$C$6*'Vîrsta 3-4 ani'!$C$6)</f>
        <v/>
      </c>
      <c r="M88" s="245" t="str">
        <f>IF(OR(TOTAL!M88="",TOTAL!M88=0),"",TOTAL!M88/TOTAL!$C$6*'Vîrsta 3-4 ani'!$C$6)</f>
        <v/>
      </c>
      <c r="N88" s="245" t="str">
        <f>IF(OR(TOTAL!N88="",TOTAL!N88=0),"",TOTAL!N88/TOTAL!$C$6*'Vîrsta 3-4 ani'!$C$6)</f>
        <v/>
      </c>
      <c r="O88" s="245" t="str">
        <f>IF(OR(TOTAL!O88="",TOTAL!O88=0),"",TOTAL!O88/TOTAL!$C$6*'Vîrsta 3-4 ani'!$C$6)</f>
        <v/>
      </c>
      <c r="P88" s="245" t="str">
        <f>IF(OR(TOTAL!P88="",TOTAL!P88=0),"",TOTAL!P88/TOTAL!$C$6*'Vîrsta 3-4 ani'!$C$6)</f>
        <v/>
      </c>
      <c r="Q88" s="245" t="str">
        <f>IF(OR(TOTAL!Q88="",TOTAL!Q88=0),"",TOTAL!Q88/TOTAL!$C$6*'Vîrsta 3-4 ani'!$C$6)</f>
        <v/>
      </c>
      <c r="R88" s="245" t="str">
        <f>IF(OR(TOTAL!R88="",TOTAL!R88=0),"",TOTAL!R88/TOTAL!$C$6*'Vîrsta 3-4 ani'!$C$6)</f>
        <v/>
      </c>
      <c r="S88" s="245" t="str">
        <f>IF(OR(TOTAL!S88="",TOTAL!S88=0),"",TOTAL!S88/TOTAL!$C$6*'Vîrsta 3-4 ani'!$C$6)</f>
        <v/>
      </c>
      <c r="T88" s="245" t="str">
        <f>IF(OR(TOTAL!T88="",TOTAL!T88=0),"",TOTAL!T88/TOTAL!$C$6*'Vîrsta 3-4 ani'!$C$6)</f>
        <v/>
      </c>
      <c r="U88" s="245" t="str">
        <f>IF(OR(TOTAL!U88="",TOTAL!U88=0),"",TOTAL!U88/TOTAL!$C$6*'Vîrsta 3-4 ani'!$C$6)</f>
        <v/>
      </c>
      <c r="V88" s="245" t="str">
        <f>IF(OR(TOTAL!V88="",TOTAL!V88=0),"",TOTAL!V88/TOTAL!$C$6*'Vîrsta 3-4 ani'!$C$6)</f>
        <v/>
      </c>
      <c r="W88" s="245" t="str">
        <f>IF(OR(TOTAL!W88="",TOTAL!W88=0),"",TOTAL!W88/TOTAL!$C$6*'Vîrsta 3-4 ani'!$C$6)</f>
        <v/>
      </c>
      <c r="X88" s="245" t="str">
        <f>IF(OR(TOTAL!X88="",TOTAL!X88=0),"",TOTAL!X88/TOTAL!$C$6*'Vîrsta 3-4 ani'!$C$6)</f>
        <v/>
      </c>
      <c r="Y88" s="245" t="str">
        <f>IF(OR(TOTAL!Y88="",TOTAL!Y88=0),"",TOTAL!Y88/TOTAL!$C$6*'Vîrsta 3-4 ani'!$C$6)</f>
        <v/>
      </c>
      <c r="Z88" s="11">
        <f t="shared" si="51"/>
        <v>0</v>
      </c>
      <c r="AA88" s="11">
        <f t="shared" si="39"/>
        <v>0</v>
      </c>
      <c r="AB88" s="11" t="str">
        <f t="shared" si="50"/>
        <v/>
      </c>
      <c r="AC88" s="7">
        <v>0.5</v>
      </c>
      <c r="AD88" s="97" t="str">
        <f t="shared" ref="AD88:AD91" si="52">IFERROR(IF($AB88=0,"",$AB88*AE88),"")</f>
        <v/>
      </c>
      <c r="AE88" s="98">
        <v>0.22</v>
      </c>
      <c r="AF88" s="97" t="str">
        <f t="shared" ref="AF88:AF91" si="53">IFERROR(IF($AB88=0,"",$AB88*AG88),"")</f>
        <v/>
      </c>
      <c r="AG88" s="98">
        <v>0.01</v>
      </c>
      <c r="AH88" s="97" t="str">
        <f t="shared" ref="AH88:AH91" si="54">IFERROR(IF($AB88=0,"",$AB88*AI88),"")</f>
        <v/>
      </c>
      <c r="AI88" s="98">
        <v>0.54</v>
      </c>
      <c r="AJ88" s="97" t="str">
        <f t="shared" ref="AJ88:AJ104" si="55">IFERROR(IF($AB88=0,"",$AB88*AK88),"")</f>
        <v/>
      </c>
      <c r="AK88" s="126">
        <v>3.03</v>
      </c>
      <c r="AL88" s="202"/>
      <c r="AM88" s="80"/>
      <c r="AN88" s="150"/>
      <c r="AO88" s="66"/>
    </row>
    <row r="89" spans="1:41" s="31" customFormat="1" ht="15.75" x14ac:dyDescent="0.25">
      <c r="A89" s="311"/>
      <c r="B89" s="60" t="s">
        <v>59</v>
      </c>
      <c r="C89" s="245" t="str">
        <f>IF(OR(TOTAL!C89="",TOTAL!C89=0),"",TOTAL!C89/TOTAL!$C$6*'Vîrsta 3-4 ani'!$C$6)</f>
        <v/>
      </c>
      <c r="D89" s="245" t="str">
        <f>IF(OR(TOTAL!D89="",TOTAL!D89=0),"",TOTAL!D89/TOTAL!$C$6*'Vîrsta 3-4 ani'!$C$6)</f>
        <v/>
      </c>
      <c r="E89" s="245" t="str">
        <f>IF(OR(TOTAL!E89="",TOTAL!E89=0),"",TOTAL!E89/TOTAL!$C$6*'Vîrsta 3-4 ani'!$C$6)</f>
        <v/>
      </c>
      <c r="F89" s="245" t="str">
        <f>IF(OR(TOTAL!F89="",TOTAL!F89=0),"",TOTAL!F89/TOTAL!$C$6*'Vîrsta 3-4 ani'!$C$6)</f>
        <v/>
      </c>
      <c r="G89" s="245" t="str">
        <f>IF(OR(TOTAL!G89="",TOTAL!G89=0),"",TOTAL!G89/TOTAL!$C$6*'Vîrsta 3-4 ani'!$C$6)</f>
        <v/>
      </c>
      <c r="H89" s="245" t="str">
        <f>IF(OR(TOTAL!H89="",TOTAL!H89=0),"",TOTAL!H89/TOTAL!$C$6*'Vîrsta 3-4 ani'!$C$6)</f>
        <v/>
      </c>
      <c r="I89" s="245">
        <f>IF(OR(TOTAL!I89="",TOTAL!I89=0),"",TOTAL!I89/TOTAL!$C$6*'Vîrsta 3-4 ani'!$C$6)</f>
        <v>0.35199999999999998</v>
      </c>
      <c r="J89" s="245" t="str">
        <f>IF(OR(TOTAL!J89="",TOTAL!J89=0),"",TOTAL!J89/TOTAL!$C$6*'Vîrsta 3-4 ani'!$C$6)</f>
        <v/>
      </c>
      <c r="K89" s="245" t="str">
        <f>IF(OR(TOTAL!K89="",TOTAL!K89=0),"",TOTAL!K89/TOTAL!$C$6*'Vîrsta 3-4 ani'!$C$6)</f>
        <v/>
      </c>
      <c r="L89" s="245" t="str">
        <f>IF(OR(TOTAL!L89="",TOTAL!L89=0),"",TOTAL!L89/TOTAL!$C$6*'Vîrsta 3-4 ani'!$C$6)</f>
        <v/>
      </c>
      <c r="M89" s="245" t="str">
        <f>IF(OR(TOTAL!M89="",TOTAL!M89=0),"",TOTAL!M89/TOTAL!$C$6*'Vîrsta 3-4 ani'!$C$6)</f>
        <v/>
      </c>
      <c r="N89" s="245" t="str">
        <f>IF(OR(TOTAL!N89="",TOTAL!N89=0),"",TOTAL!N89/TOTAL!$C$6*'Vîrsta 3-4 ani'!$C$6)</f>
        <v/>
      </c>
      <c r="O89" s="245" t="str">
        <f>IF(OR(TOTAL!O89="",TOTAL!O89=0),"",TOTAL!O89/TOTAL!$C$6*'Vîrsta 3-4 ani'!$C$6)</f>
        <v/>
      </c>
      <c r="P89" s="245" t="str">
        <f>IF(OR(TOTAL!P89="",TOTAL!P89=0),"",TOTAL!P89/TOTAL!$C$6*'Vîrsta 3-4 ani'!$C$6)</f>
        <v/>
      </c>
      <c r="Q89" s="245" t="str">
        <f>IF(OR(TOTAL!Q89="",TOTAL!Q89=0),"",TOTAL!Q89/TOTAL!$C$6*'Vîrsta 3-4 ani'!$C$6)</f>
        <v/>
      </c>
      <c r="R89" s="245" t="str">
        <f>IF(OR(TOTAL!R89="",TOTAL!R89=0),"",TOTAL!R89/TOTAL!$C$6*'Vîrsta 3-4 ani'!$C$6)</f>
        <v/>
      </c>
      <c r="S89" s="245" t="str">
        <f>IF(OR(TOTAL!S89="",TOTAL!S89=0),"",TOTAL!S89/TOTAL!$C$6*'Vîrsta 3-4 ani'!$C$6)</f>
        <v/>
      </c>
      <c r="T89" s="245">
        <f>IF(OR(TOTAL!T89="",TOTAL!T89=0),"",TOTAL!T89/TOTAL!$C$6*'Vîrsta 3-4 ani'!$C$6)</f>
        <v>3.8279999999999998</v>
      </c>
      <c r="U89" s="245" t="str">
        <f>IF(OR(TOTAL!U89="",TOTAL!U89=0),"",TOTAL!U89/TOTAL!$C$6*'Vîrsta 3-4 ani'!$C$6)</f>
        <v/>
      </c>
      <c r="V89" s="245" t="str">
        <f>IF(OR(TOTAL!V89="",TOTAL!V89=0),"",TOTAL!V89/TOTAL!$C$6*'Vîrsta 3-4 ani'!$C$6)</f>
        <v/>
      </c>
      <c r="W89" s="245" t="str">
        <f>IF(OR(TOTAL!W89="",TOTAL!W89=0),"",TOTAL!W89/TOTAL!$C$6*'Vîrsta 3-4 ani'!$C$6)</f>
        <v/>
      </c>
      <c r="X89" s="245" t="str">
        <f>IF(OR(TOTAL!X89="",TOTAL!X89=0),"",TOTAL!X89/TOTAL!$C$6*'Vîrsta 3-4 ani'!$C$6)</f>
        <v/>
      </c>
      <c r="Y89" s="245" t="str">
        <f>IF(OR(TOTAL!Y89="",TOTAL!Y89=0),"",TOTAL!Y89/TOTAL!$C$6*'Vîrsta 3-4 ani'!$C$6)</f>
        <v/>
      </c>
      <c r="Z89" s="11">
        <f t="shared" si="51"/>
        <v>4.18</v>
      </c>
      <c r="AA89" s="11">
        <f t="shared" si="39"/>
        <v>6.720257234726688</v>
      </c>
      <c r="AB89" s="11">
        <f t="shared" si="50"/>
        <v>6.6328938906752413</v>
      </c>
      <c r="AC89" s="7">
        <v>1.3</v>
      </c>
      <c r="AD89" s="97">
        <f t="shared" si="52"/>
        <v>0.59696045016077171</v>
      </c>
      <c r="AE89" s="98">
        <v>0.09</v>
      </c>
      <c r="AF89" s="97">
        <f t="shared" si="53"/>
        <v>2.6531575562700964E-2</v>
      </c>
      <c r="AG89" s="98">
        <v>4.0000000000000001E-3</v>
      </c>
      <c r="AH89" s="97">
        <f t="shared" si="54"/>
        <v>1.3332116720257237</v>
      </c>
      <c r="AI89" s="98">
        <v>0.20100000000000001</v>
      </c>
      <c r="AJ89" s="97">
        <f t="shared" si="55"/>
        <v>7.6941569131832797</v>
      </c>
      <c r="AK89" s="126">
        <v>1.1599999999999999</v>
      </c>
      <c r="AL89" s="202"/>
      <c r="AM89" s="80"/>
      <c r="AN89" s="150"/>
      <c r="AO89" s="66"/>
    </row>
    <row r="90" spans="1:41" s="31" customFormat="1" ht="15.75" x14ac:dyDescent="0.25">
      <c r="A90" s="311"/>
      <c r="B90" s="60" t="s">
        <v>101</v>
      </c>
      <c r="C90" s="245" t="str">
        <f>IF(OR(TOTAL!C90="",TOTAL!C90=0),"",TOTAL!C90/TOTAL!$C$6*'Vîrsta 3-4 ani'!$C$6)</f>
        <v/>
      </c>
      <c r="D90" s="245" t="str">
        <f>IF(OR(TOTAL!D90="",TOTAL!D90=0),"",TOTAL!D90/TOTAL!$C$6*'Vîrsta 3-4 ani'!$C$6)</f>
        <v/>
      </c>
      <c r="E90" s="245" t="str">
        <f>IF(OR(TOTAL!E90="",TOTAL!E90=0),"",TOTAL!E90/TOTAL!$C$6*'Vîrsta 3-4 ani'!$C$6)</f>
        <v/>
      </c>
      <c r="F90" s="245" t="str">
        <f>IF(OR(TOTAL!F90="",TOTAL!F90=0),"",TOTAL!F90/TOTAL!$C$6*'Vîrsta 3-4 ani'!$C$6)</f>
        <v/>
      </c>
      <c r="G90" s="245" t="str">
        <f>IF(OR(TOTAL!G90="",TOTAL!G90=0),"",TOTAL!G90/TOTAL!$C$6*'Vîrsta 3-4 ani'!$C$6)</f>
        <v/>
      </c>
      <c r="H90" s="245" t="str">
        <f>IF(OR(TOTAL!H90="",TOTAL!H90=0),"",TOTAL!H90/TOTAL!$C$6*'Vîrsta 3-4 ani'!$C$6)</f>
        <v/>
      </c>
      <c r="I90" s="245" t="str">
        <f>IF(OR(TOTAL!I90="",TOTAL!I90=0),"",TOTAL!I90/TOTAL!$C$6*'Vîrsta 3-4 ani'!$C$6)</f>
        <v/>
      </c>
      <c r="J90" s="245" t="str">
        <f>IF(OR(TOTAL!J90="",TOTAL!J90=0),"",TOTAL!J90/TOTAL!$C$6*'Vîrsta 3-4 ani'!$C$6)</f>
        <v/>
      </c>
      <c r="K90" s="245" t="str">
        <f>IF(OR(TOTAL!K90="",TOTAL!K90=0),"",TOTAL!K90/TOTAL!$C$6*'Vîrsta 3-4 ani'!$C$6)</f>
        <v/>
      </c>
      <c r="L90" s="245" t="str">
        <f>IF(OR(TOTAL!L90="",TOTAL!L90=0),"",TOTAL!L90/TOTAL!$C$6*'Vîrsta 3-4 ani'!$C$6)</f>
        <v/>
      </c>
      <c r="M90" s="245" t="str">
        <f>IF(OR(TOTAL!M90="",TOTAL!M90=0),"",TOTAL!M90/TOTAL!$C$6*'Vîrsta 3-4 ani'!$C$6)</f>
        <v/>
      </c>
      <c r="N90" s="245" t="str">
        <f>IF(OR(TOTAL!N90="",TOTAL!N90=0),"",TOTAL!N90/TOTAL!$C$6*'Vîrsta 3-4 ani'!$C$6)</f>
        <v/>
      </c>
      <c r="O90" s="245" t="str">
        <f>IF(OR(TOTAL!O90="",TOTAL!O90=0),"",TOTAL!O90/TOTAL!$C$6*'Vîrsta 3-4 ani'!$C$6)</f>
        <v/>
      </c>
      <c r="P90" s="245" t="str">
        <f>IF(OR(TOTAL!P90="",TOTAL!P90=0),"",TOTAL!P90/TOTAL!$C$6*'Vîrsta 3-4 ani'!$C$6)</f>
        <v/>
      </c>
      <c r="Q90" s="245" t="str">
        <f>IF(OR(TOTAL!Q90="",TOTAL!Q90=0),"",TOTAL!Q90/TOTAL!$C$6*'Vîrsta 3-4 ani'!$C$6)</f>
        <v/>
      </c>
      <c r="R90" s="245" t="str">
        <f>IF(OR(TOTAL!R90="",TOTAL!R90=0),"",TOTAL!R90/TOTAL!$C$6*'Vîrsta 3-4 ani'!$C$6)</f>
        <v/>
      </c>
      <c r="S90" s="245" t="str">
        <f>IF(OR(TOTAL!S90="",TOTAL!S90=0),"",TOTAL!S90/TOTAL!$C$6*'Vîrsta 3-4 ani'!$C$6)</f>
        <v/>
      </c>
      <c r="T90" s="245" t="str">
        <f>IF(OR(TOTAL!T90="",TOTAL!T90=0),"",TOTAL!T90/TOTAL!$C$6*'Vîrsta 3-4 ani'!$C$6)</f>
        <v/>
      </c>
      <c r="U90" s="245" t="str">
        <f>IF(OR(TOTAL!U90="",TOTAL!U90=0),"",TOTAL!U90/TOTAL!$C$6*'Vîrsta 3-4 ani'!$C$6)</f>
        <v/>
      </c>
      <c r="V90" s="245" t="str">
        <f>IF(OR(TOTAL!V90="",TOTAL!V90=0),"",TOTAL!V90/TOTAL!$C$6*'Vîrsta 3-4 ani'!$C$6)</f>
        <v/>
      </c>
      <c r="W90" s="245" t="str">
        <f>IF(OR(TOTAL!W90="",TOTAL!W90=0),"",TOTAL!W90/TOTAL!$C$6*'Vîrsta 3-4 ani'!$C$6)</f>
        <v/>
      </c>
      <c r="X90" s="245" t="str">
        <f>IF(OR(TOTAL!X90="",TOTAL!X90=0),"",TOTAL!X90/TOTAL!$C$6*'Vîrsta 3-4 ani'!$C$6)</f>
        <v/>
      </c>
      <c r="Y90" s="245" t="str">
        <f>IF(OR(TOTAL!Y90="",TOTAL!Y90=0),"",TOTAL!Y90/TOTAL!$C$6*'Vîrsta 3-4 ani'!$C$6)</f>
        <v/>
      </c>
      <c r="Z90" s="11">
        <f t="shared" si="51"/>
        <v>0</v>
      </c>
      <c r="AA90" s="11">
        <f t="shared" si="39"/>
        <v>0</v>
      </c>
      <c r="AB90" s="11" t="str">
        <f t="shared" si="50"/>
        <v/>
      </c>
      <c r="AC90" s="7">
        <v>1.3</v>
      </c>
      <c r="AD90" s="97" t="str">
        <f t="shared" si="52"/>
        <v/>
      </c>
      <c r="AE90" s="98">
        <v>0.193</v>
      </c>
      <c r="AF90" s="97" t="str">
        <f t="shared" si="53"/>
        <v/>
      </c>
      <c r="AG90" s="98">
        <v>6.0400000000000002E-2</v>
      </c>
      <c r="AH90" s="97" t="str">
        <f t="shared" si="54"/>
        <v/>
      </c>
      <c r="AI90" s="98">
        <v>0.60650000000000004</v>
      </c>
      <c r="AJ90" s="97" t="str">
        <f t="shared" si="55"/>
        <v/>
      </c>
      <c r="AK90" s="126">
        <v>3.64</v>
      </c>
      <c r="AL90" s="202"/>
      <c r="AM90" s="80"/>
      <c r="AN90" s="150"/>
      <c r="AO90" s="66"/>
    </row>
    <row r="91" spans="1:41" s="31" customFormat="1" ht="15.75" x14ac:dyDescent="0.25">
      <c r="A91" s="312"/>
      <c r="B91" s="61" t="s">
        <v>46</v>
      </c>
      <c r="C91" s="245" t="str">
        <f>IF(OR(TOTAL!C91="",TOTAL!C91=0),"",TOTAL!C91/TOTAL!$C$6*'Vîrsta 3-4 ani'!$C$6)</f>
        <v/>
      </c>
      <c r="D91" s="245" t="str">
        <f>IF(OR(TOTAL!D91="",TOTAL!D91=0),"",TOTAL!D91/TOTAL!$C$6*'Vîrsta 3-4 ani'!$C$6)</f>
        <v/>
      </c>
      <c r="E91" s="245" t="str">
        <f>IF(OR(TOTAL!E91="",TOTAL!E91=0),"",TOTAL!E91/TOTAL!$C$6*'Vîrsta 3-4 ani'!$C$6)</f>
        <v/>
      </c>
      <c r="F91" s="245" t="str">
        <f>IF(OR(TOTAL!F91="",TOTAL!F91=0),"",TOTAL!F91/TOTAL!$C$6*'Vîrsta 3-4 ani'!$C$6)</f>
        <v/>
      </c>
      <c r="G91" s="245" t="str">
        <f>IF(OR(TOTAL!G91="",TOTAL!G91=0),"",TOTAL!G91/TOTAL!$C$6*'Vîrsta 3-4 ani'!$C$6)</f>
        <v/>
      </c>
      <c r="H91" s="245" t="str">
        <f>IF(OR(TOTAL!H91="",TOTAL!H91=0),"",TOTAL!H91/TOTAL!$C$6*'Vîrsta 3-4 ani'!$C$6)</f>
        <v/>
      </c>
      <c r="I91" s="245" t="str">
        <f>IF(OR(TOTAL!I91="",TOTAL!I91=0),"",TOTAL!I91/TOTAL!$C$6*'Vîrsta 3-4 ani'!$C$6)</f>
        <v/>
      </c>
      <c r="J91" s="245" t="str">
        <f>IF(OR(TOTAL!J91="",TOTAL!J91=0),"",TOTAL!J91/TOTAL!$C$6*'Vîrsta 3-4 ani'!$C$6)</f>
        <v/>
      </c>
      <c r="K91" s="245" t="str">
        <f>IF(OR(TOTAL!K91="",TOTAL!K91=0),"",TOTAL!K91/TOTAL!$C$6*'Vîrsta 3-4 ani'!$C$6)</f>
        <v/>
      </c>
      <c r="L91" s="245" t="str">
        <f>IF(OR(TOTAL!L91="",TOTAL!L91=0),"",TOTAL!L91/TOTAL!$C$6*'Vîrsta 3-4 ani'!$C$6)</f>
        <v/>
      </c>
      <c r="M91" s="245" t="str">
        <f>IF(OR(TOTAL!M91="",TOTAL!M91=0),"",TOTAL!M91/TOTAL!$C$6*'Vîrsta 3-4 ani'!$C$6)</f>
        <v/>
      </c>
      <c r="N91" s="245" t="str">
        <f>IF(OR(TOTAL!N91="",TOTAL!N91=0),"",TOTAL!N91/TOTAL!$C$6*'Vîrsta 3-4 ani'!$C$6)</f>
        <v/>
      </c>
      <c r="O91" s="245" t="str">
        <f>IF(OR(TOTAL!O91="",TOTAL!O91=0),"",TOTAL!O91/TOTAL!$C$6*'Vîrsta 3-4 ani'!$C$6)</f>
        <v/>
      </c>
      <c r="P91" s="245" t="str">
        <f>IF(OR(TOTAL!P91="",TOTAL!P91=0),"",TOTAL!P91/TOTAL!$C$6*'Vîrsta 3-4 ani'!$C$6)</f>
        <v/>
      </c>
      <c r="Q91" s="245" t="str">
        <f>IF(OR(TOTAL!Q91="",TOTAL!Q91=0),"",TOTAL!Q91/TOTAL!$C$6*'Vîrsta 3-4 ani'!$C$6)</f>
        <v/>
      </c>
      <c r="R91" s="245" t="str">
        <f>IF(OR(TOTAL!R91="",TOTAL!R91=0),"",TOTAL!R91/TOTAL!$C$6*'Vîrsta 3-4 ani'!$C$6)</f>
        <v/>
      </c>
      <c r="S91" s="245" t="str">
        <f>IF(OR(TOTAL!S91="",TOTAL!S91=0),"",TOTAL!S91/TOTAL!$C$6*'Vîrsta 3-4 ani'!$C$6)</f>
        <v/>
      </c>
      <c r="T91" s="245" t="str">
        <f>IF(OR(TOTAL!T91="",TOTAL!T91=0),"",TOTAL!T91/TOTAL!$C$6*'Vîrsta 3-4 ani'!$C$6)</f>
        <v/>
      </c>
      <c r="U91" s="245" t="str">
        <f>IF(OR(TOTAL!U91="",TOTAL!U91=0),"",TOTAL!U91/TOTAL!$C$6*'Vîrsta 3-4 ani'!$C$6)</f>
        <v/>
      </c>
      <c r="V91" s="245" t="str">
        <f>IF(OR(TOTAL!V91="",TOTAL!V91=0),"",TOTAL!V91/TOTAL!$C$6*'Vîrsta 3-4 ani'!$C$6)</f>
        <v/>
      </c>
      <c r="W91" s="245" t="str">
        <f>IF(OR(TOTAL!W91="",TOTAL!W91=0),"",TOTAL!W91/TOTAL!$C$6*'Vîrsta 3-4 ani'!$C$6)</f>
        <v/>
      </c>
      <c r="X91" s="245" t="str">
        <f>IF(OR(TOTAL!X91="",TOTAL!X91=0),"",TOTAL!X91/TOTAL!$C$6*'Vîrsta 3-4 ani'!$C$6)</f>
        <v/>
      </c>
      <c r="Y91" s="245" t="str">
        <f>IF(OR(TOTAL!Y91="",TOTAL!Y91=0),"",TOTAL!Y91/TOTAL!$C$6*'Vîrsta 3-4 ani'!$C$6)</f>
        <v/>
      </c>
      <c r="Z91" s="11">
        <f t="shared" si="51"/>
        <v>0</v>
      </c>
      <c r="AA91" s="11">
        <f t="shared" si="39"/>
        <v>0</v>
      </c>
      <c r="AB91" s="11" t="str">
        <f t="shared" si="50"/>
        <v/>
      </c>
      <c r="AC91" s="7"/>
      <c r="AD91" s="97" t="str">
        <f t="shared" si="52"/>
        <v/>
      </c>
      <c r="AE91" s="98">
        <v>0.05</v>
      </c>
      <c r="AF91" s="97" t="str">
        <f t="shared" si="53"/>
        <v/>
      </c>
      <c r="AG91" s="98">
        <v>2E-3</v>
      </c>
      <c r="AH91" s="97" t="str">
        <f t="shared" si="54"/>
        <v/>
      </c>
      <c r="AI91" s="98">
        <v>0.13</v>
      </c>
      <c r="AJ91" s="97" t="str">
        <f t="shared" si="55"/>
        <v/>
      </c>
      <c r="AK91" s="126">
        <v>0.4</v>
      </c>
      <c r="AL91" s="203"/>
      <c r="AM91" s="151"/>
      <c r="AN91" s="152"/>
      <c r="AO91" s="66"/>
    </row>
    <row r="92" spans="1:41" ht="47.25" x14ac:dyDescent="0.25">
      <c r="A92" s="238">
        <v>10</v>
      </c>
      <c r="B92" s="68" t="s">
        <v>11</v>
      </c>
      <c r="C92" s="69">
        <f>IF(OR(TOTAL!C92="",TOTAL!C92=0),"",IF('Vîrsta 1-2 ani'!$C$6&lt;=0,(TOTAL!C92-('Vîrsta 5-7 ani'!$C$6*0.0016))/TOTAL!$C$6*'Vîrsta 3-4 ani'!$C$6,(('Vîrsta 1-2 ani'!C92/'Vîrsta 1-2 ani'!$C$6)+0)*'Vîrsta 3-4 ani'!$C$6))</f>
        <v>0.105776</v>
      </c>
      <c r="D92" s="69">
        <f>IF(OR(TOTAL!D92="",TOTAL!D92=0),"",IF('Vîrsta 1-2 ani'!$C$6&lt;=0,(TOTAL!D92-('Vîrsta 5-7 ani'!$C$6*0.0016))/TOTAL!$C$6*'Vîrsta 3-4 ani'!$C$6,(('Vîrsta 1-2 ani'!D92/'Vîrsta 1-2 ani'!$C$6)+0)*'Vîrsta 3-4 ani'!$C$6))</f>
        <v>6.6176000000000013E-2</v>
      </c>
      <c r="E92" s="69">
        <f>IF(OR(TOTAL!E92="",TOTAL!E92=0),"",IF('Vîrsta 1-2 ani'!$C$6&lt;=0,(TOTAL!E92-('Vîrsta 5-7 ani'!$C$6*0.0016))/TOTAL!$C$6*'Vîrsta 3-4 ani'!$C$6,(('Vîrsta 1-2 ani'!E92/'Vîrsta 1-2 ani'!$C$6)+0)*'Vîrsta 3-4 ani'!$C$6))</f>
        <v>5.2976000000000002E-2</v>
      </c>
      <c r="F92" s="69">
        <f>IF(OR(TOTAL!F92="",TOTAL!F92=0),"",IF('Vîrsta 1-2 ani'!$C$6&lt;=0,(TOTAL!F92-('Vîrsta 5-7 ani'!$C$6*0.0016))/TOTAL!$C$6*'Vîrsta 3-4 ani'!$C$6,(('Vîrsta 1-2 ani'!F92/'Vîrsta 1-2 ani'!$C$6)+0)*'Vîrsta 3-4 ani'!$C$6))</f>
        <v>4.4176000000000007E-2</v>
      </c>
      <c r="G92" s="69">
        <f>IF(OR(TOTAL!G92="",TOTAL!G92=0),"",IF('Vîrsta 1-2 ani'!$C$6&lt;=0,(TOTAL!G92-('Vîrsta 5-7 ani'!$C$6*0.0016))/TOTAL!$C$6*'Vîrsta 3-4 ani'!$C$6,(('Vîrsta 1-2 ani'!G92/'Vîrsta 1-2 ani'!$C$6)+0)*'Vîrsta 3-4 ani'!$C$6))</f>
        <v>4.8575999999999994E-2</v>
      </c>
      <c r="H92" s="69" t="str">
        <f>IF(OR(TOTAL!H92="",TOTAL!H92=0),"",IF('Vîrsta 1-2 ani'!$C$6&lt;=0,(TOTAL!H92-('Vîrsta 5-7 ani'!$C$6*0.0016))/TOTAL!$C$6*'Vîrsta 3-4 ani'!$C$6,(('Vîrsta 1-2 ani'!H92/'Vîrsta 1-2 ani'!$C$6)+0)*'Vîrsta 3-4 ani'!$C$6))</f>
        <v/>
      </c>
      <c r="I92" s="69" t="str">
        <f>IF(OR(TOTAL!I92="",TOTAL!I92=0),"",IF('Vîrsta 1-2 ani'!$C$6&lt;=0,(TOTAL!I92-('Vîrsta 5-7 ani'!$C$6*0.0016))/TOTAL!$C$6*'Vîrsta 3-4 ani'!$C$6,(('Vîrsta 1-2 ani'!I92/'Vîrsta 1-2 ani'!$C$6)+0)*'Vîrsta 3-4 ani'!$C$6))</f>
        <v/>
      </c>
      <c r="J92" s="69" t="str">
        <f>IF(OR(TOTAL!J92="",TOTAL!J92=0),"",IF('Vîrsta 1-2 ani'!$C$6&lt;=0,(TOTAL!J92-('Vîrsta 5-7 ani'!$C$6*0.0016))/TOTAL!$C$6*'Vîrsta 3-4 ani'!$C$6,(('Vîrsta 1-2 ani'!J92/'Vîrsta 1-2 ani'!$C$6)+0)*'Vîrsta 3-4 ani'!$C$6))</f>
        <v/>
      </c>
      <c r="K92" s="69" t="str">
        <f>IF(OR(TOTAL!K92="",TOTAL!K92=0),"",IF('Vîrsta 1-2 ani'!$C$6&lt;=0,(TOTAL!K92-('Vîrsta 5-7 ani'!$C$6*0.0016))/TOTAL!$C$6*'Vîrsta 3-4 ani'!$C$6,(('Vîrsta 1-2 ani'!K92/'Vîrsta 1-2 ani'!$C$6)+0)*'Vîrsta 3-4 ani'!$C$6))</f>
        <v/>
      </c>
      <c r="L92" s="69" t="str">
        <f>IF(OR(TOTAL!L92="",TOTAL!L92=0),"",IF('Vîrsta 1-2 ani'!$C$6&lt;=0,(TOTAL!L92-('Vîrsta 5-7 ani'!$C$6*0.0016))/TOTAL!$C$6*'Vîrsta 3-4 ani'!$C$6,(('Vîrsta 1-2 ani'!L92/'Vîrsta 1-2 ani'!$C$6)+0)*'Vîrsta 3-4 ani'!$C$6))</f>
        <v/>
      </c>
      <c r="M92" s="69" t="str">
        <f>IF(OR(TOTAL!M92="",TOTAL!M92=0),"",IF('Vîrsta 1-2 ani'!$C$6&lt;=0,(TOTAL!M92-('Vîrsta 5-7 ani'!$C$6*0.0016))/TOTAL!$C$6*'Vîrsta 3-4 ani'!$C$6,(('Vîrsta 1-2 ani'!M92/'Vîrsta 1-2 ani'!$C$6)+0)*'Vîrsta 3-4 ani'!$C$6))</f>
        <v/>
      </c>
      <c r="N92" s="69" t="str">
        <f>IF(OR(TOTAL!N92="",TOTAL!N92=0),"",IF('Vîrsta 1-2 ani'!$C$6&lt;=0,(TOTAL!N92-('Vîrsta 5-7 ani'!$C$6*0.0016))/TOTAL!$C$6*'Vîrsta 3-4 ani'!$C$6,(('Vîrsta 1-2 ani'!N92/'Vîrsta 1-2 ani'!$C$6)+0)*'Vîrsta 3-4 ani'!$C$6))</f>
        <v/>
      </c>
      <c r="O92" s="69" t="str">
        <f>IF(OR(TOTAL!O92="",TOTAL!O92=0),"",IF('Vîrsta 1-2 ani'!$C$6&lt;=0,(TOTAL!O92-('Vîrsta 5-7 ani'!$C$6*0.0016))/TOTAL!$C$6*'Vîrsta 3-4 ani'!$C$6,(('Vîrsta 1-2 ani'!O92/'Vîrsta 1-2 ani'!$C$6)+0)*'Vîrsta 3-4 ani'!$C$6))</f>
        <v/>
      </c>
      <c r="P92" s="69">
        <f>IF(OR(TOTAL!P92="",TOTAL!P92=0),"",IF('Vîrsta 1-2 ani'!$C$6&lt;=0,(TOTAL!P92-('Vîrsta 5-7 ani'!$C$6*0.0016))/TOTAL!$C$6*'Vîrsta 3-4 ani'!$C$6,(('Vîrsta 1-2 ani'!P92/'Vîrsta 1-2 ani'!$C$6)+0)*'Vîrsta 3-4 ani'!$C$6))</f>
        <v>0.34777599999999997</v>
      </c>
      <c r="Q92" s="69" t="str">
        <f>IF(OR(TOTAL!Q92="",TOTAL!Q92=0),"",IF('Vîrsta 1-2 ani'!$C$6&lt;=0,(TOTAL!Q92-('Vîrsta 5-7 ani'!$C$6*0.0016))/TOTAL!$C$6*'Vîrsta 3-4 ani'!$C$6,(('Vîrsta 1-2 ani'!Q92/'Vîrsta 1-2 ani'!$C$6)+0)*'Vîrsta 3-4 ani'!$C$6))</f>
        <v/>
      </c>
      <c r="R92" s="69" t="str">
        <f>IF(OR(TOTAL!R92="",TOTAL!R92=0),"",IF('Vîrsta 1-2 ani'!$C$6&lt;=0,(TOTAL!R92-('Vîrsta 5-7 ani'!$C$6*0.0016))/TOTAL!$C$6*'Vîrsta 3-4 ani'!$C$6,(('Vîrsta 1-2 ani'!R92/'Vîrsta 1-2 ani'!$C$6)+0)*'Vîrsta 3-4 ani'!$C$6))</f>
        <v/>
      </c>
      <c r="S92" s="69" t="str">
        <f>IF(OR(TOTAL!S92="",TOTAL!S92=0),"",IF('Vîrsta 1-2 ani'!$C$6&lt;=0,(TOTAL!S92-('Vîrsta 5-7 ani'!$C$6*0.0016))/TOTAL!$C$6*'Vîrsta 3-4 ani'!$C$6,(('Vîrsta 1-2 ani'!S92/'Vîrsta 1-2 ani'!$C$6)+0)*'Vîrsta 3-4 ani'!$C$6))</f>
        <v/>
      </c>
      <c r="T92" s="69" t="str">
        <f>IF(OR(TOTAL!T92="",TOTAL!T92=0),"",IF('Vîrsta 1-2 ani'!$C$6&lt;=0,(TOTAL!T92-('Vîrsta 5-7 ani'!$C$6*0.0016))/TOTAL!$C$6*'Vîrsta 3-4 ani'!$C$6,(('Vîrsta 1-2 ani'!T92/'Vîrsta 1-2 ani'!$C$6)+0)*'Vîrsta 3-4 ani'!$C$6))</f>
        <v/>
      </c>
      <c r="U92" s="69" t="str">
        <f>IF(OR(TOTAL!U92="",TOTAL!U92=0),"",IF('Vîrsta 1-2 ani'!$C$6&lt;=0,(TOTAL!U92-('Vîrsta 5-7 ani'!$C$6*0.0016))/TOTAL!$C$6*'Vîrsta 3-4 ani'!$C$6,(('Vîrsta 1-2 ani'!U92/'Vîrsta 1-2 ani'!$C$6)+0)*'Vîrsta 3-4 ani'!$C$6))</f>
        <v/>
      </c>
      <c r="V92" s="69" t="str">
        <f>IF(OR(TOTAL!V92="",TOTAL!V92=0),"",IF('Vîrsta 1-2 ani'!$C$6&lt;=0,(TOTAL!V92-('Vîrsta 5-7 ani'!$C$6*0.0016))/TOTAL!$C$6*'Vîrsta 3-4 ani'!$C$6,(('Vîrsta 1-2 ani'!V92/'Vîrsta 1-2 ani'!$C$6)+0)*'Vîrsta 3-4 ani'!$C$6))</f>
        <v/>
      </c>
      <c r="W92" s="69" t="str">
        <f>IF(OR(TOTAL!W92="",TOTAL!W92=0),"",IF('Vîrsta 1-2 ani'!$C$6&lt;=0,(TOTAL!W92-('Vîrsta 5-7 ani'!$C$6*0.0016))/TOTAL!$C$6*'Vîrsta 3-4 ani'!$C$6,(('Vîrsta 1-2 ani'!W92/'Vîrsta 1-2 ani'!$C$6)+0)*'Vîrsta 3-4 ani'!$C$6))</f>
        <v/>
      </c>
      <c r="X92" s="69" t="str">
        <f>IF(OR(TOTAL!X92="",TOTAL!X92=0),"",IF('Vîrsta 1-2 ani'!$C$6&lt;=0,(TOTAL!X92-('Vîrsta 5-7 ani'!$C$6*0.0016))/TOTAL!$C$6*'Vîrsta 3-4 ani'!$C$6,(('Vîrsta 1-2 ani'!X92/'Vîrsta 1-2 ani'!$C$6)+0)*'Vîrsta 3-4 ani'!$C$6))</f>
        <v/>
      </c>
      <c r="Y92" s="69" t="str">
        <f>IF(OR(TOTAL!Y92="",TOTAL!Y92=0),"",IF('Vîrsta 1-2 ani'!$C$6&lt;=0,(TOTAL!Y92-('Vîrsta 5-7 ani'!$C$6*0.0016))/TOTAL!$C$6*'Vîrsta 3-4 ani'!$C$6,(('Vîrsta 1-2 ani'!Y92/'Vîrsta 1-2 ani'!$C$6)+0)*'Vîrsta 3-4 ani'!$C$6))</f>
        <v/>
      </c>
      <c r="Z92" s="10">
        <f t="shared" si="51"/>
        <v>0.66545600000000005</v>
      </c>
      <c r="AA92" s="10">
        <f t="shared" si="39"/>
        <v>1.0698649517684888</v>
      </c>
      <c r="AB92" s="10">
        <f t="shared" si="40"/>
        <v>1.0698649517684888</v>
      </c>
      <c r="AC92" s="4">
        <v>0</v>
      </c>
      <c r="AD92" s="90">
        <f>IFERROR(IF($AB92=0,"",$AB92*AE92),"")</f>
        <v>0.21397299035369777</v>
      </c>
      <c r="AE92" s="91">
        <v>0.2</v>
      </c>
      <c r="AF92" s="90">
        <f>IFERROR(IF($AB92=0,"",$AB92*AG92),"")</f>
        <v>0.74890546623794219</v>
      </c>
      <c r="AG92" s="91">
        <v>0.7</v>
      </c>
      <c r="AH92" s="90">
        <f>IFERROR(IF($AB92=0,"",$AB92*AI92),"")</f>
        <v>0.18401677170418007</v>
      </c>
      <c r="AI92" s="91">
        <v>0.17199999999999999</v>
      </c>
      <c r="AJ92" s="90">
        <f t="shared" si="55"/>
        <v>7.0076154340836014</v>
      </c>
      <c r="AK92" s="91">
        <v>6.55</v>
      </c>
      <c r="AL92" s="200">
        <v>4</v>
      </c>
      <c r="AM92" s="129">
        <f t="shared" ref="AM92:AM93" si="56">IFERROR((AB92-AL92),"")</f>
        <v>-2.9301350482315112</v>
      </c>
      <c r="AN92" s="129">
        <f t="shared" ref="AN92:AN96" si="57">IFERROR((AB92*100/AL92),"")</f>
        <v>26.746623794212219</v>
      </c>
      <c r="AO92" s="18"/>
    </row>
    <row r="93" spans="1:41" ht="15.75" x14ac:dyDescent="0.25">
      <c r="A93" s="310">
        <v>11</v>
      </c>
      <c r="B93" s="68" t="s">
        <v>102</v>
      </c>
      <c r="C93" s="69">
        <f>IF(OR(TOTAL!C93="",TOTAL!C93=0),"",IF('Vîrsta 1-2 ani'!$C$6&lt;=0,(TOTAL!C93-('Vîrsta 5-7 ani'!$C$6*0.004))/TOTAL!$C$6*'Vîrsta 3-4 ani'!$C$6,(('Vîrsta 1-2 ani'!C93/'Vîrsta 1-2 ani'!$C$6)+0.0016)*'Vîrsta 3-4 ani'!$C$6))</f>
        <v>0.20407199999999998</v>
      </c>
      <c r="D93" s="69">
        <f>IF(OR(TOTAL!D93="",TOTAL!D93=0),"",IF('Vîrsta 1-2 ani'!$C$6&lt;=0,(TOTAL!D93-('Vîrsta 5-7 ani'!$C$6*0.004))/TOTAL!$C$6*'Vîrsta 3-4 ani'!$C$6,(('Vîrsta 1-2 ani'!D93/'Vîrsta 1-2 ani'!$C$6)+0.0016)*'Vîrsta 3-4 ani'!$C$6))</f>
        <v>0.17899199999999998</v>
      </c>
      <c r="E93" s="69">
        <f>IF(OR(TOTAL!E93="",TOTAL!E93=0),"",IF('Vîrsta 1-2 ani'!$C$6&lt;=0,(TOTAL!E93-('Vîrsta 5-7 ani'!$C$6*0.004))/TOTAL!$C$6*'Vîrsta 3-4 ani'!$C$6,(('Vîrsta 1-2 ani'!E93/'Vîrsta 1-2 ani'!$C$6)+0.0016)*'Vîrsta 3-4 ani'!$C$6))</f>
        <v>0.25819200000000003</v>
      </c>
      <c r="F93" s="69">
        <f>IF(OR(TOTAL!F93="",TOTAL!F93=0),"",IF('Vîrsta 1-2 ani'!$C$6&lt;=0,(TOTAL!F93-('Vîrsta 5-7 ani'!$C$6*0.004))/TOTAL!$C$6*'Vîrsta 3-4 ani'!$C$6,(('Vîrsta 1-2 ani'!F93/'Vîrsta 1-2 ani'!$C$6)+0.0016)*'Vîrsta 3-4 ani'!$C$6))</f>
        <v>0.10419200000000001</v>
      </c>
      <c r="G93" s="69">
        <f>IF(OR(TOTAL!G93="",TOTAL!G93=0),"",IF('Vîrsta 1-2 ani'!$C$6&lt;=0,(TOTAL!G93-('Vîrsta 5-7 ani'!$C$6*0.004))/TOTAL!$C$6*'Vîrsta 3-4 ani'!$C$6,(('Vîrsta 1-2 ani'!G93/'Vîrsta 1-2 ani'!$C$6)+0.0016)*'Vîrsta 3-4 ani'!$C$6))</f>
        <v>0.11123200000000001</v>
      </c>
      <c r="H93" s="69">
        <f>IF(OR(TOTAL!H93="",TOTAL!H93=0),"",IF('Vîrsta 1-2 ani'!$C$6&lt;=0,(TOTAL!H93-('Vîrsta 5-7 ani'!$C$6*0.004))/TOTAL!$C$6*'Vîrsta 3-4 ani'!$C$6,(('Vîrsta 1-2 ani'!H93/'Vîrsta 1-2 ani'!$C$6)+0.0016)*'Vîrsta 3-4 ani'!$C$6))</f>
        <v>0.20627200000000001</v>
      </c>
      <c r="I93" s="69">
        <f>IF(OR(TOTAL!I93="",TOTAL!I93=0),"",IF('Vîrsta 1-2 ani'!$C$6&lt;=0,(TOTAL!I93-('Vîrsta 5-7 ani'!$C$6*0.004))/TOTAL!$C$6*'Vîrsta 3-4 ani'!$C$6,(('Vîrsta 1-2 ani'!I93/'Vîrsta 1-2 ani'!$C$6)+0.0016)*'Vîrsta 3-4 ani'!$C$6))</f>
        <v>0.153472</v>
      </c>
      <c r="J93" s="69">
        <f>IF(OR(TOTAL!J93="",TOTAL!J93=0),"",IF('Vîrsta 1-2 ani'!$C$6&lt;=0,(TOTAL!J93-('Vîrsta 5-7 ani'!$C$6*0.004))/TOTAL!$C$6*'Vîrsta 3-4 ani'!$C$6,(('Vîrsta 1-2 ani'!J93/'Vîrsta 1-2 ani'!$C$6)+0.0016)*'Vîrsta 3-4 ani'!$C$6))</f>
        <v>0.153472</v>
      </c>
      <c r="K93" s="69">
        <f>IF(OR(TOTAL!K93="",TOTAL!K93=0),"",IF('Vîrsta 1-2 ani'!$C$6&lt;=0,(TOTAL!K93-('Vîrsta 5-7 ani'!$C$6*0.004))/TOTAL!$C$6*'Vîrsta 3-4 ani'!$C$6,(('Vîrsta 1-2 ani'!K93/'Vîrsta 1-2 ani'!$C$6)+0.0016)*'Vîrsta 3-4 ani'!$C$6))</f>
        <v>0.13587199999999999</v>
      </c>
      <c r="L93" s="69">
        <f>IF(OR(TOTAL!L93="",TOTAL!L93=0),"",IF('Vîrsta 1-2 ani'!$C$6&lt;=0,(TOTAL!L93-('Vîrsta 5-7 ani'!$C$6*0.004))/TOTAL!$C$6*'Vîrsta 3-4 ani'!$C$6,(('Vîrsta 1-2 ani'!L93/'Vîrsta 1-2 ani'!$C$6)+0.0016)*'Vîrsta 3-4 ani'!$C$6))</f>
        <v>7.5151999999999997E-2</v>
      </c>
      <c r="M93" s="69">
        <f>IF(OR(TOTAL!M93="",TOTAL!M93=0),"",IF('Vîrsta 1-2 ani'!$C$6&lt;=0,(TOTAL!M93-('Vîrsta 5-7 ani'!$C$6*0.004))/TOTAL!$C$6*'Vîrsta 3-4 ani'!$C$6,(('Vîrsta 1-2 ani'!M93/'Vîrsta 1-2 ani'!$C$6)+0.0016)*'Vîrsta 3-4 ani'!$C$6))</f>
        <v>0.11827200000000002</v>
      </c>
      <c r="N93" s="69">
        <f>IF(OR(TOTAL!N93="",TOTAL!N93=0),"",IF('Vîrsta 1-2 ani'!$C$6&lt;=0,(TOTAL!N93-('Vîrsta 5-7 ani'!$C$6*0.004))/TOTAL!$C$6*'Vîrsta 3-4 ani'!$C$6,(('Vîrsta 1-2 ani'!N93/'Vîrsta 1-2 ani'!$C$6)+0.0016)*'Vîrsta 3-4 ani'!$C$6))</f>
        <v>0.13587199999999999</v>
      </c>
      <c r="O93" s="69">
        <f>IF(OR(TOTAL!O93="",TOTAL!O93=0),"",IF('Vîrsta 1-2 ani'!$C$6&lt;=0,(TOTAL!O93-('Vîrsta 5-7 ani'!$C$6*0.004))/TOTAL!$C$6*'Vîrsta 3-4 ani'!$C$6,(('Vîrsta 1-2 ani'!O93/'Vîrsta 1-2 ani'!$C$6)+0.0016)*'Vîrsta 3-4 ani'!$C$6))</f>
        <v>0.12707199999999999</v>
      </c>
      <c r="P93" s="69">
        <f>IF(OR(TOTAL!P93="",TOTAL!P93=0),"",IF('Vîrsta 1-2 ani'!$C$6&lt;=0,(TOTAL!P93-('Vîrsta 5-7 ani'!$C$6*0.004))/TOTAL!$C$6*'Vîrsta 3-4 ani'!$C$6,(('Vîrsta 1-2 ani'!P93/'Vîrsta 1-2 ani'!$C$6)+0.0016)*'Vîrsta 3-4 ani'!$C$6))</f>
        <v>1.755072</v>
      </c>
      <c r="Q93" s="69">
        <f>IF(OR(TOTAL!Q93="",TOTAL!Q93=0),"",IF('Vîrsta 1-2 ani'!$C$6&lt;=0,(TOTAL!Q93-('Vîrsta 5-7 ani'!$C$6*0.004))/TOTAL!$C$6*'Vîrsta 3-4 ani'!$C$6,(('Vîrsta 1-2 ani'!Q93/'Vîrsta 1-2 ani'!$C$6)+0.0016)*'Vîrsta 3-4 ani'!$C$6))</f>
        <v>1.5834720000000002</v>
      </c>
      <c r="R93" s="69">
        <f>IF(OR(TOTAL!R93="",TOTAL!R93=0),"",IF('Vîrsta 1-2 ani'!$C$6&lt;=0,(TOTAL!R93-('Vîrsta 5-7 ani'!$C$6*0.004))/TOTAL!$C$6*'Vîrsta 3-4 ani'!$C$6,(('Vîrsta 1-2 ani'!R93/'Vîrsta 1-2 ani'!$C$6)+0.0016)*'Vîrsta 3-4 ani'!$C$6))</f>
        <v>0.34267200000000003</v>
      </c>
      <c r="S93" s="69">
        <f>IF(OR(TOTAL!S93="",TOTAL!S93=0),"",IF('Vîrsta 1-2 ani'!$C$6&lt;=0,(TOTAL!S93-('Vîrsta 5-7 ani'!$C$6*0.004))/TOTAL!$C$6*'Vîrsta 3-4 ani'!$C$6,(('Vîrsta 1-2 ani'!S93/'Vîrsta 1-2 ani'!$C$6)+0.0016)*'Vîrsta 3-4 ani'!$C$6))</f>
        <v>1.821072</v>
      </c>
      <c r="T93" s="69">
        <f>IF(OR(TOTAL!T93="",TOTAL!T93=0),"",IF('Vîrsta 1-2 ani'!$C$6&lt;=0,(TOTAL!T93-('Vîrsta 5-7 ani'!$C$6*0.004))/TOTAL!$C$6*'Vîrsta 3-4 ani'!$C$6,(('Vîrsta 1-2 ani'!T93/'Vîrsta 1-2 ani'!$C$6)+0.0016)*'Vîrsta 3-4 ani'!$C$6))</f>
        <v>2.0850719999999998</v>
      </c>
      <c r="U93" s="69">
        <f>IF(OR(TOTAL!U93="",TOTAL!U93=0),"",IF('Vîrsta 1-2 ani'!$C$6&lt;=0,(TOTAL!U93-('Vîrsta 5-7 ani'!$C$6*0.004))/TOTAL!$C$6*'Vîrsta 3-4 ani'!$C$6,(('Vîrsta 1-2 ani'!U93/'Vîrsta 1-2 ani'!$C$6)+0.0016)*'Vîrsta 3-4 ani'!$C$6))</f>
        <v>2.4678719999999998</v>
      </c>
      <c r="V93" s="69">
        <f>IF(OR(TOTAL!V93="",TOTAL!V93=0),"",IF('Vîrsta 1-2 ani'!$C$6&lt;=0,(TOTAL!V93-('Vîrsta 5-7 ani'!$C$6*0.004))/TOTAL!$C$6*'Vîrsta 3-4 ani'!$C$6,(('Vîrsta 1-2 ani'!V93/'Vîrsta 1-2 ani'!$C$6)+0.0016)*'Vîrsta 3-4 ani'!$C$6))</f>
        <v>2.1950720000000001</v>
      </c>
      <c r="W93" s="69" t="str">
        <f>IF(OR(TOTAL!W93="",TOTAL!W93=0),"",IF('Vîrsta 1-2 ani'!$C$6&lt;=0,(TOTAL!W93-('Vîrsta 5-7 ani'!$C$6*0.004))/TOTAL!$C$6*'Vîrsta 3-4 ani'!$C$6,(('Vîrsta 1-2 ani'!W93/'Vîrsta 1-2 ani'!$C$6)+0.0016)*'Vîrsta 3-4 ani'!$C$6))</f>
        <v/>
      </c>
      <c r="X93" s="69" t="str">
        <f>IF(OR(TOTAL!X93="",TOTAL!X93=0),"",IF('Vîrsta 1-2 ani'!$C$6&lt;=0,(TOTAL!X93-('Vîrsta 5-7 ani'!$C$6*0.004))/TOTAL!$C$6*'Vîrsta 3-4 ani'!$C$6,(('Vîrsta 1-2 ani'!X93/'Vîrsta 1-2 ani'!$C$6)+0.0016)*'Vîrsta 3-4 ani'!$C$6))</f>
        <v/>
      </c>
      <c r="Y93" s="69" t="str">
        <f>IF(OR(TOTAL!Y93="",TOTAL!Y93=0),"",IF('Vîrsta 1-2 ani'!$C$6&lt;=0,(TOTAL!Y93-('Vîrsta 5-7 ani'!$C$6*0.004))/TOTAL!$C$6*'Vîrsta 3-4 ani'!$C$6,(('Vîrsta 1-2 ani'!Y93/'Vîrsta 1-2 ani'!$C$6)+0.0016)*'Vîrsta 3-4 ani'!$C$6))</f>
        <v/>
      </c>
      <c r="Z93" s="10">
        <f>SUM(Z94:Z95)</f>
        <v>14.212440000000001</v>
      </c>
      <c r="AA93" s="10">
        <f t="shared" si="39"/>
        <v>22.849581993569135</v>
      </c>
      <c r="AB93" s="10">
        <f>SUM(AB94:AB95)</f>
        <v>22.849581993569132</v>
      </c>
      <c r="AC93" s="4"/>
      <c r="AD93" s="90">
        <f>IFERROR(IF($AB93=0,"",$AB93*AE93),"")</f>
        <v>0.18279665594855304</v>
      </c>
      <c r="AE93" s="91">
        <v>8.0000000000000002E-3</v>
      </c>
      <c r="AF93" s="90">
        <f t="shared" ref="AF93:AF104" si="58">IFERROR(IF($AB93=0,"",$AB93*AG93),"")</f>
        <v>20.793119614147912</v>
      </c>
      <c r="AG93" s="91">
        <v>0.91</v>
      </c>
      <c r="AH93" s="90">
        <f t="shared" ref="AH93:AH104" si="59">IFERROR(IF($AB93=0,"",$AB93*AI93),"")</f>
        <v>0.29704456591639872</v>
      </c>
      <c r="AI93" s="91">
        <v>1.2999999999999999E-2</v>
      </c>
      <c r="AJ93" s="90">
        <f t="shared" si="55"/>
        <v>191.93648874598071</v>
      </c>
      <c r="AK93" s="91">
        <v>8.4</v>
      </c>
      <c r="AL93" s="193">
        <v>15.2</v>
      </c>
      <c r="AM93" s="96">
        <f t="shared" si="56"/>
        <v>7.6495819935691323</v>
      </c>
      <c r="AN93" s="96">
        <f t="shared" si="57"/>
        <v>150.32619732611272</v>
      </c>
      <c r="AO93" s="18"/>
    </row>
    <row r="94" spans="1:41" s="31" customFormat="1" ht="15.75" x14ac:dyDescent="0.25">
      <c r="A94" s="311"/>
      <c r="B94" s="61" t="s">
        <v>4</v>
      </c>
      <c r="C94" s="245">
        <f>IF(OR(TOTAL!C94="",TOTAL!C94=0),"",IF('Vîrsta 1-2 ani'!$C$6&lt;=0,(TOTAL!C94-('Vîrsta 5-7 ani'!$C$6*0.0024))/TOTAL!$C$6*'Vîrsta 3-4 ani'!$C$6,(('Vîrsta 1-2 ani'!C94/'Vîrsta 1-2 ani'!$C$6)+0)*'Vîrsta 3-4 ani'!$C$6))</f>
        <v>0.13666399999999998</v>
      </c>
      <c r="D94" s="245">
        <f>IF(OR(TOTAL!D94="",TOTAL!D94=0),"",IF('Vîrsta 1-2 ani'!$C$6&lt;=0,(TOTAL!D94-('Vîrsta 5-7 ani'!$C$6*0.0024))/TOTAL!$C$6*'Vîrsta 3-4 ani'!$C$6,(('Vîrsta 1-2 ani'!D94/'Vîrsta 1-2 ani'!$C$6)+0)*'Vîrsta 3-4 ani'!$C$6))</f>
        <v>0.12038399999999999</v>
      </c>
      <c r="E94" s="245">
        <f>IF(OR(TOTAL!E94="",TOTAL!E94=0),"",IF('Vîrsta 1-2 ani'!$C$6&lt;=0,(TOTAL!E94-('Vîrsta 5-7 ani'!$C$6*0.0024))/TOTAL!$C$6*'Vîrsta 3-4 ani'!$C$6,(('Vîrsta 1-2 ani'!E94/'Vîrsta 1-2 ani'!$C$6)+0)*'Vîrsta 3-4 ani'!$C$6))</f>
        <v>4.5144000000000004E-2</v>
      </c>
      <c r="F94" s="245">
        <f>IF(OR(TOTAL!F94="",TOTAL!F94=0),"",IF('Vîrsta 1-2 ani'!$C$6&lt;=0,(TOTAL!F94-('Vîrsta 5-7 ani'!$C$6*0.0024))/TOTAL!$C$6*'Vîrsta 3-4 ani'!$C$6,(('Vîrsta 1-2 ani'!F94/'Vîrsta 1-2 ani'!$C$6)+0)*'Vîrsta 3-4 ani'!$C$6))</f>
        <v>6.4063999999999996E-2</v>
      </c>
      <c r="G94" s="245">
        <f>IF(OR(TOTAL!G94="",TOTAL!G94=0),"",IF('Vîrsta 1-2 ani'!$C$6&lt;=0,(TOTAL!G94-('Vîrsta 5-7 ani'!$C$6*0.0024))/TOTAL!$C$6*'Vîrsta 3-4 ani'!$C$6,(('Vîrsta 1-2 ani'!G94/'Vîrsta 1-2 ani'!$C$6)+0)*'Vîrsta 3-4 ani'!$C$6))</f>
        <v>6.7584000000000005E-2</v>
      </c>
      <c r="H94" s="245">
        <f>IF(OR(TOTAL!H94="",TOTAL!H94=0),"",IF('Vîrsta 1-2 ani'!$C$6&lt;=0,(TOTAL!H94-('Vîrsta 5-7 ani'!$C$6*0.0024))/TOTAL!$C$6*'Vîrsta 3-4 ani'!$C$6,(('Vîrsta 1-2 ani'!H94/'Vîrsta 1-2 ani'!$C$6)+0)*'Vîrsta 3-4 ani'!$C$6))</f>
        <v>0.116864</v>
      </c>
      <c r="I94" s="245">
        <f>IF(OR(TOTAL!I94="",TOTAL!I94=0),"",IF('Vîrsta 1-2 ani'!$C$6&lt;=0,(TOTAL!I94-('Vîrsta 5-7 ani'!$C$6*0.0024))/TOTAL!$C$6*'Vîrsta 3-4 ani'!$C$6,(('Vîrsta 1-2 ani'!I94/'Vîrsta 1-2 ani'!$C$6)+0)*'Vîrsta 3-4 ani'!$C$6))</f>
        <v>8.1664000000000014E-2</v>
      </c>
      <c r="J94" s="245">
        <f>IF(OR(TOTAL!J94="",TOTAL!J94=0),"",IF('Vîrsta 1-2 ani'!$C$6&lt;=0,(TOTAL!J94-('Vîrsta 5-7 ani'!$C$6*0.0024))/TOTAL!$C$6*'Vîrsta 3-4 ani'!$C$6,(('Vîrsta 1-2 ani'!J94/'Vîrsta 1-2 ani'!$C$6)+0)*'Vîrsta 3-4 ani'!$C$6))</f>
        <v>7.2863999999999998E-2</v>
      </c>
      <c r="K94" s="245">
        <f>IF(OR(TOTAL!K94="",TOTAL!K94=0),"",IF('Vîrsta 1-2 ani'!$C$6&lt;=0,(TOTAL!K94-('Vîrsta 5-7 ani'!$C$6*0.0024))/TOTAL!$C$6*'Vîrsta 3-4 ani'!$C$6,(('Vîrsta 1-2 ani'!K94/'Vîrsta 1-2 ani'!$C$6)+0)*'Vîrsta 3-4 ani'!$C$6))</f>
        <v>8.1664000000000014E-2</v>
      </c>
      <c r="L94" s="245">
        <f>IF(OR(TOTAL!L94="",TOTAL!L94=0),"",IF('Vîrsta 1-2 ani'!$C$6&lt;=0,(TOTAL!L94-('Vîrsta 5-7 ani'!$C$6*0.0024))/TOTAL!$C$6*'Vîrsta 3-4 ani'!$C$6,(('Vîrsta 1-2 ani'!L94/'Vîrsta 1-2 ani'!$C$6)+0)*'Vîrsta 3-4 ani'!$C$6))</f>
        <v>1.6543999999999996E-2</v>
      </c>
      <c r="M94" s="245">
        <f>IF(OR(TOTAL!M94="",TOTAL!M94=0),"",IF('Vîrsta 1-2 ani'!$C$6&lt;=0,(TOTAL!M94-('Vîrsta 5-7 ani'!$C$6*0.0024))/TOTAL!$C$6*'Vîrsta 3-4 ani'!$C$6,(('Vîrsta 1-2 ani'!M94/'Vîrsta 1-2 ani'!$C$6)+0)*'Vîrsta 3-4 ani'!$C$6))</f>
        <v>4.6464000000000005E-2</v>
      </c>
      <c r="N94" s="245">
        <f>IF(OR(TOTAL!N94="",TOTAL!N94=0),"",IF('Vîrsta 1-2 ani'!$C$6&lt;=0,(TOTAL!N94-('Vîrsta 5-7 ani'!$C$6*0.0024))/TOTAL!$C$6*'Vîrsta 3-4 ani'!$C$6,(('Vîrsta 1-2 ani'!N94/'Vîrsta 1-2 ani'!$C$6)+0)*'Vîrsta 3-4 ani'!$C$6))</f>
        <v>6.4063999999999996E-2</v>
      </c>
      <c r="O94" s="245">
        <f>IF(OR(TOTAL!O94="",TOTAL!O94=0),"",IF('Vîrsta 1-2 ani'!$C$6&lt;=0,(TOTAL!O94-('Vîrsta 5-7 ani'!$C$6*0.0024))/TOTAL!$C$6*'Vîrsta 3-4 ani'!$C$6,(('Vîrsta 1-2 ani'!O94/'Vîrsta 1-2 ani'!$C$6)+0)*'Vîrsta 3-4 ani'!$C$6))</f>
        <v>5.9664000000000002E-2</v>
      </c>
      <c r="P94" s="245">
        <f>IF(OR(TOTAL!P94="",TOTAL!P94=0),"",IF('Vîrsta 1-2 ani'!$C$6&lt;=0,(TOTAL!P94-('Vîrsta 5-7 ani'!$C$6*0.0024))/TOTAL!$C$6*'Vîrsta 3-4 ani'!$C$6,(('Vîrsta 1-2 ani'!P94/'Vîrsta 1-2 ani'!$C$6)+0)*'Vîrsta 3-4 ani'!$C$6))</f>
        <v>0.873664</v>
      </c>
      <c r="Q94" s="245">
        <f>IF(OR(TOTAL!Q94="",TOTAL!Q94=0),"",IF('Vîrsta 1-2 ani'!$C$6&lt;=0,(TOTAL!Q94-('Vîrsta 5-7 ani'!$C$6*0.0024))/TOTAL!$C$6*'Vîrsta 3-4 ani'!$C$6,(('Vîrsta 1-2 ani'!Q94/'Vîrsta 1-2 ani'!$C$6)+0)*'Vîrsta 3-4 ani'!$C$6))</f>
        <v>1.1200639999999999</v>
      </c>
      <c r="R94" s="245">
        <f>IF(OR(TOTAL!R94="",TOTAL!R94=0),"",IF('Vîrsta 1-2 ani'!$C$6&lt;=0,(TOTAL!R94-('Vîrsta 5-7 ani'!$C$6*0.0024))/TOTAL!$C$6*'Vîrsta 3-4 ani'!$C$6,(('Vîrsta 1-2 ani'!R94/'Vîrsta 1-2 ani'!$C$6)+0)*'Vîrsta 3-4 ani'!$C$6))</f>
        <v>0.24446400000000001</v>
      </c>
      <c r="S94" s="245">
        <f>IF(OR(TOTAL!S94="",TOTAL!S94=0),"",IF('Vîrsta 1-2 ani'!$C$6&lt;=0,(TOTAL!S94-('Vîrsta 5-7 ani'!$C$6*0.0024))/TOTAL!$C$6*'Vîrsta 3-4 ani'!$C$6,(('Vîrsta 1-2 ani'!S94/'Vîrsta 1-2 ani'!$C$6)+0)*'Vîrsta 3-4 ani'!$C$6))</f>
        <v>0.98366399999999987</v>
      </c>
      <c r="T94" s="245">
        <f>IF(OR(TOTAL!T94="",TOTAL!T94=0),"",IF('Vîrsta 1-2 ani'!$C$6&lt;=0,(TOTAL!T94-('Vîrsta 5-7 ani'!$C$6*0.0024))/TOTAL!$C$6*'Vîrsta 3-4 ani'!$C$6,(('Vîrsta 1-2 ani'!T94/'Vîrsta 1-2 ani'!$C$6)+0)*'Vîrsta 3-4 ani'!$C$6))</f>
        <v>1.1332639999999998</v>
      </c>
      <c r="U94" s="245">
        <f>IF(OR(TOTAL!U94="",TOTAL!U94=0),"",IF('Vîrsta 1-2 ani'!$C$6&lt;=0,(TOTAL!U94-('Vîrsta 5-7 ani'!$C$6*0.0024))/TOTAL!$C$6*'Vîrsta 3-4 ani'!$C$6,(('Vîrsta 1-2 ani'!U94/'Vîrsta 1-2 ani'!$C$6)+0)*'Vîrsta 3-4 ani'!$C$6))</f>
        <v>1.2300639999999998</v>
      </c>
      <c r="V94" s="245">
        <f>IF(OR(TOTAL!V94="",TOTAL!V94=0),"",IF('Vîrsta 1-2 ani'!$C$6&lt;=0,(TOTAL!V94-('Vîrsta 5-7 ani'!$C$6*0.0024))/TOTAL!$C$6*'Vîrsta 3-4 ani'!$C$6,(('Vîrsta 1-2 ani'!V94/'Vîrsta 1-2 ani'!$C$6)+0)*'Vîrsta 3-4 ani'!$C$6))</f>
        <v>1.4896639999999999</v>
      </c>
      <c r="W94" s="245" t="str">
        <f>IF(OR(TOTAL!W94="",TOTAL!W94=0),"",IF('Vîrsta 1-2 ani'!$C$6&lt;=0,(TOTAL!W94-('Vîrsta 5-7 ani'!$C$6*0.0024))/TOTAL!$C$6*'Vîrsta 3-4 ani'!$C$6,(('Vîrsta 1-2 ani'!W94/'Vîrsta 1-2 ani'!$C$6)+0)*'Vîrsta 3-4 ani'!$C$6))</f>
        <v/>
      </c>
      <c r="X94" s="245" t="str">
        <f>IF(OR(TOTAL!X94="",TOTAL!X94=0),"",IF('Vîrsta 1-2 ani'!$C$6&lt;=0,(TOTAL!X94-('Vîrsta 5-7 ani'!$C$6*0.0024))/TOTAL!$C$6*'Vîrsta 3-4 ani'!$C$6,(('Vîrsta 1-2 ani'!X94/'Vîrsta 1-2 ani'!$C$6)+0)*'Vîrsta 3-4 ani'!$C$6))</f>
        <v/>
      </c>
      <c r="Y94" s="245" t="str">
        <f>IF(OR(TOTAL!Y94="",TOTAL!Y94=0),"",IF('Vîrsta 1-2 ani'!$C$6&lt;=0,(TOTAL!Y94-('Vîrsta 5-7 ani'!$C$6*0.0024))/TOTAL!$C$6*'Vîrsta 3-4 ani'!$C$6,(('Vîrsta 1-2 ani'!Y94/'Vîrsta 1-2 ani'!$C$6)+0)*'Vîrsta 3-4 ani'!$C$6))</f>
        <v/>
      </c>
      <c r="Z94" s="11">
        <f>SUM(C94:Y94)</f>
        <v>8.0484799999999996</v>
      </c>
      <c r="AA94" s="11">
        <f t="shared" si="39"/>
        <v>12.93967845659164</v>
      </c>
      <c r="AB94" s="11">
        <f t="shared" ref="AB94:AB99" si="60">IFERROR(IF($AA94=0,"",$AA94-AC94*AA94/100),"")</f>
        <v>12.93967845659164</v>
      </c>
      <c r="AC94" s="7"/>
      <c r="AD94" s="97">
        <f>IFERROR(IF($AB94=0,"",$AB94*AE94),"")</f>
        <v>0.10351742765273313</v>
      </c>
      <c r="AE94" s="98">
        <v>8.0000000000000002E-3</v>
      </c>
      <c r="AF94" s="97">
        <f t="shared" si="58"/>
        <v>10.610536334405143</v>
      </c>
      <c r="AG94" s="98">
        <v>0.82</v>
      </c>
      <c r="AH94" s="97">
        <f t="shared" si="59"/>
        <v>0.16821581993569132</v>
      </c>
      <c r="AI94" s="98">
        <v>1.2999999999999999E-2</v>
      </c>
      <c r="AJ94" s="97">
        <f t="shared" si="55"/>
        <v>100.92949196141478</v>
      </c>
      <c r="AK94" s="98">
        <v>7.8</v>
      </c>
      <c r="AL94" s="192">
        <v>7.2</v>
      </c>
      <c r="AM94" s="99">
        <f t="shared" ref="AM94:AM96" si="61">IFERROR((AB94-AL94),"")</f>
        <v>5.7396784565916397</v>
      </c>
      <c r="AN94" s="99">
        <f t="shared" si="57"/>
        <v>179.71775634155054</v>
      </c>
      <c r="AO94" s="66"/>
    </row>
    <row r="95" spans="1:41" s="31" customFormat="1" ht="15.75" x14ac:dyDescent="0.25">
      <c r="A95" s="312"/>
      <c r="B95" s="61" t="s">
        <v>103</v>
      </c>
      <c r="C95" s="245">
        <f>IF(OR(TOTAL!C95="",TOTAL!C95=0),"",IF('Vîrsta 1-2 ani'!$C$6&lt;=0,(TOTAL!C95-('Vîrsta 5-7 ani'!$C$6*0.0016))/TOTAL!$C$6*'Vîrsta 3-4 ani'!$C$6,(('Vîrsta 1-2 ani'!C95/'Vîrsta 1-2 ani'!$C$6)+0.0016)*'Vîrsta 3-4 ani'!$C$6))</f>
        <v>6.7407999999999996E-2</v>
      </c>
      <c r="D95" s="245">
        <f>IF(OR(TOTAL!D95="",TOTAL!D95=0),"",IF('Vîrsta 1-2 ani'!$C$6&lt;=0,(TOTAL!D95-('Vîrsta 5-7 ani'!$C$6*0.0016))/TOTAL!$C$6*'Vîrsta 3-4 ani'!$C$6,(('Vîrsta 1-2 ani'!D95/'Vîrsta 1-2 ani'!$C$6)+0.0016)*'Vîrsta 3-4 ani'!$C$6))</f>
        <v>5.8608E-2</v>
      </c>
      <c r="E95" s="245">
        <f>IF(OR(TOTAL!E95="",TOTAL!E95=0),"",IF('Vîrsta 1-2 ani'!$C$6&lt;=0,(TOTAL!E95-('Vîrsta 5-7 ani'!$C$6*0.0016))/TOTAL!$C$6*'Vîrsta 3-4 ani'!$C$6,(('Vîrsta 1-2 ani'!E95/'Vîrsta 1-2 ani'!$C$6)+0.0016)*'Vîrsta 3-4 ani'!$C$6))</f>
        <v>0.21304799999999999</v>
      </c>
      <c r="F95" s="245">
        <f>IF(OR(TOTAL!F95="",TOTAL!F95=0),"",IF('Vîrsta 1-2 ani'!$C$6&lt;=0,(TOTAL!F95-('Vîrsta 5-7 ani'!$C$6*0.0016))/TOTAL!$C$6*'Vîrsta 3-4 ani'!$C$6,(('Vîrsta 1-2 ani'!F95/'Vîrsta 1-2 ani'!$C$6)+0.0016)*'Vîrsta 3-4 ani'!$C$6))</f>
        <v>4.012799999999999E-2</v>
      </c>
      <c r="G95" s="245">
        <f>IF(OR(TOTAL!G95="",TOTAL!G95=0),"",IF('Vîrsta 1-2 ani'!$C$6&lt;=0,(TOTAL!G95-('Vîrsta 5-7 ani'!$C$6*0.0016))/TOTAL!$C$6*'Vîrsta 3-4 ani'!$C$6,(('Vîrsta 1-2 ani'!G95/'Vîrsta 1-2 ani'!$C$6)+0.0016)*'Vîrsta 3-4 ani'!$C$6))</f>
        <v>4.3647999999999999E-2</v>
      </c>
      <c r="H95" s="245">
        <f>IF(OR(TOTAL!H95="",TOTAL!H95=0),"",IF('Vîrsta 1-2 ani'!$C$6&lt;=0,(TOTAL!H95-('Vîrsta 5-7 ani'!$C$6*0.0016))/TOTAL!$C$6*'Vîrsta 3-4 ani'!$C$6,(('Vîrsta 1-2 ani'!H95/'Vîrsta 1-2 ani'!$C$6)+0.0016)*'Vîrsta 3-4 ani'!$C$6))</f>
        <v>8.9408000000000015E-2</v>
      </c>
      <c r="I95" s="245">
        <f>IF(OR(TOTAL!I95="",TOTAL!I95=0),"",IF('Vîrsta 1-2 ani'!$C$6&lt;=0,(TOTAL!I95-('Vîrsta 5-7 ani'!$C$6*0.0016))/TOTAL!$C$6*'Vîrsta 3-4 ani'!$C$6,(('Vîrsta 1-2 ani'!I95/'Vîrsta 1-2 ani'!$C$6)+0.0016)*'Vîrsta 3-4 ani'!$C$6))</f>
        <v>7.1807999999999997E-2</v>
      </c>
      <c r="J95" s="245">
        <f>IF(OR(TOTAL!J95="",TOTAL!J95=0),"",IF('Vîrsta 1-2 ani'!$C$6&lt;=0,(TOTAL!J95-('Vîrsta 5-7 ani'!$C$6*0.0016))/TOTAL!$C$6*'Vîrsta 3-4 ani'!$C$6,(('Vîrsta 1-2 ani'!J95/'Vîrsta 1-2 ani'!$C$6)+0.0016)*'Vîrsta 3-4 ani'!$C$6))</f>
        <v>8.0607999999999999E-2</v>
      </c>
      <c r="K95" s="245">
        <f>IF(OR(TOTAL!K95="",TOTAL!K95=0),"",IF('Vîrsta 1-2 ani'!$C$6&lt;=0,(TOTAL!K95-('Vîrsta 5-7 ani'!$C$6*0.0016))/TOTAL!$C$6*'Vîrsta 3-4 ani'!$C$6,(('Vîrsta 1-2 ani'!K95/'Vîrsta 1-2 ani'!$C$6)+0.0016)*'Vîrsta 3-4 ani'!$C$6))</f>
        <v>5.4207999999999999E-2</v>
      </c>
      <c r="L95" s="245">
        <f>IF(OR(TOTAL!L95="",TOTAL!L95=0),"",IF('Vîrsta 1-2 ani'!$C$6&lt;=0,(TOTAL!L95-('Vîrsta 5-7 ani'!$C$6*0.0016))/TOTAL!$C$6*'Vîrsta 3-4 ani'!$C$6,(('Vîrsta 1-2 ani'!L95/'Vîrsta 1-2 ani'!$C$6)+0.0016)*'Vîrsta 3-4 ani'!$C$6))</f>
        <v>5.8608E-2</v>
      </c>
      <c r="M95" s="245">
        <f>IF(OR(TOTAL!M95="",TOTAL!M95=0),"",IF('Vîrsta 1-2 ani'!$C$6&lt;=0,(TOTAL!M95-('Vîrsta 5-7 ani'!$C$6*0.0016))/TOTAL!$C$6*'Vîrsta 3-4 ani'!$C$6,(('Vîrsta 1-2 ani'!M95/'Vîrsta 1-2 ani'!$C$6)+0.0016)*'Vîrsta 3-4 ani'!$C$6))</f>
        <v>7.1807999999999997E-2</v>
      </c>
      <c r="N95" s="245">
        <f>IF(OR(TOTAL!N95="",TOTAL!N95=0),"",IF('Vîrsta 1-2 ani'!$C$6&lt;=0,(TOTAL!N95-('Vîrsta 5-7 ani'!$C$6*0.0016))/TOTAL!$C$6*'Vîrsta 3-4 ani'!$C$6,(('Vîrsta 1-2 ani'!N95/'Vîrsta 1-2 ani'!$C$6)+0.0016)*'Vîrsta 3-4 ani'!$C$6))</f>
        <v>7.1807999999999997E-2</v>
      </c>
      <c r="O95" s="245">
        <f>IF(OR(TOTAL!O95="",TOTAL!O95=0),"",IF('Vîrsta 1-2 ani'!$C$6&lt;=0,(TOTAL!O95-('Vîrsta 5-7 ani'!$C$6*0.0016))/TOTAL!$C$6*'Vîrsta 3-4 ani'!$C$6,(('Vîrsta 1-2 ani'!O95/'Vîrsta 1-2 ani'!$C$6)+0.0016)*'Vîrsta 3-4 ani'!$C$6))</f>
        <v>6.7407999999999996E-2</v>
      </c>
      <c r="P95" s="245">
        <f>IF(OR(TOTAL!P95="",TOTAL!P95=0),"",IF('Vîrsta 1-2 ani'!$C$6&lt;=0,(TOTAL!P95-('Vîrsta 5-7 ani'!$C$6*0.0016))/TOTAL!$C$6*'Vîrsta 3-4 ani'!$C$6,(('Vîrsta 1-2 ani'!P95/'Vîrsta 1-2 ani'!$C$6)+0.0016)*'Vîrsta 3-4 ani'!$C$6))</f>
        <v>0.88140799999999986</v>
      </c>
      <c r="Q95" s="245">
        <f>IF(OR(TOTAL!Q95="",TOTAL!Q95=0),"",IF('Vîrsta 1-2 ani'!$C$6&lt;=0,(TOTAL!Q95-('Vîrsta 5-7 ani'!$C$6*0.0016))/TOTAL!$C$6*'Vîrsta 3-4 ani'!$C$6,(('Vîrsta 1-2 ani'!Q95/'Vîrsta 1-2 ani'!$C$6)+0.0016)*'Vîrsta 3-4 ani'!$C$6))</f>
        <v>0.46340799999999993</v>
      </c>
      <c r="R95" s="245">
        <f>IF(OR(TOTAL!R95="",TOTAL!R95=0),"",IF('Vîrsta 1-2 ani'!$C$6&lt;=0,(TOTAL!R95-('Vîrsta 5-7 ani'!$C$6*0.0016))/TOTAL!$C$6*'Vîrsta 3-4 ani'!$C$6,(('Vîrsta 1-2 ani'!R95/'Vîrsta 1-2 ani'!$C$6)+0.0016)*'Vîrsta 3-4 ani'!$C$6))</f>
        <v>9.8208000000000004E-2</v>
      </c>
      <c r="S95" s="245">
        <f>IF(OR(TOTAL!S95="",TOTAL!S95=0),"",IF('Vîrsta 1-2 ani'!$C$6&lt;=0,(TOTAL!S95-('Vîrsta 5-7 ani'!$C$6*0.0016))/TOTAL!$C$6*'Vîrsta 3-4 ani'!$C$6,(('Vîrsta 1-2 ani'!S95/'Vîrsta 1-2 ani'!$C$6)+0.0016)*'Vîrsta 3-4 ani'!$C$6))</f>
        <v>0.83740799999999982</v>
      </c>
      <c r="T95" s="245">
        <f>IF(OR(TOTAL!T95="",TOTAL!T95=0),"",IF('Vîrsta 1-2 ani'!$C$6&lt;=0,(TOTAL!T95-('Vîrsta 5-7 ani'!$C$6*0.0016))/TOTAL!$C$6*'Vîrsta 3-4 ani'!$C$6,(('Vîrsta 1-2 ani'!T95/'Vîrsta 1-2 ani'!$C$6)+0.0016)*'Vîrsta 3-4 ani'!$C$6))</f>
        <v>0.9518080000000001</v>
      </c>
      <c r="U95" s="245">
        <f>IF(OR(TOTAL!U95="",TOTAL!U95=0),"",IF('Vîrsta 1-2 ani'!$C$6&lt;=0,(TOTAL!U95-('Vîrsta 5-7 ani'!$C$6*0.0016))/TOTAL!$C$6*'Vîrsta 3-4 ani'!$C$6,(('Vîrsta 1-2 ani'!U95/'Vîrsta 1-2 ani'!$C$6)+0.0016)*'Vîrsta 3-4 ani'!$C$6))</f>
        <v>1.237808</v>
      </c>
      <c r="V95" s="245">
        <f>IF(OR(TOTAL!V95="",TOTAL!V95=0),"",IF('Vîrsta 1-2 ani'!$C$6&lt;=0,(TOTAL!V95-('Vîrsta 5-7 ani'!$C$6*0.0016))/TOTAL!$C$6*'Vîrsta 3-4 ani'!$C$6,(('Vîrsta 1-2 ani'!V95/'Vîrsta 1-2 ani'!$C$6)+0.0016)*'Vîrsta 3-4 ani'!$C$6))</f>
        <v>0.70540800000000004</v>
      </c>
      <c r="W95" s="245" t="str">
        <f>IF(OR(TOTAL!W95="",TOTAL!W95=0),"",IF('Vîrsta 1-2 ani'!$C$6&lt;=0,(TOTAL!W95-('Vîrsta 5-7 ani'!$C$6*0.0016))/TOTAL!$C$6*'Vîrsta 3-4 ani'!$C$6,(('Vîrsta 1-2 ani'!W95/'Vîrsta 1-2 ani'!$C$6)+0.0016)*'Vîrsta 3-4 ani'!$C$6))</f>
        <v/>
      </c>
      <c r="X95" s="245" t="str">
        <f>IF(OR(TOTAL!X95="",TOTAL!X95=0),"",IF('Vîrsta 1-2 ani'!$C$6&lt;=0,(TOTAL!X95-('Vîrsta 5-7 ani'!$C$6*0.0016))/TOTAL!$C$6*'Vîrsta 3-4 ani'!$C$6,(('Vîrsta 1-2 ani'!X95/'Vîrsta 1-2 ani'!$C$6)+0.0016)*'Vîrsta 3-4 ani'!$C$6))</f>
        <v/>
      </c>
      <c r="Y95" s="245" t="str">
        <f>IF(OR(TOTAL!Y95="",TOTAL!Y95=0),"",IF('Vîrsta 1-2 ani'!$C$6&lt;=0,(TOTAL!Y95-('Vîrsta 5-7 ani'!$C$6*0.0016))/TOTAL!$C$6*'Vîrsta 3-4 ani'!$C$6,(('Vîrsta 1-2 ani'!Y95/'Vîrsta 1-2 ani'!$C$6)+0.0016)*'Vîrsta 3-4 ani'!$C$6))</f>
        <v/>
      </c>
      <c r="Z95" s="11">
        <f>SUM(C95:Y95)</f>
        <v>6.1639600000000003</v>
      </c>
      <c r="AA95" s="11">
        <f t="shared" si="39"/>
        <v>9.9099035369774935</v>
      </c>
      <c r="AB95" s="11">
        <f t="shared" si="60"/>
        <v>9.9099035369774935</v>
      </c>
      <c r="AC95" s="7"/>
      <c r="AD95" s="97">
        <f>IFERROR(IF($AB95=0,"",$AB95*AE95),"")</f>
        <v>0</v>
      </c>
      <c r="AE95" s="98"/>
      <c r="AF95" s="97">
        <f t="shared" si="58"/>
        <v>9.9099035369774935</v>
      </c>
      <c r="AG95" s="98">
        <v>1</v>
      </c>
      <c r="AH95" s="97">
        <f t="shared" si="59"/>
        <v>0</v>
      </c>
      <c r="AI95" s="98"/>
      <c r="AJ95" s="97">
        <f t="shared" si="55"/>
        <v>89.189131832797443</v>
      </c>
      <c r="AK95" s="98">
        <v>9</v>
      </c>
      <c r="AL95" s="192">
        <v>8</v>
      </c>
      <c r="AM95" s="99">
        <f t="shared" si="61"/>
        <v>1.9099035369774935</v>
      </c>
      <c r="AN95" s="99">
        <f t="shared" si="57"/>
        <v>123.87379421221867</v>
      </c>
      <c r="AO95" s="66"/>
    </row>
    <row r="96" spans="1:41" ht="15.75" x14ac:dyDescent="0.25">
      <c r="A96" s="310">
        <v>12</v>
      </c>
      <c r="B96" s="68" t="s">
        <v>104</v>
      </c>
      <c r="C96" s="69">
        <f>IF(OR(TOTAL!C96="",TOTAL!C96=0),"",IF('Vîrsta 1-2 ani'!$C$6&lt;=0,(TOTAL!C96-('Vîrsta 5-7 ani'!$C$6*0))/TOTAL!$C$6*'Vîrsta 3-4 ani'!$C$6,(('Vîrsta 1-2 ani'!C96/'Vîrsta 1-2 ani'!$C$6)+0.0024)*'Vîrsta 3-4 ani'!$C$6))</f>
        <v>7.4448E-2</v>
      </c>
      <c r="D96" s="69">
        <f>IF(OR(TOTAL!D96="",TOTAL!D96=0),"",IF('Vîrsta 1-2 ani'!$C$6&lt;=0,(TOTAL!D96-('Vîrsta 5-7 ani'!$C$6*0))/TOTAL!$C$6*'Vîrsta 3-4 ani'!$C$6,(('Vîrsta 1-2 ani'!D96/'Vîrsta 1-2 ani'!$C$6)+0.0024)*'Vîrsta 3-4 ani'!$C$6))</f>
        <v>0.26716800000000002</v>
      </c>
      <c r="E96" s="69">
        <f>IF(OR(TOTAL!E96="",TOTAL!E96=0),"",IF('Vîrsta 1-2 ani'!$C$6&lt;=0,(TOTAL!E96-('Vîrsta 5-7 ani'!$C$6*0))/TOTAL!$C$6*'Vîrsta 3-4 ani'!$C$6,(('Vîrsta 1-2 ani'!E96/'Vîrsta 1-2 ani'!$C$6)+0.0024)*'Vîrsta 3-4 ani'!$C$6))</f>
        <v>0.25572800000000007</v>
      </c>
      <c r="F96" s="69">
        <f>IF(OR(TOTAL!F96="",TOTAL!F96=0),"",IF('Vîrsta 1-2 ani'!$C$6&lt;=0,(TOTAL!F96-('Vîrsta 5-7 ani'!$C$6*0))/TOTAL!$C$6*'Vîrsta 3-4 ani'!$C$6,(('Vîrsta 1-2 ani'!F96/'Vîrsta 1-2 ani'!$C$6)+0.0024)*'Vîrsta 3-4 ani'!$C$6))</f>
        <v>0.12944800000000001</v>
      </c>
      <c r="G96" s="69">
        <f>IF(OR(TOTAL!G96="",TOTAL!G96=0),"",IF('Vîrsta 1-2 ani'!$C$6&lt;=0,(TOTAL!G96-('Vîrsta 5-7 ani'!$C$6*0))/TOTAL!$C$6*'Vîrsta 3-4 ani'!$C$6,(('Vîrsta 1-2 ani'!G96/'Vîrsta 1-2 ani'!$C$6)+0.0024)*'Vîrsta 3-4 ani'!$C$6))</f>
        <v>5.0688000000000004E-2</v>
      </c>
      <c r="H96" s="69">
        <f>IF(OR(TOTAL!H96="",TOTAL!H96=0),"",IF('Vîrsta 1-2 ani'!$C$6&lt;=0,(TOTAL!H96-('Vîrsta 5-7 ani'!$C$6*0))/TOTAL!$C$6*'Vîrsta 3-4 ani'!$C$6,(('Vîrsta 1-2 ani'!H96/'Vîrsta 1-2 ani'!$C$6)+0.0024)*'Vîrsta 3-4 ani'!$C$6))</f>
        <v>9.6447999999999992E-2</v>
      </c>
      <c r="I96" s="69">
        <f>IF(OR(TOTAL!I96="",TOTAL!I96=0),"",IF('Vîrsta 1-2 ani'!$C$6&lt;=0,(TOTAL!I96-('Vîrsta 5-7 ani'!$C$6*0))/TOTAL!$C$6*'Vîrsta 3-4 ani'!$C$6,(('Vîrsta 1-2 ani'!I96/'Vîrsta 1-2 ani'!$C$6)+0.0024)*'Vîrsta 3-4 ani'!$C$6))</f>
        <v>0.22404799999999997</v>
      </c>
      <c r="J96" s="69">
        <f>IF(OR(TOTAL!J96="",TOTAL!J96=0),"",IF('Vîrsta 1-2 ani'!$C$6&lt;=0,(TOTAL!J96-('Vîrsta 5-7 ani'!$C$6*0))/TOTAL!$C$6*'Vîrsta 3-4 ani'!$C$6,(('Vîrsta 1-2 ani'!J96/'Vîrsta 1-2 ani'!$C$6)+0.0024)*'Vîrsta 3-4 ani'!$C$6))</f>
        <v>0.10524800000000001</v>
      </c>
      <c r="K96" s="69">
        <f>IF(OR(TOTAL!K96="",TOTAL!K96=0),"",IF('Vîrsta 1-2 ani'!$C$6&lt;=0,(TOTAL!K96-('Vîrsta 5-7 ani'!$C$6*0))/TOTAL!$C$6*'Vîrsta 3-4 ani'!$C$6,(('Vîrsta 1-2 ani'!K96/'Vîrsta 1-2 ani'!$C$6)+0.0024)*'Vîrsta 3-4 ani'!$C$6))</f>
        <v>0.193248</v>
      </c>
      <c r="L96" s="69">
        <f>IF(OR(TOTAL!L96="",TOTAL!L96=0),"",IF('Vîrsta 1-2 ani'!$C$6&lt;=0,(TOTAL!L96-('Vîrsta 5-7 ani'!$C$6*0))/TOTAL!$C$6*'Vîrsta 3-4 ani'!$C$6,(('Vîrsta 1-2 ani'!L96/'Vîrsta 1-2 ani'!$C$6)+0.0024)*'Vîrsta 3-4 ani'!$C$6))</f>
        <v>7.1367999999999987E-2</v>
      </c>
      <c r="M96" s="69">
        <f>IF(OR(TOTAL!M96="",TOTAL!M96=0),"",IF('Vîrsta 1-2 ani'!$C$6&lt;=0,(TOTAL!M96-('Vîrsta 5-7 ani'!$C$6*0))/TOTAL!$C$6*'Vîrsta 3-4 ani'!$C$6,(('Vîrsta 1-2 ani'!M96/'Vîrsta 1-2 ani'!$C$6)+0.0024)*'Vîrsta 3-4 ani'!$C$6))</f>
        <v>7.8847999999999988E-2</v>
      </c>
      <c r="N96" s="69">
        <f>IF(OR(TOTAL!N96="",TOTAL!N96=0),"",IF('Vîrsta 1-2 ani'!$C$6&lt;=0,(TOTAL!N96-('Vîrsta 5-7 ani'!$C$6*0))/TOTAL!$C$6*'Vîrsta 3-4 ani'!$C$6,(('Vîrsta 1-2 ani'!N96/'Vîrsta 1-2 ani'!$C$6)+0.0024)*'Vîrsta 3-4 ani'!$C$6))</f>
        <v>0.21084800000000001</v>
      </c>
      <c r="O96" s="69">
        <f>IF(OR(TOTAL!O96="",TOTAL!O96=0),"",IF('Vîrsta 1-2 ani'!$C$6&lt;=0,(TOTAL!O96-('Vîrsta 5-7 ani'!$C$6*0))/TOTAL!$C$6*'Vîrsta 3-4 ani'!$C$6,(('Vîrsta 1-2 ani'!O96/'Vîrsta 1-2 ani'!$C$6)+0.0024)*'Vîrsta 3-4 ani'!$C$6))</f>
        <v>0.27244800000000002</v>
      </c>
      <c r="P96" s="69">
        <f>IF(OR(TOTAL!P96="",TOTAL!P96=0),"",IF('Vîrsta 1-2 ani'!$C$6&lt;=0,(TOTAL!P96-('Vîrsta 5-7 ani'!$C$6*0))/TOTAL!$C$6*'Vîrsta 3-4 ani'!$C$6,(('Vîrsta 1-2 ani'!P96/'Vîrsta 1-2 ani'!$C$6)+0.0024)*'Vîrsta 3-4 ani'!$C$6))</f>
        <v>2.2964480000000003</v>
      </c>
      <c r="Q96" s="69">
        <f>IF(OR(TOTAL!Q96="",TOTAL!Q96=0),"",IF('Vîrsta 1-2 ani'!$C$6&lt;=0,(TOTAL!Q96-('Vîrsta 5-7 ani'!$C$6*0))/TOTAL!$C$6*'Vîrsta 3-4 ani'!$C$6,(('Vîrsta 1-2 ani'!Q96/'Vîrsta 1-2 ani'!$C$6)+0.0024)*'Vîrsta 3-4 ani'!$C$6))</f>
        <v>0.53644800000000004</v>
      </c>
      <c r="R96" s="69">
        <f>IF(OR(TOTAL!R96="",TOTAL!R96=0),"",IF('Vîrsta 1-2 ani'!$C$6&lt;=0,(TOTAL!R96-('Vîrsta 5-7 ani'!$C$6*0))/TOTAL!$C$6*'Vîrsta 3-4 ani'!$C$6,(('Vîrsta 1-2 ani'!R96/'Vîrsta 1-2 ani'!$C$6)+0.0024)*'Vîrsta 3-4 ani'!$C$6))</f>
        <v>0.14044799999999999</v>
      </c>
      <c r="S96" s="69">
        <f>IF(OR(TOTAL!S96="",TOTAL!S96=0),"",IF('Vîrsta 1-2 ani'!$C$6&lt;=0,(TOTAL!S96-('Vîrsta 5-7 ani'!$C$6*0))/TOTAL!$C$6*'Vîrsta 3-4 ani'!$C$6,(('Vîrsta 1-2 ani'!S96/'Vîrsta 1-2 ani'!$C$6)+0.0024)*'Vîrsta 3-4 ani'!$C$6))</f>
        <v>0.73444799999999999</v>
      </c>
      <c r="T96" s="69">
        <f>IF(OR(TOTAL!T96="",TOTAL!T96=0),"",IF('Vîrsta 1-2 ani'!$C$6&lt;=0,(TOTAL!T96-('Vîrsta 5-7 ani'!$C$6*0))/TOTAL!$C$6*'Vîrsta 3-4 ani'!$C$6,(('Vîrsta 1-2 ani'!T96/'Vîrsta 1-2 ani'!$C$6)+0.0024)*'Vîrsta 3-4 ani'!$C$6))</f>
        <v>2.3184480000000001</v>
      </c>
      <c r="U96" s="69">
        <f>IF(OR(TOTAL!U96="",TOTAL!U96=0),"",IF('Vîrsta 1-2 ani'!$C$6&lt;=0,(TOTAL!U96-('Vîrsta 5-7 ani'!$C$6*0))/TOTAL!$C$6*'Vîrsta 3-4 ani'!$C$6,(('Vîrsta 1-2 ani'!U96/'Vîrsta 1-2 ani'!$C$6)+0.0024)*'Vîrsta 3-4 ani'!$C$6))</f>
        <v>1.0644479999999998</v>
      </c>
      <c r="V96" s="69">
        <f>IF(OR(TOTAL!V96="",TOTAL!V96=0),"",IF('Vîrsta 1-2 ani'!$C$6&lt;=0,(TOTAL!V96-('Vîrsta 5-7 ani'!$C$6*0))/TOTAL!$C$6*'Vîrsta 3-4 ani'!$C$6,(('Vîrsta 1-2 ani'!V96/'Vîrsta 1-2 ani'!$C$6)+0.0024)*'Vîrsta 3-4 ani'!$C$6))</f>
        <v>1.1524479999999999</v>
      </c>
      <c r="W96" s="69" t="str">
        <f>IF(OR(TOTAL!W96="",TOTAL!W96=0),"",IF('Vîrsta 1-2 ani'!$C$6&lt;=0,(TOTAL!W96-('Vîrsta 5-7 ani'!$C$6*0))/TOTAL!$C$6*'Vîrsta 3-4 ani'!$C$6,(('Vîrsta 1-2 ani'!W96/'Vîrsta 1-2 ani'!$C$6)+0.0024)*'Vîrsta 3-4 ani'!$C$6))</f>
        <v/>
      </c>
      <c r="X96" s="69" t="str">
        <f>IF(OR(TOTAL!X96="",TOTAL!X96=0),"",IF('Vîrsta 1-2 ani'!$C$6&lt;=0,(TOTAL!X96-('Vîrsta 5-7 ani'!$C$6*0))/TOTAL!$C$6*'Vîrsta 3-4 ani'!$C$6,(('Vîrsta 1-2 ani'!X96/'Vîrsta 1-2 ani'!$C$6)+0.0024)*'Vîrsta 3-4 ani'!$C$6))</f>
        <v/>
      </c>
      <c r="Y96" s="69" t="str">
        <f>IF(OR(TOTAL!Y96="",TOTAL!Y96=0),"",IF('Vîrsta 1-2 ani'!$C$6&lt;=0,(TOTAL!Y96-('Vîrsta 5-7 ani'!$C$6*0))/TOTAL!$C$6*'Vîrsta 3-4 ani'!$C$6,(('Vîrsta 1-2 ani'!Y96/'Vîrsta 1-2 ani'!$C$6)+0.0024)*'Vîrsta 3-4 ani'!$C$6))</f>
        <v/>
      </c>
      <c r="Z96" s="69">
        <f t="shared" ref="Z96:Z104" si="62">SUM(C96:Y96)</f>
        <v>10.27312</v>
      </c>
      <c r="AA96" s="10">
        <f t="shared" si="39"/>
        <v>16.516270096463025</v>
      </c>
      <c r="AB96" s="10">
        <f t="shared" si="60"/>
        <v>16.516270096463025</v>
      </c>
      <c r="AC96" s="4">
        <v>0</v>
      </c>
      <c r="AD96" s="90">
        <f t="shared" ref="AD96:AD104" si="63">IFERROR(IF($AB96=0,"",$AB96*AE96),"")</f>
        <v>0.1486464308681672</v>
      </c>
      <c r="AE96" s="91">
        <v>8.9999999999999993E-3</v>
      </c>
      <c r="AF96" s="90">
        <f t="shared" si="58"/>
        <v>1.6516270096463025E-2</v>
      </c>
      <c r="AG96" s="91">
        <v>1E-3</v>
      </c>
      <c r="AH96" s="90">
        <f t="shared" si="59"/>
        <v>13.526825209003217</v>
      </c>
      <c r="AI96" s="91">
        <v>0.81899999999999995</v>
      </c>
      <c r="AJ96" s="90">
        <f t="shared" si="55"/>
        <v>52.918129389067531</v>
      </c>
      <c r="AK96" s="91">
        <v>3.2040000000000002</v>
      </c>
      <c r="AL96" s="193">
        <v>12</v>
      </c>
      <c r="AM96" s="96">
        <f t="shared" si="61"/>
        <v>4.5162700964630247</v>
      </c>
      <c r="AN96" s="96">
        <f t="shared" si="57"/>
        <v>137.63558413719187</v>
      </c>
      <c r="AO96" s="18"/>
    </row>
    <row r="97" spans="1:41" s="31" customFormat="1" ht="15.75" x14ac:dyDescent="0.25">
      <c r="A97" s="311"/>
      <c r="B97" s="61" t="s">
        <v>105</v>
      </c>
      <c r="C97" s="245">
        <f>IF(OR(TOTAL!C97="",TOTAL!C97=0),"",TOTAL!C97/TOTAL!$C$6*'Vîrsta 3-4 ani'!$C$6)</f>
        <v>6.6000000000000003E-2</v>
      </c>
      <c r="D97" s="245">
        <f>IF(OR(TOTAL!D97="",TOTAL!D97=0),"",TOTAL!D97/TOTAL!$C$6*'Vîrsta 3-4 ani'!$C$6)</f>
        <v>9.151999999999999E-2</v>
      </c>
      <c r="E97" s="245">
        <f>IF(OR(TOTAL!E97="",TOTAL!E97=0),"",TOTAL!E97/TOTAL!$C$6*'Vîrsta 3-4 ani'!$C$6)</f>
        <v>8.0079999999999998E-2</v>
      </c>
      <c r="F97" s="245">
        <f>IF(OR(TOTAL!F97="",TOTAL!F97=0),"",TOTAL!F97/TOTAL!$C$6*'Vîrsta 3-4 ani'!$C$6)</f>
        <v>7.2599999999999998E-2</v>
      </c>
      <c r="G97" s="245">
        <f>IF(OR(TOTAL!G97="",TOTAL!G97=0),"",TOTAL!G97/TOTAL!$C$6*'Vîrsta 3-4 ani'!$C$6)</f>
        <v>4.224E-2</v>
      </c>
      <c r="H97" s="245">
        <f>IF(OR(TOTAL!H97="",TOTAL!H97=0),"",TOTAL!H97/TOTAL!$C$6*'Vîrsta 3-4 ani'!$C$6)</f>
        <v>8.7999999999999995E-2</v>
      </c>
      <c r="I97" s="245">
        <f>IF(OR(TOTAL!I97="",TOTAL!I97=0),"",TOTAL!I97/TOTAL!$C$6*'Vîrsta 3-4 ani'!$C$6)</f>
        <v>0.10559999999999999</v>
      </c>
      <c r="J97" s="245">
        <f>IF(OR(TOTAL!J97="",TOTAL!J97=0),"",TOTAL!J97/TOTAL!$C$6*'Vîrsta 3-4 ani'!$C$6)</f>
        <v>9.6800000000000011E-2</v>
      </c>
      <c r="K97" s="245">
        <f>IF(OR(TOTAL!K97="",TOTAL!K97=0),"",TOTAL!K97/TOTAL!$C$6*'Vîrsta 3-4 ani'!$C$6)</f>
        <v>9.6800000000000011E-2</v>
      </c>
      <c r="L97" s="245">
        <f>IF(OR(TOTAL!L97="",TOTAL!L97=0),"",TOTAL!L97/TOTAL!$C$6*'Vîrsta 3-4 ani'!$C$6)</f>
        <v>6.291999999999999E-2</v>
      </c>
      <c r="M97" s="245">
        <f>IF(OR(TOTAL!M97="",TOTAL!M97=0),"",TOTAL!M97/TOTAL!$C$6*'Vîrsta 3-4 ani'!$C$6)</f>
        <v>7.0400000000000004E-2</v>
      </c>
      <c r="N97" s="245">
        <f>IF(OR(TOTAL!N97="",TOTAL!N97=0),"",TOTAL!N97/TOTAL!$C$6*'Vîrsta 3-4 ani'!$C$6)</f>
        <v>0.1144</v>
      </c>
      <c r="O97" s="245">
        <f>IF(OR(TOTAL!O97="",TOTAL!O97=0),"",TOTAL!O97/TOTAL!$C$6*'Vîrsta 3-4 ani'!$C$6)</f>
        <v>0.13200000000000001</v>
      </c>
      <c r="P97" s="245">
        <f>IF(OR(TOTAL!P97="",TOTAL!P97=0),"",TOTAL!P97/TOTAL!$C$6*'Vîrsta 3-4 ani'!$C$6)</f>
        <v>1.4079999999999999</v>
      </c>
      <c r="Q97" s="245">
        <f>IF(OR(TOTAL!Q97="",TOTAL!Q97=0),"",TOTAL!Q97/TOTAL!$C$6*'Vîrsta 3-4 ani'!$C$6)</f>
        <v>0.52800000000000002</v>
      </c>
      <c r="R97" s="245">
        <f>IF(OR(TOTAL!R97="",TOTAL!R97=0),"",TOTAL!R97/TOTAL!$C$6*'Vîrsta 3-4 ani'!$C$6)</f>
        <v>0.13200000000000001</v>
      </c>
      <c r="S97" s="245">
        <f>IF(OR(TOTAL!S97="",TOTAL!S97=0),"",TOTAL!S97/TOTAL!$C$6*'Vîrsta 3-4 ani'!$C$6)</f>
        <v>0.72599999999999998</v>
      </c>
      <c r="T97" s="245">
        <f>IF(OR(TOTAL!T97="",TOTAL!T97=0),"",TOTAL!T97/TOTAL!$C$6*'Vîrsta 3-4 ani'!$C$6)</f>
        <v>1.3420000000000001</v>
      </c>
      <c r="U97" s="245">
        <f>IF(OR(TOTAL!U97="",TOTAL!U97=0),"",TOTAL!U97/TOTAL!$C$6*'Vîrsta 3-4 ani'!$C$6)</f>
        <v>1.056</v>
      </c>
      <c r="V97" s="245">
        <f>IF(OR(TOTAL!V97="",TOTAL!V97=0),"",TOTAL!V97/TOTAL!$C$6*'Vîrsta 3-4 ani'!$C$6)</f>
        <v>1.1440000000000001</v>
      </c>
      <c r="W97" s="245" t="str">
        <f>IF(OR(TOTAL!W97="",TOTAL!W97=0),"",TOTAL!W97/TOTAL!$C$6*'Vîrsta 3-4 ani'!$C$6)</f>
        <v/>
      </c>
      <c r="X97" s="245" t="str">
        <f>IF(OR(TOTAL!X97="",TOTAL!X97=0),"",TOTAL!X97/TOTAL!$C$6*'Vîrsta 3-4 ani'!$C$6)</f>
        <v/>
      </c>
      <c r="Y97" s="245" t="str">
        <f>IF(OR(TOTAL!Y97="",TOTAL!Y97=0),"",TOTAL!Y97/TOTAL!$C$6*'Vîrsta 3-4 ani'!$C$6)</f>
        <v/>
      </c>
      <c r="Z97" s="11">
        <f t="shared" si="62"/>
        <v>7.4553599999999998</v>
      </c>
      <c r="AA97" s="11">
        <f t="shared" si="39"/>
        <v>11.986109324758841</v>
      </c>
      <c r="AB97" s="11">
        <f t="shared" si="60"/>
        <v>11.986109324758841</v>
      </c>
      <c r="AC97" s="7"/>
      <c r="AD97" s="97">
        <f t="shared" si="63"/>
        <v>0</v>
      </c>
      <c r="AE97" s="98"/>
      <c r="AF97" s="97">
        <f t="shared" si="58"/>
        <v>0</v>
      </c>
      <c r="AG97" s="98"/>
      <c r="AH97" s="97">
        <f t="shared" si="59"/>
        <v>11.866248231511253</v>
      </c>
      <c r="AI97" s="98">
        <v>0.99</v>
      </c>
      <c r="AJ97" s="97">
        <f t="shared" si="55"/>
        <v>48.639631639871375</v>
      </c>
      <c r="AK97" s="98">
        <v>4.0579999999999998</v>
      </c>
      <c r="AL97" s="192"/>
      <c r="AM97" s="99"/>
      <c r="AN97" s="99"/>
      <c r="AO97" s="66"/>
    </row>
    <row r="98" spans="1:41" s="31" customFormat="1" ht="15.75" x14ac:dyDescent="0.25">
      <c r="A98" s="311"/>
      <c r="B98" s="61" t="s">
        <v>106</v>
      </c>
      <c r="C98" s="245" t="str">
        <f>IF(OR(TOTAL!C98="",TOTAL!C98=0),"",TOTAL!C98/TOTAL!$C$6*'Vîrsta 3-4 ani'!$C$6)</f>
        <v/>
      </c>
      <c r="D98" s="245" t="str">
        <f>IF(OR(TOTAL!D98="",TOTAL!D98=0),"",TOTAL!D98/TOTAL!$C$6*'Vîrsta 3-4 ani'!$C$6)</f>
        <v/>
      </c>
      <c r="E98" s="245" t="str">
        <f>IF(OR(TOTAL!E98="",TOTAL!E98=0),"",TOTAL!E98/TOTAL!$C$6*'Vîrsta 3-4 ani'!$C$6)</f>
        <v/>
      </c>
      <c r="F98" s="245" t="str">
        <f>IF(OR(TOTAL!F98="",TOTAL!F98=0),"",TOTAL!F98/TOTAL!$C$6*'Vîrsta 3-4 ani'!$C$6)</f>
        <v/>
      </c>
      <c r="G98" s="245" t="str">
        <f>IF(OR(TOTAL!G98="",TOTAL!G98=0),"",TOTAL!G98/TOTAL!$C$6*'Vîrsta 3-4 ani'!$C$6)</f>
        <v/>
      </c>
      <c r="H98" s="245" t="str">
        <f>IF(OR(TOTAL!H98="",TOTAL!H98=0),"",TOTAL!H98/TOTAL!$C$6*'Vîrsta 3-4 ani'!$C$6)</f>
        <v/>
      </c>
      <c r="I98" s="245" t="str">
        <f>IF(OR(TOTAL!I98="",TOTAL!I98=0),"",TOTAL!I98/TOTAL!$C$6*'Vîrsta 3-4 ani'!$C$6)</f>
        <v/>
      </c>
      <c r="J98" s="245" t="str">
        <f>IF(OR(TOTAL!J98="",TOTAL!J98=0),"",TOTAL!J98/TOTAL!$C$6*'Vîrsta 3-4 ani'!$C$6)</f>
        <v/>
      </c>
      <c r="K98" s="245" t="str">
        <f>IF(OR(TOTAL!K98="",TOTAL!K98=0),"",TOTAL!K98/TOTAL!$C$6*'Vîrsta 3-4 ani'!$C$6)</f>
        <v/>
      </c>
      <c r="L98" s="245" t="str">
        <f>IF(OR(TOTAL!L98="",TOTAL!L98=0),"",TOTAL!L98/TOTAL!$C$6*'Vîrsta 3-4 ani'!$C$6)</f>
        <v/>
      </c>
      <c r="M98" s="245" t="str">
        <f>IF(OR(TOTAL!M98="",TOTAL!M98=0),"",TOTAL!M98/TOTAL!$C$6*'Vîrsta 3-4 ani'!$C$6)</f>
        <v/>
      </c>
      <c r="N98" s="245" t="str">
        <f>IF(OR(TOTAL!N98="",TOTAL!N98=0),"",TOTAL!N98/TOTAL!$C$6*'Vîrsta 3-4 ani'!$C$6)</f>
        <v/>
      </c>
      <c r="O98" s="245" t="str">
        <f>IF(OR(TOTAL!O98="",TOTAL!O98=0),"",TOTAL!O98/TOTAL!$C$6*'Vîrsta 3-4 ani'!$C$6)</f>
        <v/>
      </c>
      <c r="P98" s="245" t="str">
        <f>IF(OR(TOTAL!P98="",TOTAL!P98=0),"",TOTAL!P98/TOTAL!$C$6*'Vîrsta 3-4 ani'!$C$6)</f>
        <v/>
      </c>
      <c r="Q98" s="245" t="str">
        <f>IF(OR(TOTAL!Q98="",TOTAL!Q98=0),"",TOTAL!Q98/TOTAL!$C$6*'Vîrsta 3-4 ani'!$C$6)</f>
        <v/>
      </c>
      <c r="R98" s="245" t="str">
        <f>IF(OR(TOTAL!R98="",TOTAL!R98=0),"",TOTAL!R98/TOTAL!$C$6*'Vîrsta 3-4 ani'!$C$6)</f>
        <v/>
      </c>
      <c r="S98" s="245" t="str">
        <f>IF(OR(TOTAL!S98="",TOTAL!S98=0),"",TOTAL!S98/TOTAL!$C$6*'Vîrsta 3-4 ani'!$C$6)</f>
        <v/>
      </c>
      <c r="T98" s="245" t="str">
        <f>IF(OR(TOTAL!T98="",TOTAL!T98=0),"",TOTAL!T98/TOTAL!$C$6*'Vîrsta 3-4 ani'!$C$6)</f>
        <v/>
      </c>
      <c r="U98" s="245" t="str">
        <f>IF(OR(TOTAL!U98="",TOTAL!U98=0),"",TOTAL!U98/TOTAL!$C$6*'Vîrsta 3-4 ani'!$C$6)</f>
        <v/>
      </c>
      <c r="V98" s="245" t="str">
        <f>IF(OR(TOTAL!V98="",TOTAL!V98=0),"",TOTAL!V98/TOTAL!$C$6*'Vîrsta 3-4 ani'!$C$6)</f>
        <v/>
      </c>
      <c r="W98" s="245" t="str">
        <f>IF(OR(TOTAL!W98="",TOTAL!W98=0),"",TOTAL!W98/TOTAL!$C$6*'Vîrsta 3-4 ani'!$C$6)</f>
        <v/>
      </c>
      <c r="X98" s="245" t="str">
        <f>IF(OR(TOTAL!X98="",TOTAL!X98=0),"",TOTAL!X98/TOTAL!$C$6*'Vîrsta 3-4 ani'!$C$6)</f>
        <v/>
      </c>
      <c r="Y98" s="245" t="str">
        <f>IF(OR(TOTAL!Y98="",TOTAL!Y98=0),"",TOTAL!Y98/TOTAL!$C$6*'Vîrsta 3-4 ani'!$C$6)</f>
        <v/>
      </c>
      <c r="Z98" s="11">
        <f t="shared" si="62"/>
        <v>0</v>
      </c>
      <c r="AA98" s="11">
        <f t="shared" si="39"/>
        <v>0</v>
      </c>
      <c r="AB98" s="11" t="str">
        <f t="shared" si="60"/>
        <v/>
      </c>
      <c r="AC98" s="7"/>
      <c r="AD98" s="97" t="str">
        <f t="shared" si="63"/>
        <v/>
      </c>
      <c r="AE98" s="98">
        <v>4.0000000000000001E-3</v>
      </c>
      <c r="AF98" s="97" t="str">
        <f t="shared" si="58"/>
        <v/>
      </c>
      <c r="AG98" s="98"/>
      <c r="AH98" s="97" t="str">
        <f t="shared" si="59"/>
        <v/>
      </c>
      <c r="AI98" s="98">
        <v>0.81</v>
      </c>
      <c r="AJ98" s="97" t="str">
        <f t="shared" si="55"/>
        <v/>
      </c>
      <c r="AK98" s="98">
        <v>3.25</v>
      </c>
      <c r="AL98" s="192"/>
      <c r="AM98" s="99"/>
      <c r="AN98" s="99"/>
      <c r="AO98" s="66"/>
    </row>
    <row r="99" spans="1:41" s="31" customFormat="1" ht="15.75" x14ac:dyDescent="0.25">
      <c r="A99" s="312"/>
      <c r="B99" s="60" t="s">
        <v>49</v>
      </c>
      <c r="C99" s="245" t="str">
        <f>IF(OR(TOTAL!C99="",TOTAL!C99=0),"",TOTAL!C99/TOTAL!$C$6*'Vîrsta 3-4 ani'!$C$6)</f>
        <v/>
      </c>
      <c r="D99" s="245">
        <f>IF(OR(TOTAL!D99="",TOTAL!D99=0),"",TOTAL!D99/TOTAL!$C$6*'Vîrsta 3-4 ani'!$C$6)</f>
        <v>0.16719999999999999</v>
      </c>
      <c r="E99" s="245">
        <f>IF(OR(TOTAL!E99="",TOTAL!E99=0),"",TOTAL!E99/TOTAL!$C$6*'Vîrsta 3-4 ani'!$C$6)</f>
        <v>0.16719999999999999</v>
      </c>
      <c r="F99" s="245">
        <f>IF(OR(TOTAL!F99="",TOTAL!F99=0),"",TOTAL!F99/TOTAL!$C$6*'Vîrsta 3-4 ani'!$C$6)</f>
        <v>4.8400000000000006E-2</v>
      </c>
      <c r="G99" s="245" t="str">
        <f>IF(OR(TOTAL!G99="",TOTAL!G99=0),"",TOTAL!G99/TOTAL!$C$6*'Vîrsta 3-4 ani'!$C$6)</f>
        <v/>
      </c>
      <c r="H99" s="245" t="str">
        <f>IF(OR(TOTAL!H99="",TOTAL!H99=0),"",TOTAL!H99/TOTAL!$C$6*'Vîrsta 3-4 ani'!$C$6)</f>
        <v/>
      </c>
      <c r="I99" s="245">
        <f>IF(OR(TOTAL!I99="",TOTAL!I99=0),"",TOTAL!I99/TOTAL!$C$6*'Vîrsta 3-4 ani'!$C$6)</f>
        <v>0.11</v>
      </c>
      <c r="J99" s="245" t="str">
        <f>IF(OR(TOTAL!J99="",TOTAL!J99=0),"",TOTAL!J99/TOTAL!$C$6*'Vîrsta 3-4 ani'!$C$6)</f>
        <v/>
      </c>
      <c r="K99" s="245">
        <f>IF(OR(TOTAL!K99="",TOTAL!K99=0),"",TOTAL!K99/TOTAL!$C$6*'Vîrsta 3-4 ani'!$C$6)</f>
        <v>8.7999999999999995E-2</v>
      </c>
      <c r="L99" s="245" t="str">
        <f>IF(OR(TOTAL!L99="",TOTAL!L99=0),"",TOTAL!L99/TOTAL!$C$6*'Vîrsta 3-4 ani'!$C$6)</f>
        <v/>
      </c>
      <c r="M99" s="245" t="str">
        <f>IF(OR(TOTAL!M99="",TOTAL!M99=0),"",TOTAL!M99/TOTAL!$C$6*'Vîrsta 3-4 ani'!$C$6)</f>
        <v/>
      </c>
      <c r="N99" s="245">
        <f>IF(OR(TOTAL!N99="",TOTAL!N99=0),"",TOTAL!N99/TOTAL!$C$6*'Vîrsta 3-4 ani'!$C$6)</f>
        <v>8.7999999999999995E-2</v>
      </c>
      <c r="O99" s="245">
        <f>IF(OR(TOTAL!O99="",TOTAL!O99=0),"",TOTAL!O99/TOTAL!$C$6*'Vîrsta 3-4 ani'!$C$6)</f>
        <v>0.13200000000000001</v>
      </c>
      <c r="P99" s="245">
        <f>IF(OR(TOTAL!P99="",TOTAL!P99=0),"",TOTAL!P99/TOTAL!$C$6*'Vîrsta 3-4 ani'!$C$6)</f>
        <v>0.88</v>
      </c>
      <c r="Q99" s="245" t="str">
        <f>IF(OR(TOTAL!Q99="",TOTAL!Q99=0),"",TOTAL!Q99/TOTAL!$C$6*'Vîrsta 3-4 ani'!$C$6)</f>
        <v/>
      </c>
      <c r="R99" s="245" t="str">
        <f>IF(OR(TOTAL!R99="",TOTAL!R99=0),"",TOTAL!R99/TOTAL!$C$6*'Vîrsta 3-4 ani'!$C$6)</f>
        <v/>
      </c>
      <c r="S99" s="245" t="str">
        <f>IF(OR(TOTAL!S99="",TOTAL!S99=0),"",TOTAL!S99/TOTAL!$C$6*'Vîrsta 3-4 ani'!$C$6)</f>
        <v/>
      </c>
      <c r="T99" s="245">
        <f>IF(OR(TOTAL!T99="",TOTAL!T99=0),"",TOTAL!T99/TOTAL!$C$6*'Vîrsta 3-4 ani'!$C$6)</f>
        <v>0.96800000000000008</v>
      </c>
      <c r="U99" s="245" t="str">
        <f>IF(OR(TOTAL!U99="",TOTAL!U99=0),"",TOTAL!U99/TOTAL!$C$6*'Vîrsta 3-4 ani'!$C$6)</f>
        <v/>
      </c>
      <c r="V99" s="245" t="str">
        <f>IF(OR(TOTAL!V99="",TOTAL!V99=0),"",TOTAL!V99/TOTAL!$C$6*'Vîrsta 3-4 ani'!$C$6)</f>
        <v/>
      </c>
      <c r="W99" s="245" t="str">
        <f>IF(OR(TOTAL!W99="",TOTAL!W99=0),"",TOTAL!W99/TOTAL!$C$6*'Vîrsta 3-4 ani'!$C$6)</f>
        <v/>
      </c>
      <c r="X99" s="245" t="str">
        <f>IF(OR(TOTAL!X99="",TOTAL!X99=0),"",TOTAL!X99/TOTAL!$C$6*'Vîrsta 3-4 ani'!$C$6)</f>
        <v/>
      </c>
      <c r="Y99" s="245" t="str">
        <f>IF(OR(TOTAL!Y99="",TOTAL!Y99=0),"",TOTAL!Y99/TOTAL!$C$6*'Vîrsta 3-4 ani'!$C$6)</f>
        <v/>
      </c>
      <c r="Z99" s="11">
        <f t="shared" si="62"/>
        <v>2.6488</v>
      </c>
      <c r="AA99" s="11">
        <f t="shared" si="39"/>
        <v>4.2585209003215443</v>
      </c>
      <c r="AB99" s="11">
        <f t="shared" si="60"/>
        <v>4.2585209003215443</v>
      </c>
      <c r="AC99" s="7"/>
      <c r="AD99" s="97">
        <f t="shared" si="63"/>
        <v>5.961929260450162E-2</v>
      </c>
      <c r="AE99" s="98">
        <v>1.4E-2</v>
      </c>
      <c r="AF99" s="97">
        <f t="shared" si="58"/>
        <v>4.2585209003215448E-3</v>
      </c>
      <c r="AG99" s="98">
        <v>1E-3</v>
      </c>
      <c r="AH99" s="97">
        <f t="shared" si="59"/>
        <v>2.7999774919614153</v>
      </c>
      <c r="AI99" s="98">
        <v>0.65749999999999997</v>
      </c>
      <c r="AJ99" s="97">
        <f t="shared" si="55"/>
        <v>9.8158906752411603</v>
      </c>
      <c r="AK99" s="98">
        <v>2.3050000000000002</v>
      </c>
      <c r="AL99" s="204"/>
      <c r="AM99" s="176"/>
      <c r="AN99" s="176"/>
      <c r="AO99" s="66"/>
    </row>
    <row r="100" spans="1:41" ht="16.5" thickBot="1" x14ac:dyDescent="0.3">
      <c r="A100" s="237">
        <v>13</v>
      </c>
      <c r="B100" s="73" t="s">
        <v>9</v>
      </c>
      <c r="C100" s="253">
        <f>IF(OR(TOTAL!C100="",TOTAL!C100=0),"",IF('Vîrsta 1-2 ani'!$C$6&lt;=0,(TOTAL!C100-('Vîrsta 5-7 ani'!$C$6*0.00032))/TOTAL!$C$6*'Vîrsta 3-4 ani'!$C$6,(('Vîrsta 1-2 ani'!C100/'Vîrsta 1-2 ani'!$C$6)+0.00016)*'Vîrsta 3-4 ani'!$C$6))</f>
        <v>2.1718400000000002E-2</v>
      </c>
      <c r="D100" s="253">
        <f>IF(OR(TOTAL!D100="",TOTAL!D100=0),"",IF('Vîrsta 1-2 ani'!$C$6&lt;=0,(TOTAL!D100-('Vîrsta 5-7 ani'!$C$6*0.00032))/TOTAL!$C$6*'Vîrsta 3-4 ani'!$C$6,(('Vîrsta 1-2 ani'!D100/'Vîrsta 1-2 ani'!$C$6)+0.00016)*'Vîrsta 3-4 ani'!$C$6))</f>
        <v>1.29184E-2</v>
      </c>
      <c r="E100" s="253">
        <f>IF(OR(TOTAL!E100="",TOTAL!E100=0),"",IF('Vîrsta 1-2 ani'!$C$6&lt;=0,(TOTAL!E100-('Vîrsta 5-7 ani'!$C$6*0.00032))/TOTAL!$C$6*'Vîrsta 3-4 ani'!$C$6,(('Vîrsta 1-2 ani'!E100/'Vîrsta 1-2 ani'!$C$6)+0.00016)*'Vîrsta 3-4 ani'!$C$6))</f>
        <v>1.1158399999999999E-2</v>
      </c>
      <c r="F100" s="253">
        <f>IF(OR(TOTAL!F100="",TOTAL!F100=0),"",IF('Vîrsta 1-2 ani'!$C$6&lt;=0,(TOTAL!F100-('Vîrsta 5-7 ani'!$C$6*0.00032))/TOTAL!$C$6*'Vîrsta 3-4 ani'!$C$6,(('Vîrsta 1-2 ani'!F100/'Vîrsta 1-2 ani'!$C$6)+0.00016)*'Vîrsta 3-4 ani'!$C$6))</f>
        <v>9.3983999999999977E-3</v>
      </c>
      <c r="G100" s="253">
        <f>IF(OR(TOTAL!G100="",TOTAL!G100=0),"",IF('Vîrsta 1-2 ani'!$C$6&lt;=0,(TOTAL!G100-('Vîrsta 5-7 ani'!$C$6*0.00032))/TOTAL!$C$6*'Vîrsta 3-4 ani'!$C$6,(('Vîrsta 1-2 ani'!G100/'Vîrsta 1-2 ani'!$C$6)+0.00016)*'Vîrsta 3-4 ani'!$C$6))</f>
        <v>1.02784E-2</v>
      </c>
      <c r="H100" s="253">
        <f>IF(OR(TOTAL!H100="",TOTAL!H100=0),"",IF('Vîrsta 1-2 ani'!$C$6&lt;=0,(TOTAL!H100-('Vîrsta 5-7 ani'!$C$6*0.00032))/TOTAL!$C$6*'Vîrsta 3-4 ani'!$C$6,(('Vîrsta 1-2 ani'!H100/'Vîrsta 1-2 ani'!$C$6)+0.00016)*'Vîrsta 3-4 ani'!$C$6))</f>
        <v>1.7318400000000001E-2</v>
      </c>
      <c r="I100" s="253">
        <f>IF(OR(TOTAL!I100="",TOTAL!I100=0),"",IF('Vîrsta 1-2 ani'!$C$6&lt;=0,(TOTAL!I100-('Vîrsta 5-7 ani'!$C$6*0.00032))/TOTAL!$C$6*'Vîrsta 3-4 ani'!$C$6,(('Vîrsta 1-2 ani'!I100/'Vîrsta 1-2 ani'!$C$6)+0.00016)*'Vîrsta 3-4 ani'!$C$6))</f>
        <v>1.7318400000000001E-2</v>
      </c>
      <c r="J100" s="253">
        <f>IF(OR(TOTAL!J100="",TOTAL!J100=0),"",IF('Vîrsta 1-2 ani'!$C$6&lt;=0,(TOTAL!J100-('Vîrsta 5-7 ani'!$C$6*0.00032))/TOTAL!$C$6*'Vîrsta 3-4 ani'!$C$6,(('Vîrsta 1-2 ani'!J100/'Vîrsta 1-2 ani'!$C$6)+0.00016)*'Vîrsta 3-4 ani'!$C$6))</f>
        <v>1.7318400000000001E-2</v>
      </c>
      <c r="K100" s="253">
        <f>IF(OR(TOTAL!K100="",TOTAL!K100=0),"",IF('Vîrsta 1-2 ani'!$C$6&lt;=0,(TOTAL!K100-('Vîrsta 5-7 ani'!$C$6*0.00032))/TOTAL!$C$6*'Vîrsta 3-4 ani'!$C$6,(('Vîrsta 1-2 ani'!K100/'Vîrsta 1-2 ani'!$C$6)+0.00016)*'Vîrsta 3-4 ani'!$C$6))</f>
        <v>1.7318400000000001E-2</v>
      </c>
      <c r="L100" s="253">
        <f>IF(OR(TOTAL!L100="",TOTAL!L100=0),"",IF('Vîrsta 1-2 ani'!$C$6&lt;=0,(TOTAL!L100-('Vîrsta 5-7 ani'!$C$6*0.00032))/TOTAL!$C$6*'Vîrsta 3-4 ani'!$C$6,(('Vîrsta 1-2 ani'!L100/'Vîrsta 1-2 ani'!$C$6)+0.00016)*'Vîrsta 3-4 ani'!$C$6))</f>
        <v>1.1158399999999999E-2</v>
      </c>
      <c r="M100" s="253">
        <f>IF(OR(TOTAL!M100="",TOTAL!M100=0),"",IF('Vîrsta 1-2 ani'!$C$6&lt;=0,(TOTAL!M100-('Vîrsta 5-7 ani'!$C$6*0.00032))/TOTAL!$C$6*'Vîrsta 3-4 ani'!$C$6,(('Vîrsta 1-2 ani'!M100/'Vîrsta 1-2 ani'!$C$6)+0.00016)*'Vîrsta 3-4 ani'!$C$6))</f>
        <v>1.7318400000000001E-2</v>
      </c>
      <c r="N100" s="253">
        <f>IF(OR(TOTAL!N100="",TOTAL!N100=0),"",IF('Vîrsta 1-2 ani'!$C$6&lt;=0,(TOTAL!N100-('Vîrsta 5-7 ani'!$C$6*0.00032))/TOTAL!$C$6*'Vîrsta 3-4 ani'!$C$6,(('Vîrsta 1-2 ani'!N100/'Vîrsta 1-2 ani'!$C$6)+0.00016)*'Vîrsta 3-4 ani'!$C$6))</f>
        <v>1.7318400000000001E-2</v>
      </c>
      <c r="O100" s="253">
        <f>IF(OR(TOTAL!O100="",TOTAL!O100=0),"",IF('Vîrsta 1-2 ani'!$C$6&lt;=0,(TOTAL!O100-('Vîrsta 5-7 ani'!$C$6*0.00032))/TOTAL!$C$6*'Vîrsta 3-4 ani'!$C$6,(('Vîrsta 1-2 ani'!O100/'Vîrsta 1-2 ani'!$C$6)+0.00016)*'Vîrsta 3-4 ani'!$C$6))</f>
        <v>1.29184E-2</v>
      </c>
      <c r="P100" s="253">
        <f>IF(OR(TOTAL!P100="",TOTAL!P100=0),"",IF('Vîrsta 1-2 ani'!$C$6&lt;=0,(TOTAL!P100-('Vîrsta 5-7 ani'!$C$6*0.00032))/TOTAL!$C$6*'Vîrsta 3-4 ani'!$C$6,(('Vîrsta 1-2 ani'!P100/'Vîrsta 1-2 ani'!$C$6)+0.00016)*'Vîrsta 3-4 ani'!$C$6))</f>
        <v>0.17571840000000002</v>
      </c>
      <c r="Q100" s="253">
        <f>IF(OR(TOTAL!Q100="",TOTAL!Q100=0),"",IF('Vîrsta 1-2 ani'!$C$6&lt;=0,(TOTAL!Q100-('Vîrsta 5-7 ani'!$C$6*0.00032))/TOTAL!$C$6*'Vîrsta 3-4 ani'!$C$6,(('Vîrsta 1-2 ani'!Q100/'Vîrsta 1-2 ani'!$C$6)+0.00016)*'Vîrsta 3-4 ani'!$C$6))</f>
        <v>0.13171840000000001</v>
      </c>
      <c r="R100" s="253">
        <f>IF(OR(TOTAL!R100="",TOTAL!R100=0),"",IF('Vîrsta 1-2 ani'!$C$6&lt;=0,(TOTAL!R100-('Vîrsta 5-7 ani'!$C$6*0.00032))/TOTAL!$C$6*'Vîrsta 3-4 ani'!$C$6,(('Vîrsta 1-2 ani'!R100/'Vîrsta 1-2 ani'!$C$6)+0.00016)*'Vîrsta 3-4 ani'!$C$6))</f>
        <v>3.13984E-2</v>
      </c>
      <c r="S100" s="253">
        <f>IF(OR(TOTAL!S100="",TOTAL!S100=0),"",IF('Vîrsta 1-2 ani'!$C$6&lt;=0,(TOTAL!S100-('Vîrsta 5-7 ani'!$C$6*0.00032))/TOTAL!$C$6*'Vîrsta 3-4 ani'!$C$6,(('Vîrsta 1-2 ani'!S100/'Vîrsta 1-2 ani'!$C$6)+0.00016)*'Vîrsta 3-4 ani'!$C$6))</f>
        <v>0.13171840000000001</v>
      </c>
      <c r="T100" s="253">
        <f>IF(OR(TOTAL!T100="",TOTAL!T100=0),"",IF('Vîrsta 1-2 ani'!$C$6&lt;=0,(TOTAL!T100-('Vîrsta 5-7 ani'!$C$6*0.00032))/TOTAL!$C$6*'Vîrsta 3-4 ani'!$C$6,(('Vîrsta 1-2 ani'!T100/'Vîrsta 1-2 ani'!$C$6)+0.00016)*'Vîrsta 3-4 ani'!$C$6))</f>
        <v>0.1906784</v>
      </c>
      <c r="U100" s="253">
        <f>IF(OR(TOTAL!U100="",TOTAL!U100=0),"",IF('Vîrsta 1-2 ani'!$C$6&lt;=0,(TOTAL!U100-('Vîrsta 5-7 ani'!$C$6*0.00032))/TOTAL!$C$6*'Vîrsta 3-4 ani'!$C$6,(('Vîrsta 1-2 ani'!U100/'Vîrsta 1-2 ani'!$C$6)+0.00016)*'Vîrsta 3-4 ani'!$C$6))</f>
        <v>0.20563840000000003</v>
      </c>
      <c r="V100" s="253">
        <f>IF(OR(TOTAL!V100="",TOTAL!V100=0),"",IF('Vîrsta 1-2 ani'!$C$6&lt;=0,(TOTAL!V100-('Vîrsta 5-7 ani'!$C$6*0.00032))/TOTAL!$C$6*'Vîrsta 3-4 ani'!$C$6,(('Vîrsta 1-2 ani'!V100/'Vîrsta 1-2 ani'!$C$6)+0.00016)*'Vîrsta 3-4 ani'!$C$6))</f>
        <v>0.17571840000000002</v>
      </c>
      <c r="W100" s="253" t="str">
        <f>IF(OR(TOTAL!W100="",TOTAL!W100=0),"",IF('Vîrsta 1-2 ani'!$C$6&lt;=0,(TOTAL!W100-('Vîrsta 5-7 ani'!$C$6*0.00032))/TOTAL!$C$6*'Vîrsta 3-4 ani'!$C$6,(('Vîrsta 1-2 ani'!W100/'Vîrsta 1-2 ani'!$C$6)+0.00016)*'Vîrsta 3-4 ani'!$C$6))</f>
        <v/>
      </c>
      <c r="X100" s="253" t="str">
        <f>IF(OR(TOTAL!X100="",TOTAL!X100=0),"",IF('Vîrsta 1-2 ani'!$C$6&lt;=0,(TOTAL!X100-('Vîrsta 5-7 ani'!$C$6*0.00032))/TOTAL!$C$6*'Vîrsta 3-4 ani'!$C$6,(('Vîrsta 1-2 ani'!X100/'Vîrsta 1-2 ani'!$C$6)+0.00016)*'Vîrsta 3-4 ani'!$C$6))</f>
        <v/>
      </c>
      <c r="Y100" s="253" t="str">
        <f>IF(OR(TOTAL!Y100="",TOTAL!Y100=0),"",IF('Vîrsta 1-2 ani'!$C$6&lt;=0,(TOTAL!Y100-('Vîrsta 5-7 ani'!$C$6*0.00032))/TOTAL!$C$6*'Vîrsta 3-4 ani'!$C$6,(('Vîrsta 1-2 ani'!Y100/'Vîrsta 1-2 ani'!$C$6)+0.00016)*'Vîrsta 3-4 ani'!$C$6))</f>
        <v/>
      </c>
      <c r="Z100" s="74">
        <f t="shared" si="62"/>
        <v>1.2360480000000003</v>
      </c>
      <c r="AA100" s="74">
        <f t="shared" si="39"/>
        <v>1.9872154340836017</v>
      </c>
      <c r="AB100" s="74">
        <f t="shared" si="40"/>
        <v>1.9872154340836017</v>
      </c>
      <c r="AC100" s="75"/>
      <c r="AD100" s="106">
        <f t="shared" si="63"/>
        <v>0</v>
      </c>
      <c r="AE100" s="107"/>
      <c r="AF100" s="106">
        <f t="shared" si="58"/>
        <v>0</v>
      </c>
      <c r="AG100" s="107"/>
      <c r="AH100" s="106">
        <f t="shared" si="59"/>
        <v>0</v>
      </c>
      <c r="AI100" s="107"/>
      <c r="AJ100" s="106">
        <f t="shared" si="55"/>
        <v>0</v>
      </c>
      <c r="AK100" s="146"/>
      <c r="AL100" s="205">
        <v>1.28</v>
      </c>
      <c r="AM100" s="147">
        <f t="shared" ref="AM100" si="64">IFERROR((AB100-AL100),"")</f>
        <v>0.70721543408360166</v>
      </c>
      <c r="AN100" s="147">
        <f t="shared" ref="AN100" si="65">IFERROR((AB100*100/AL100),"")</f>
        <v>155.25120578778137</v>
      </c>
      <c r="AO100" s="18"/>
    </row>
    <row r="101" spans="1:41" ht="15.75" x14ac:dyDescent="0.25">
      <c r="A101" s="109">
        <v>14</v>
      </c>
      <c r="B101" s="110" t="s">
        <v>8</v>
      </c>
      <c r="C101" s="254">
        <f>IF(OR(TOTAL!C101="",TOTAL!C101=0),"",TOTAL!C101/TOTAL!$C$6*'Vîrsta 3-4 ani'!$C$6)</f>
        <v>2.1999999999999999E-2</v>
      </c>
      <c r="D101" s="254" t="str">
        <f>IF(OR(TOTAL!D101="",TOTAL!D101=0),"",TOTAL!D101/TOTAL!$C$6*'Vîrsta 3-4 ani'!$C$6)</f>
        <v/>
      </c>
      <c r="E101" s="254" t="str">
        <f>IF(OR(TOTAL!E101="",TOTAL!E101=0),"",TOTAL!E101/TOTAL!$C$6*'Vîrsta 3-4 ani'!$C$6)</f>
        <v/>
      </c>
      <c r="F101" s="254">
        <f>IF(OR(TOTAL!F101="",TOTAL!F101=0),"",TOTAL!F101/TOTAL!$C$6*'Vîrsta 3-4 ani'!$C$6)</f>
        <v>9.6799999999999994E-3</v>
      </c>
      <c r="G101" s="254" t="str">
        <f>IF(OR(TOTAL!G101="",TOTAL!G101=0),"",TOTAL!G101/TOTAL!$C$6*'Vîrsta 3-4 ani'!$C$6)</f>
        <v/>
      </c>
      <c r="H101" s="254" t="str">
        <f>IF(OR(TOTAL!H101="",TOTAL!H101=0),"",TOTAL!H101/TOTAL!$C$6*'Vîrsta 3-4 ani'!$C$6)</f>
        <v/>
      </c>
      <c r="I101" s="254">
        <f>IF(OR(TOTAL!I101="",TOTAL!I101=0),"",TOTAL!I101/TOTAL!$C$6*'Vîrsta 3-4 ani'!$C$6)</f>
        <v>1.7600000000000001E-2</v>
      </c>
      <c r="J101" s="254" t="str">
        <f>IF(OR(TOTAL!J101="",TOTAL!J101=0),"",TOTAL!J101/TOTAL!$C$6*'Vîrsta 3-4 ani'!$C$6)</f>
        <v/>
      </c>
      <c r="K101" s="254">
        <f>IF(OR(TOTAL!K101="",TOTAL!K101=0),"",TOTAL!K101/TOTAL!$C$6*'Vîrsta 3-4 ani'!$C$6)</f>
        <v>1.7600000000000001E-2</v>
      </c>
      <c r="L101" s="254" t="str">
        <f>IF(OR(TOTAL!L101="",TOTAL!L101=0),"",TOTAL!L101/TOTAL!$C$6*'Vîrsta 3-4 ani'!$C$6)</f>
        <v/>
      </c>
      <c r="M101" s="254">
        <f>IF(OR(TOTAL!M101="",TOTAL!M101=0),"",TOTAL!M101/TOTAL!$C$6*'Vîrsta 3-4 ani'!$C$6)</f>
        <v>1.7600000000000001E-2</v>
      </c>
      <c r="N101" s="254">
        <f>IF(OR(TOTAL!N101="",TOTAL!N101=0),"",TOTAL!N101/TOTAL!$C$6*'Vîrsta 3-4 ani'!$C$6)</f>
        <v>1.7600000000000001E-2</v>
      </c>
      <c r="O101" s="254" t="str">
        <f>IF(OR(TOTAL!O101="",TOTAL!O101=0),"",TOTAL!O101/TOTAL!$C$6*'Vîrsta 3-4 ani'!$C$6)</f>
        <v/>
      </c>
      <c r="P101" s="254">
        <f>IF(OR(TOTAL!P101="",TOTAL!P101=0),"",TOTAL!P101/TOTAL!$C$6*'Vîrsta 3-4 ani'!$C$6)</f>
        <v>0.17599999999999999</v>
      </c>
      <c r="Q101" s="254" t="str">
        <f>IF(OR(TOTAL!Q101="",TOTAL!Q101=0),"",TOTAL!Q101/TOTAL!$C$6*'Vîrsta 3-4 ani'!$C$6)</f>
        <v/>
      </c>
      <c r="R101" s="254">
        <f>IF(OR(TOTAL!R101="",TOTAL!R101=0),"",TOTAL!R101/TOTAL!$C$6*'Vîrsta 3-4 ani'!$C$6)</f>
        <v>3.168E-2</v>
      </c>
      <c r="S101" s="254">
        <f>IF(OR(TOTAL!S101="",TOTAL!S101=0),"",TOTAL!S101/TOTAL!$C$6*'Vîrsta 3-4 ani'!$C$6)</f>
        <v>2.6399999999999996E-2</v>
      </c>
      <c r="T101" s="254">
        <f>IF(OR(TOTAL!T101="",TOTAL!T101=0),"",TOTAL!T101/TOTAL!$C$6*'Vîrsta 3-4 ani'!$C$6)</f>
        <v>1.8919999999999999E-2</v>
      </c>
      <c r="U101" s="254" t="str">
        <f>IF(OR(TOTAL!U101="",TOTAL!U101=0),"",TOTAL!U101/TOTAL!$C$6*'Vîrsta 3-4 ani'!$C$6)</f>
        <v/>
      </c>
      <c r="V101" s="254">
        <f>IF(OR(TOTAL!V101="",TOTAL!V101=0),"",TOTAL!V101/TOTAL!$C$6*'Vîrsta 3-4 ani'!$C$6)</f>
        <v>1.7600000000000001E-2</v>
      </c>
      <c r="W101" s="254" t="str">
        <f>IF(OR(TOTAL!W101="",TOTAL!W101=0),"",TOTAL!W101/TOTAL!$C$6*'Vîrsta 3-4 ani'!$C$6)</f>
        <v/>
      </c>
      <c r="X101" s="254" t="str">
        <f>IF(OR(TOTAL!X101="",TOTAL!X101=0),"",TOTAL!X101/TOTAL!$C$6*'Vîrsta 3-4 ani'!$C$6)</f>
        <v/>
      </c>
      <c r="Y101" s="254" t="str">
        <f>IF(OR(TOTAL!Y101="",TOTAL!Y101=0),"",TOTAL!Y101/TOTAL!$C$6*'Vîrsta 3-4 ani'!$C$6)</f>
        <v/>
      </c>
      <c r="Z101" s="111">
        <f t="shared" si="62"/>
        <v>0.37267999999999996</v>
      </c>
      <c r="AA101" s="111">
        <f t="shared" si="39"/>
        <v>0.59916398713826358</v>
      </c>
      <c r="AB101" s="111">
        <f t="shared" si="40"/>
        <v>0.59916398713826358</v>
      </c>
      <c r="AC101" s="112">
        <v>0</v>
      </c>
      <c r="AD101" s="111">
        <f t="shared" si="63"/>
        <v>0</v>
      </c>
      <c r="AE101" s="113">
        <v>0</v>
      </c>
      <c r="AF101" s="111">
        <f t="shared" si="58"/>
        <v>0</v>
      </c>
      <c r="AG101" s="113">
        <v>0</v>
      </c>
      <c r="AH101" s="111">
        <f t="shared" si="59"/>
        <v>0</v>
      </c>
      <c r="AI101" s="140">
        <v>0</v>
      </c>
      <c r="AJ101" s="227">
        <f t="shared" si="55"/>
        <v>0</v>
      </c>
      <c r="AK101" s="224">
        <v>0</v>
      </c>
      <c r="AL101" s="142"/>
      <c r="AM101" s="143"/>
      <c r="AN101" s="143"/>
      <c r="AO101" s="18"/>
    </row>
    <row r="102" spans="1:41" ht="15.75" x14ac:dyDescent="0.25">
      <c r="A102" s="81">
        <v>15</v>
      </c>
      <c r="B102" s="82" t="s">
        <v>10</v>
      </c>
      <c r="C102" s="255" t="str">
        <f>IF(OR(TOTAL!C102="",TOTAL!C102=0),"",TOTAL!C102/TOTAL!$C$6*'Vîrsta 3-4 ani'!$C$6)</f>
        <v/>
      </c>
      <c r="D102" s="255" t="str">
        <f>IF(OR(TOTAL!D102="",TOTAL!D102=0),"",TOTAL!D102/TOTAL!$C$6*'Vîrsta 3-4 ani'!$C$6)</f>
        <v/>
      </c>
      <c r="E102" s="255">
        <f>IF(OR(TOTAL!E102="",TOTAL!E102=0),"",TOTAL!E102/TOTAL!$C$6*'Vîrsta 3-4 ani'!$C$6)</f>
        <v>2.1999999999999999E-2</v>
      </c>
      <c r="F102" s="255" t="str">
        <f>IF(OR(TOTAL!F102="",TOTAL!F102=0),"",TOTAL!F102/TOTAL!$C$6*'Vîrsta 3-4 ani'!$C$6)</f>
        <v/>
      </c>
      <c r="G102" s="255" t="str">
        <f>IF(OR(TOTAL!G102="",TOTAL!G102=0),"",TOTAL!G102/TOTAL!$C$6*'Vîrsta 3-4 ani'!$C$6)</f>
        <v/>
      </c>
      <c r="H102" s="255" t="str">
        <f>IF(OR(TOTAL!H102="",TOTAL!H102=0),"",TOTAL!H102/TOTAL!$C$6*'Vîrsta 3-4 ani'!$C$6)</f>
        <v/>
      </c>
      <c r="I102" s="255" t="str">
        <f>IF(OR(TOTAL!I102="",TOTAL!I102=0),"",TOTAL!I102/TOTAL!$C$6*'Vîrsta 3-4 ani'!$C$6)</f>
        <v/>
      </c>
      <c r="J102" s="255" t="str">
        <f>IF(OR(TOTAL!J102="",TOTAL!J102=0),"",TOTAL!J102/TOTAL!$C$6*'Vîrsta 3-4 ani'!$C$6)</f>
        <v/>
      </c>
      <c r="K102" s="255" t="str">
        <f>IF(OR(TOTAL!K102="",TOTAL!K102=0),"",TOTAL!K102/TOTAL!$C$6*'Vîrsta 3-4 ani'!$C$6)</f>
        <v/>
      </c>
      <c r="L102" s="255" t="str">
        <f>IF(OR(TOTAL!L102="",TOTAL!L102=0),"",TOTAL!L102/TOTAL!$C$6*'Vîrsta 3-4 ani'!$C$6)</f>
        <v/>
      </c>
      <c r="M102" s="255" t="str">
        <f>IF(OR(TOTAL!M102="",TOTAL!M102=0),"",TOTAL!M102/TOTAL!$C$6*'Vîrsta 3-4 ani'!$C$6)</f>
        <v/>
      </c>
      <c r="N102" s="255" t="str">
        <f>IF(OR(TOTAL!N102="",TOTAL!N102=0),"",TOTAL!N102/TOTAL!$C$6*'Vîrsta 3-4 ani'!$C$6)</f>
        <v/>
      </c>
      <c r="O102" s="255">
        <f>IF(OR(TOTAL!O102="",TOTAL!O102=0),"",TOTAL!O102/TOTAL!$C$6*'Vîrsta 3-4 ani'!$C$6)</f>
        <v>4.3999999999999997E-2</v>
      </c>
      <c r="P102" s="255" t="str">
        <f>IF(OR(TOTAL!P102="",TOTAL!P102=0),"",TOTAL!P102/TOTAL!$C$6*'Vîrsta 3-4 ani'!$C$6)</f>
        <v/>
      </c>
      <c r="Q102" s="255" t="str">
        <f>IF(OR(TOTAL!Q102="",TOTAL!Q102=0),"",TOTAL!Q102/TOTAL!$C$6*'Vîrsta 3-4 ani'!$C$6)</f>
        <v/>
      </c>
      <c r="R102" s="255" t="str">
        <f>IF(OR(TOTAL!R102="",TOTAL!R102=0),"",TOTAL!R102/TOTAL!$C$6*'Vîrsta 3-4 ani'!$C$6)</f>
        <v/>
      </c>
      <c r="S102" s="255" t="str">
        <f>IF(OR(TOTAL!S102="",TOTAL!S102=0),"",TOTAL!S102/TOTAL!$C$6*'Vîrsta 3-4 ani'!$C$6)</f>
        <v/>
      </c>
      <c r="T102" s="255" t="str">
        <f>IF(OR(TOTAL!T102="",TOTAL!T102=0),"",TOTAL!T102/TOTAL!$C$6*'Vîrsta 3-4 ani'!$C$6)</f>
        <v/>
      </c>
      <c r="U102" s="255" t="str">
        <f>IF(OR(TOTAL!U102="",TOTAL!U102=0),"",TOTAL!U102/TOTAL!$C$6*'Vîrsta 3-4 ani'!$C$6)</f>
        <v/>
      </c>
      <c r="V102" s="255" t="str">
        <f>IF(OR(TOTAL!V102="",TOTAL!V102=0),"",TOTAL!V102/TOTAL!$C$6*'Vîrsta 3-4 ani'!$C$6)</f>
        <v/>
      </c>
      <c r="W102" s="255" t="str">
        <f>IF(OR(TOTAL!W102="",TOTAL!W102=0),"",TOTAL!W102/TOTAL!$C$6*'Vîrsta 3-4 ani'!$C$6)</f>
        <v/>
      </c>
      <c r="X102" s="255" t="str">
        <f>IF(OR(TOTAL!X102="",TOTAL!X102=0),"",TOTAL!X102/TOTAL!$C$6*'Vîrsta 3-4 ani'!$C$6)</f>
        <v/>
      </c>
      <c r="Y102" s="255" t="str">
        <f>IF(OR(TOTAL!Y102="",TOTAL!Y102=0),"",TOTAL!Y102/TOTAL!$C$6*'Vîrsta 3-4 ani'!$C$6)</f>
        <v/>
      </c>
      <c r="Z102" s="83">
        <f t="shared" si="62"/>
        <v>6.6000000000000003E-2</v>
      </c>
      <c r="AA102" s="83">
        <f t="shared" si="39"/>
        <v>0.10610932475884245</v>
      </c>
      <c r="AB102" s="83">
        <f t="shared" si="40"/>
        <v>0.10610932475884245</v>
      </c>
      <c r="AC102" s="94">
        <v>0</v>
      </c>
      <c r="AD102" s="83">
        <f t="shared" si="63"/>
        <v>8.913183279742767E-3</v>
      </c>
      <c r="AE102" s="85">
        <v>8.4000000000000005E-2</v>
      </c>
      <c r="AF102" s="83">
        <f t="shared" si="58"/>
        <v>2.0160771704180063E-3</v>
      </c>
      <c r="AG102" s="85">
        <v>1.9E-2</v>
      </c>
      <c r="AH102" s="83">
        <f t="shared" si="59"/>
        <v>1.9205787781350483E-2</v>
      </c>
      <c r="AI102" s="141">
        <v>0.18099999999999999</v>
      </c>
      <c r="AJ102" s="227">
        <f t="shared" si="55"/>
        <v>0.11141479099678459</v>
      </c>
      <c r="AK102" s="224">
        <v>1.05</v>
      </c>
      <c r="AL102" s="142"/>
      <c r="AM102" s="143"/>
      <c r="AN102" s="143"/>
      <c r="AO102" s="18"/>
    </row>
    <row r="103" spans="1:41" ht="15.75" x14ac:dyDescent="0.25">
      <c r="A103" s="81">
        <v>16</v>
      </c>
      <c r="B103" s="86" t="s">
        <v>50</v>
      </c>
      <c r="C103" s="256" t="str">
        <f>IF(OR(TOTAL!C103="",TOTAL!C103=0),"",TOTAL!C103/TOTAL!$C$6*'Vîrsta 3-4 ani'!$C$6)</f>
        <v/>
      </c>
      <c r="D103" s="256" t="str">
        <f>IF(OR(TOTAL!D103="",TOTAL!D103=0),"",TOTAL!D103/TOTAL!$C$6*'Vîrsta 3-4 ani'!$C$6)</f>
        <v/>
      </c>
      <c r="E103" s="256" t="str">
        <f>IF(OR(TOTAL!E103="",TOTAL!E103=0),"",TOTAL!E103/TOTAL!$C$6*'Vîrsta 3-4 ani'!$C$6)</f>
        <v/>
      </c>
      <c r="F103" s="256" t="str">
        <f>IF(OR(TOTAL!F103="",TOTAL!F103=0),"",TOTAL!F103/TOTAL!$C$6*'Vîrsta 3-4 ani'!$C$6)</f>
        <v/>
      </c>
      <c r="G103" s="256" t="str">
        <f>IF(OR(TOTAL!G103="",TOTAL!G103=0),"",TOTAL!G103/TOTAL!$C$6*'Vîrsta 3-4 ani'!$C$6)</f>
        <v/>
      </c>
      <c r="H103" s="256" t="str">
        <f>IF(OR(TOTAL!H103="",TOTAL!H103=0),"",TOTAL!H103/TOTAL!$C$6*'Vîrsta 3-4 ani'!$C$6)</f>
        <v/>
      </c>
      <c r="I103" s="256" t="str">
        <f>IF(OR(TOTAL!I103="",TOTAL!I103=0),"",TOTAL!I103/TOTAL!$C$6*'Vîrsta 3-4 ani'!$C$6)</f>
        <v/>
      </c>
      <c r="J103" s="256" t="str">
        <f>IF(OR(TOTAL!J103="",TOTAL!J103=0),"",TOTAL!J103/TOTAL!$C$6*'Vîrsta 3-4 ani'!$C$6)</f>
        <v/>
      </c>
      <c r="K103" s="256" t="str">
        <f>IF(OR(TOTAL!K103="",TOTAL!K103=0),"",TOTAL!K103/TOTAL!$C$6*'Vîrsta 3-4 ani'!$C$6)</f>
        <v/>
      </c>
      <c r="L103" s="256" t="str">
        <f>IF(OR(TOTAL!L103="",TOTAL!L103=0),"",TOTAL!L103/TOTAL!$C$6*'Vîrsta 3-4 ani'!$C$6)</f>
        <v/>
      </c>
      <c r="M103" s="256" t="str">
        <f>IF(OR(TOTAL!M103="",TOTAL!M103=0),"",TOTAL!M103/TOTAL!$C$6*'Vîrsta 3-4 ani'!$C$6)</f>
        <v/>
      </c>
      <c r="N103" s="256" t="str">
        <f>IF(OR(TOTAL!N103="",TOTAL!N103=0),"",TOTAL!N103/TOTAL!$C$6*'Vîrsta 3-4 ani'!$C$6)</f>
        <v/>
      </c>
      <c r="O103" s="256" t="str">
        <f>IF(OR(TOTAL!O103="",TOTAL!O103=0),"",TOTAL!O103/TOTAL!$C$6*'Vîrsta 3-4 ani'!$C$6)</f>
        <v/>
      </c>
      <c r="P103" s="256" t="str">
        <f>IF(OR(TOTAL!P103="",TOTAL!P103=0),"",TOTAL!P103/TOTAL!$C$6*'Vîrsta 3-4 ani'!$C$6)</f>
        <v/>
      </c>
      <c r="Q103" s="256" t="str">
        <f>IF(OR(TOTAL!Q103="",TOTAL!Q103=0),"",TOTAL!Q103/TOTAL!$C$6*'Vîrsta 3-4 ani'!$C$6)</f>
        <v/>
      </c>
      <c r="R103" s="256" t="str">
        <f>IF(OR(TOTAL!R103="",TOTAL!R103=0),"",TOTAL!R103/TOTAL!$C$6*'Vîrsta 3-4 ani'!$C$6)</f>
        <v/>
      </c>
      <c r="S103" s="256" t="str">
        <f>IF(OR(TOTAL!S103="",TOTAL!S103=0),"",TOTAL!S103/TOTAL!$C$6*'Vîrsta 3-4 ani'!$C$6)</f>
        <v/>
      </c>
      <c r="T103" s="256" t="str">
        <f>IF(OR(TOTAL!T103="",TOTAL!T103=0),"",TOTAL!T103/TOTAL!$C$6*'Vîrsta 3-4 ani'!$C$6)</f>
        <v/>
      </c>
      <c r="U103" s="256" t="str">
        <f>IF(OR(TOTAL!U103="",TOTAL!U103=0),"",TOTAL!U103/TOTAL!$C$6*'Vîrsta 3-4 ani'!$C$6)</f>
        <v/>
      </c>
      <c r="V103" s="256" t="str">
        <f>IF(OR(TOTAL!V103="",TOTAL!V103=0),"",TOTAL!V103/TOTAL!$C$6*'Vîrsta 3-4 ani'!$C$6)</f>
        <v/>
      </c>
      <c r="W103" s="256" t="str">
        <f>IF(OR(TOTAL!W103="",TOTAL!W103=0),"",TOTAL!W103/TOTAL!$C$6*'Vîrsta 3-4 ani'!$C$6)</f>
        <v/>
      </c>
      <c r="X103" s="256" t="str">
        <f>IF(OR(TOTAL!X103="",TOTAL!X103=0),"",TOTAL!X103/TOTAL!$C$6*'Vîrsta 3-4 ani'!$C$6)</f>
        <v/>
      </c>
      <c r="Y103" s="256" t="str">
        <f>IF(OR(TOTAL!Y103="",TOTAL!Y103=0),"",TOTAL!Y103/TOTAL!$C$6*'Vîrsta 3-4 ani'!$C$6)</f>
        <v/>
      </c>
      <c r="Z103" s="83">
        <f t="shared" si="62"/>
        <v>0</v>
      </c>
      <c r="AA103" s="83">
        <f t="shared" si="39"/>
        <v>0</v>
      </c>
      <c r="AB103" s="83" t="str">
        <f t="shared" si="40"/>
        <v/>
      </c>
      <c r="AC103" s="94">
        <v>0</v>
      </c>
      <c r="AD103" s="83" t="str">
        <f t="shared" si="63"/>
        <v/>
      </c>
      <c r="AE103" s="85">
        <v>5.3999999999999999E-2</v>
      </c>
      <c r="AF103" s="83" t="str">
        <f t="shared" si="58"/>
        <v/>
      </c>
      <c r="AG103" s="85">
        <v>0</v>
      </c>
      <c r="AH103" s="83" t="str">
        <f t="shared" si="59"/>
        <v/>
      </c>
      <c r="AI103" s="141">
        <v>0.15</v>
      </c>
      <c r="AJ103" s="227" t="str">
        <f t="shared" si="55"/>
        <v/>
      </c>
      <c r="AK103" s="224">
        <v>0.85</v>
      </c>
      <c r="AL103" s="144"/>
      <c r="AM103" s="145"/>
      <c r="AN103" s="145"/>
      <c r="AO103" s="18"/>
    </row>
    <row r="104" spans="1:41" ht="15.75" x14ac:dyDescent="0.25">
      <c r="A104" s="87">
        <v>17</v>
      </c>
      <c r="B104" s="86" t="s">
        <v>58</v>
      </c>
      <c r="C104" s="256" t="str">
        <f>IF(OR(TOTAL!C104="",TOTAL!C104=0),"",TOTAL!C104/TOTAL!$C$6*'Vîrsta 3-4 ani'!$C$6)</f>
        <v/>
      </c>
      <c r="D104" s="256" t="str">
        <f>IF(OR(TOTAL!D104="",TOTAL!D104=0),"",TOTAL!D104/TOTAL!$C$6*'Vîrsta 3-4 ani'!$C$6)</f>
        <v/>
      </c>
      <c r="E104" s="256">
        <f>IF(OR(TOTAL!E104="",TOTAL!E104=0),"",TOTAL!E104/TOTAL!$C$6*'Vîrsta 3-4 ani'!$C$6)</f>
        <v>1.1439999999999999E-2</v>
      </c>
      <c r="F104" s="256" t="str">
        <f>IF(OR(TOTAL!F104="",TOTAL!F104=0),"",TOTAL!F104/TOTAL!$C$6*'Vîrsta 3-4 ani'!$C$6)</f>
        <v/>
      </c>
      <c r="G104" s="256" t="str">
        <f>IF(OR(TOTAL!G104="",TOTAL!G104=0),"",TOTAL!G104/TOTAL!$C$6*'Vîrsta 3-4 ani'!$C$6)</f>
        <v/>
      </c>
      <c r="H104" s="256">
        <f>IF(OR(TOTAL!H104="",TOTAL!H104=0),"",TOTAL!H104/TOTAL!$C$6*'Vîrsta 3-4 ani'!$C$6)</f>
        <v>1.7600000000000001E-2</v>
      </c>
      <c r="I104" s="256" t="str">
        <f>IF(OR(TOTAL!I104="",TOTAL!I104=0),"",TOTAL!I104/TOTAL!$C$6*'Vîrsta 3-4 ani'!$C$6)</f>
        <v/>
      </c>
      <c r="J104" s="256" t="str">
        <f>IF(OR(TOTAL!J104="",TOTAL!J104=0),"",TOTAL!J104/TOTAL!$C$6*'Vîrsta 3-4 ani'!$C$6)</f>
        <v/>
      </c>
      <c r="K104" s="256" t="str">
        <f>IF(OR(TOTAL!K104="",TOTAL!K104=0),"",TOTAL!K104/TOTAL!$C$6*'Vîrsta 3-4 ani'!$C$6)</f>
        <v/>
      </c>
      <c r="L104" s="256">
        <f>IF(OR(TOTAL!L104="",TOTAL!L104=0),"",TOTAL!L104/TOTAL!$C$6*'Vîrsta 3-4 ani'!$C$6)</f>
        <v>1.1439999999999999E-2</v>
      </c>
      <c r="M104" s="256" t="str">
        <f>IF(OR(TOTAL!M104="",TOTAL!M104=0),"",TOTAL!M104/TOTAL!$C$6*'Vîrsta 3-4 ani'!$C$6)</f>
        <v/>
      </c>
      <c r="N104" s="256" t="str">
        <f>IF(OR(TOTAL!N104="",TOTAL!N104=0),"",TOTAL!N104/TOTAL!$C$6*'Vîrsta 3-4 ani'!$C$6)</f>
        <v/>
      </c>
      <c r="O104" s="256">
        <f>IF(OR(TOTAL!O104="",TOTAL!O104=0),"",TOTAL!O104/TOTAL!$C$6*'Vîrsta 3-4 ani'!$C$6)</f>
        <v>1.3199999999999998E-2</v>
      </c>
      <c r="P104" s="256" t="str">
        <f>IF(OR(TOTAL!P104="",TOTAL!P104=0),"",TOTAL!P104/TOTAL!$C$6*'Vîrsta 3-4 ani'!$C$6)</f>
        <v/>
      </c>
      <c r="Q104" s="256" t="str">
        <f>IF(OR(TOTAL!Q104="",TOTAL!Q104=0),"",TOTAL!Q104/TOTAL!$C$6*'Vîrsta 3-4 ani'!$C$6)</f>
        <v/>
      </c>
      <c r="R104" s="256" t="str">
        <f>IF(OR(TOTAL!R104="",TOTAL!R104=0),"",TOTAL!R104/TOTAL!$C$6*'Vîrsta 3-4 ani'!$C$6)</f>
        <v/>
      </c>
      <c r="S104" s="256" t="str">
        <f>IF(OR(TOTAL!S104="",TOTAL!S104=0),"",TOTAL!S104/TOTAL!$C$6*'Vîrsta 3-4 ani'!$C$6)</f>
        <v/>
      </c>
      <c r="T104" s="256" t="str">
        <f>IF(OR(TOTAL!T104="",TOTAL!T104=0),"",TOTAL!T104/TOTAL!$C$6*'Vîrsta 3-4 ani'!$C$6)</f>
        <v/>
      </c>
      <c r="U104" s="256" t="str">
        <f>IF(OR(TOTAL!U104="",TOTAL!U104=0),"",TOTAL!U104/TOTAL!$C$6*'Vîrsta 3-4 ani'!$C$6)</f>
        <v/>
      </c>
      <c r="V104" s="256" t="str">
        <f>IF(OR(TOTAL!V104="",TOTAL!V104=0),"",TOTAL!V104/TOTAL!$C$6*'Vîrsta 3-4 ani'!$C$6)</f>
        <v/>
      </c>
      <c r="W104" s="256" t="str">
        <f>IF(OR(TOTAL!W104="",TOTAL!W104=0),"",TOTAL!W104/TOTAL!$C$6*'Vîrsta 3-4 ani'!$C$6)</f>
        <v/>
      </c>
      <c r="X104" s="256" t="str">
        <f>IF(OR(TOTAL!X104="",TOTAL!X104=0),"",TOTAL!X104/TOTAL!$C$6*'Vîrsta 3-4 ani'!$C$6)</f>
        <v/>
      </c>
      <c r="Y104" s="256" t="str">
        <f>IF(OR(TOTAL!Y104="",TOTAL!Y104=0),"",TOTAL!Y104/TOTAL!$C$6*'Vîrsta 3-4 ani'!$C$6)</f>
        <v/>
      </c>
      <c r="Z104" s="83">
        <f t="shared" si="62"/>
        <v>5.3679999999999999E-2</v>
      </c>
      <c r="AA104" s="83">
        <f t="shared" ref="AA104:AA109" si="66">IFERROR((Z104/$Z$6*1000),"")</f>
        <v>8.6302250803858518E-2</v>
      </c>
      <c r="AB104" s="88">
        <f t="shared" si="40"/>
        <v>8.6302250803858518E-2</v>
      </c>
      <c r="AC104" s="94"/>
      <c r="AD104" s="83">
        <f t="shared" si="63"/>
        <v>1.7260450160771705E-2</v>
      </c>
      <c r="AE104" s="84">
        <v>0.2</v>
      </c>
      <c r="AF104" s="88">
        <f t="shared" si="58"/>
        <v>1.2082315112540194E-2</v>
      </c>
      <c r="AG104" s="84">
        <v>0.14000000000000001</v>
      </c>
      <c r="AH104" s="88">
        <f t="shared" si="59"/>
        <v>4.6603215434083606E-2</v>
      </c>
      <c r="AI104" s="94">
        <v>0.54</v>
      </c>
      <c r="AJ104" s="227">
        <f t="shared" si="55"/>
        <v>0.197632154340836</v>
      </c>
      <c r="AK104" s="224">
        <v>2.29</v>
      </c>
      <c r="AL104" s="142"/>
      <c r="AM104" s="35"/>
      <c r="AN104" s="35"/>
      <c r="AO104" s="18"/>
    </row>
    <row r="105" spans="1:41" ht="15.75" x14ac:dyDescent="0.25">
      <c r="A105" s="87">
        <v>18</v>
      </c>
      <c r="B105" s="89" t="s">
        <v>3</v>
      </c>
      <c r="C105" s="166">
        <f>SUM(C106:C108)</f>
        <v>0</v>
      </c>
      <c r="D105" s="166">
        <f t="shared" ref="D105:Y105" si="67">SUM(D106:D108)</f>
        <v>0</v>
      </c>
      <c r="E105" s="166">
        <f t="shared" si="67"/>
        <v>0.14300000000000002</v>
      </c>
      <c r="F105" s="166">
        <f t="shared" si="67"/>
        <v>0</v>
      </c>
      <c r="G105" s="166">
        <f t="shared" si="67"/>
        <v>0</v>
      </c>
      <c r="H105" s="166">
        <f t="shared" si="67"/>
        <v>0</v>
      </c>
      <c r="I105" s="166">
        <f t="shared" si="67"/>
        <v>0</v>
      </c>
      <c r="J105" s="166">
        <f t="shared" si="67"/>
        <v>0.44</v>
      </c>
      <c r="K105" s="166">
        <f t="shared" si="67"/>
        <v>0</v>
      </c>
      <c r="L105" s="166">
        <f t="shared" si="67"/>
        <v>0</v>
      </c>
      <c r="M105" s="166">
        <f t="shared" si="67"/>
        <v>0</v>
      </c>
      <c r="N105" s="166">
        <f t="shared" si="67"/>
        <v>0</v>
      </c>
      <c r="O105" s="166">
        <f t="shared" si="67"/>
        <v>0.16499999999999998</v>
      </c>
      <c r="P105" s="166">
        <f t="shared" si="67"/>
        <v>0</v>
      </c>
      <c r="Q105" s="166">
        <f t="shared" si="67"/>
        <v>0</v>
      </c>
      <c r="R105" s="166">
        <f t="shared" si="67"/>
        <v>0</v>
      </c>
      <c r="S105" s="166">
        <f t="shared" si="67"/>
        <v>0</v>
      </c>
      <c r="T105" s="166">
        <f t="shared" si="67"/>
        <v>0</v>
      </c>
      <c r="U105" s="166">
        <f t="shared" si="67"/>
        <v>2.8159999999999998</v>
      </c>
      <c r="V105" s="166">
        <f t="shared" si="67"/>
        <v>0</v>
      </c>
      <c r="W105" s="166">
        <f t="shared" si="67"/>
        <v>0</v>
      </c>
      <c r="X105" s="166">
        <f t="shared" si="67"/>
        <v>0</v>
      </c>
      <c r="Y105" s="166">
        <f t="shared" si="67"/>
        <v>0</v>
      </c>
      <c r="Z105" s="90">
        <f t="shared" ref="Z105" si="68">SUM(Z106:Z108)</f>
        <v>3.5640000000000001</v>
      </c>
      <c r="AA105" s="90">
        <f t="shared" si="66"/>
        <v>5.729903536977492</v>
      </c>
      <c r="AB105" s="90">
        <f t="shared" si="40"/>
        <v>5.729903536977492</v>
      </c>
      <c r="AC105" s="95"/>
      <c r="AD105" s="90">
        <f>SUM(AD106:AD108)</f>
        <v>0.60652090032154349</v>
      </c>
      <c r="AE105" s="91"/>
      <c r="AF105" s="90">
        <f>SUM(AF106:AF108)</f>
        <v>0.22707395498392285</v>
      </c>
      <c r="AG105" s="91"/>
      <c r="AH105" s="90">
        <f>SUM(AH106:AH108)</f>
        <v>4.4841800643086822</v>
      </c>
      <c r="AI105" s="95"/>
      <c r="AJ105" s="10">
        <f>SUM(AJ106:AJ108)</f>
        <v>19.23549839228296</v>
      </c>
      <c r="AK105" s="225"/>
      <c r="AL105" s="142"/>
      <c r="AM105" s="35"/>
      <c r="AN105" s="35"/>
      <c r="AO105" s="18"/>
    </row>
    <row r="106" spans="1:41" s="31" customFormat="1" ht="15.75" x14ac:dyDescent="0.25">
      <c r="A106" s="177"/>
      <c r="B106" s="92" t="s">
        <v>38</v>
      </c>
      <c r="C106" s="257" t="str">
        <f>IF(OR(TOTAL!C106="",TOTAL!C106=0),"",TOTAL!C106/TOTAL!$C$6*'Vîrsta 3-4 ani'!$C$6)</f>
        <v/>
      </c>
      <c r="D106" s="257" t="str">
        <f>IF(OR(TOTAL!D106="",TOTAL!D106=0),"",TOTAL!D106/TOTAL!$C$6*'Vîrsta 3-4 ani'!$C$6)</f>
        <v/>
      </c>
      <c r="E106" s="257">
        <f>IF(OR(TOTAL!E106="",TOTAL!E106=0),"",TOTAL!E106/TOTAL!$C$6*'Vîrsta 3-4 ani'!$C$6)</f>
        <v>0.14300000000000002</v>
      </c>
      <c r="F106" s="257" t="str">
        <f>IF(OR(TOTAL!F106="",TOTAL!F106=0),"",TOTAL!F106/TOTAL!$C$6*'Vîrsta 3-4 ani'!$C$6)</f>
        <v/>
      </c>
      <c r="G106" s="257" t="str">
        <f>IF(OR(TOTAL!G106="",TOTAL!G106=0),"",TOTAL!G106/TOTAL!$C$6*'Vîrsta 3-4 ani'!$C$6)</f>
        <v/>
      </c>
      <c r="H106" s="257" t="str">
        <f>IF(OR(TOTAL!H106="",TOTAL!H106=0),"",TOTAL!H106/TOTAL!$C$6*'Vîrsta 3-4 ani'!$C$6)</f>
        <v/>
      </c>
      <c r="I106" s="257" t="str">
        <f>IF(OR(TOTAL!I106="",TOTAL!I106=0),"",TOTAL!I106/TOTAL!$C$6*'Vîrsta 3-4 ani'!$C$6)</f>
        <v/>
      </c>
      <c r="J106" s="257">
        <f>IF(OR(TOTAL!J106="",TOTAL!J106=0),"",TOTAL!J106/TOTAL!$C$6*'Vîrsta 3-4 ani'!$C$6)</f>
        <v>0.22</v>
      </c>
      <c r="K106" s="257" t="str">
        <f>IF(OR(TOTAL!K106="",TOTAL!K106=0),"",TOTAL!K106/TOTAL!$C$6*'Vîrsta 3-4 ani'!$C$6)</f>
        <v/>
      </c>
      <c r="L106" s="257" t="str">
        <f>IF(OR(TOTAL!L106="",TOTAL!L106=0),"",TOTAL!L106/TOTAL!$C$6*'Vîrsta 3-4 ani'!$C$6)</f>
        <v/>
      </c>
      <c r="M106" s="257" t="str">
        <f>IF(OR(TOTAL!M106="",TOTAL!M106=0),"",TOTAL!M106/TOTAL!$C$6*'Vîrsta 3-4 ani'!$C$6)</f>
        <v/>
      </c>
      <c r="N106" s="257" t="str">
        <f>IF(OR(TOTAL!N106="",TOTAL!N106=0),"",TOTAL!N106/TOTAL!$C$6*'Vîrsta 3-4 ani'!$C$6)</f>
        <v/>
      </c>
      <c r="O106" s="257">
        <f>IF(OR(TOTAL!O106="",TOTAL!O106=0),"",TOTAL!O106/TOTAL!$C$6*'Vîrsta 3-4 ani'!$C$6)</f>
        <v>0.16499999999999998</v>
      </c>
      <c r="P106" s="257" t="str">
        <f>IF(OR(TOTAL!P106="",TOTAL!P106=0),"",TOTAL!P106/TOTAL!$C$6*'Vîrsta 3-4 ani'!$C$6)</f>
        <v/>
      </c>
      <c r="Q106" s="257" t="str">
        <f>IF(OR(TOTAL!Q106="",TOTAL!Q106=0),"",TOTAL!Q106/TOTAL!$C$6*'Vîrsta 3-4 ani'!$C$6)</f>
        <v/>
      </c>
      <c r="R106" s="257" t="str">
        <f>IF(OR(TOTAL!R106="",TOTAL!R106=0),"",TOTAL!R106/TOTAL!$C$6*'Vîrsta 3-4 ani'!$C$6)</f>
        <v/>
      </c>
      <c r="S106" s="257" t="str">
        <f>IF(OR(TOTAL!S106="",TOTAL!S106=0),"",TOTAL!S106/TOTAL!$C$6*'Vîrsta 3-4 ani'!$C$6)</f>
        <v/>
      </c>
      <c r="T106" s="257" t="str">
        <f>IF(OR(TOTAL!T106="",TOTAL!T106=0),"",TOTAL!T106/TOTAL!$C$6*'Vîrsta 3-4 ani'!$C$6)</f>
        <v/>
      </c>
      <c r="U106" s="257" t="str">
        <f>IF(OR(TOTAL!U106="",TOTAL!U106=0),"",TOTAL!U106/TOTAL!$C$6*'Vîrsta 3-4 ani'!$C$6)</f>
        <v/>
      </c>
      <c r="V106" s="257" t="str">
        <f>IF(OR(TOTAL!V106="",TOTAL!V106=0),"",TOTAL!V106/TOTAL!$C$6*'Vîrsta 3-4 ani'!$C$6)</f>
        <v/>
      </c>
      <c r="W106" s="257" t="str">
        <f>IF(OR(TOTAL!W106="",TOTAL!W106=0),"",TOTAL!W106/TOTAL!$C$6*'Vîrsta 3-4 ani'!$C$6)</f>
        <v/>
      </c>
      <c r="X106" s="257" t="str">
        <f>IF(OR(TOTAL!X106="",TOTAL!X106=0),"",TOTAL!X106/TOTAL!$C$6*'Vîrsta 3-4 ani'!$C$6)</f>
        <v/>
      </c>
      <c r="Y106" s="257" t="str">
        <f>IF(OR(TOTAL!Y106="",TOTAL!Y106=0),"",TOTAL!Y106/TOTAL!$C$6*'Vîrsta 3-4 ani'!$C$6)</f>
        <v/>
      </c>
      <c r="Z106" s="97">
        <f>SUM(C106:Y106)</f>
        <v>0.52800000000000002</v>
      </c>
      <c r="AA106" s="97">
        <f t="shared" si="66"/>
        <v>0.84887459807073962</v>
      </c>
      <c r="AB106" s="178">
        <f t="shared" si="40"/>
        <v>0.84887459807073962</v>
      </c>
      <c r="AC106" s="179"/>
      <c r="AD106" s="97">
        <f>IFERROR(IF($AB106=0,"",$AB106*AE106),"")</f>
        <v>6.9607717041800646E-2</v>
      </c>
      <c r="AE106" s="180">
        <v>8.2000000000000003E-2</v>
      </c>
      <c r="AF106" s="178">
        <f>IFERROR(IF($AB106=0,"",$AB106*AG106),"")</f>
        <v>8.0643086816720264E-2</v>
      </c>
      <c r="AG106" s="180">
        <v>9.5000000000000001E-2</v>
      </c>
      <c r="AH106" s="178">
        <f>IFERROR(IF($AB106=0,"",$AB106*AI106),"")</f>
        <v>0.62816720257234726</v>
      </c>
      <c r="AI106" s="179">
        <v>0.74</v>
      </c>
      <c r="AJ106" s="11">
        <f>IFERROR(IF($AB106=0,"",$AB106*AK106),"")</f>
        <v>3.6162057877813507</v>
      </c>
      <c r="AK106" s="226">
        <v>4.26</v>
      </c>
      <c r="AL106" s="181"/>
      <c r="AM106" s="182"/>
      <c r="AN106" s="182"/>
      <c r="AO106" s="66"/>
    </row>
    <row r="107" spans="1:41" s="31" customFormat="1" ht="15.75" x14ac:dyDescent="0.25">
      <c r="A107" s="177"/>
      <c r="B107" s="92" t="s">
        <v>39</v>
      </c>
      <c r="C107" s="257" t="str">
        <f>IF(OR(TOTAL!C107="",TOTAL!C107=0),"",TOTAL!C107/TOTAL!$C$6*'Vîrsta 3-4 ani'!$C$6)</f>
        <v/>
      </c>
      <c r="D107" s="257" t="str">
        <f>IF(OR(TOTAL!D107="",TOTAL!D107=0),"",TOTAL!D107/TOTAL!$C$6*'Vîrsta 3-4 ani'!$C$6)</f>
        <v/>
      </c>
      <c r="E107" s="257" t="str">
        <f>IF(OR(TOTAL!E107="",TOTAL!E107=0),"",TOTAL!E107/TOTAL!$C$6*'Vîrsta 3-4 ani'!$C$6)</f>
        <v/>
      </c>
      <c r="F107" s="257" t="str">
        <f>IF(OR(TOTAL!F107="",TOTAL!F107=0),"",TOTAL!F107/TOTAL!$C$6*'Vîrsta 3-4 ani'!$C$6)</f>
        <v/>
      </c>
      <c r="G107" s="257" t="str">
        <f>IF(OR(TOTAL!G107="",TOTAL!G107=0),"",TOTAL!G107/TOTAL!$C$6*'Vîrsta 3-4 ani'!$C$6)</f>
        <v/>
      </c>
      <c r="H107" s="257" t="str">
        <f>IF(OR(TOTAL!H107="",TOTAL!H107=0),"",TOTAL!H107/TOTAL!$C$6*'Vîrsta 3-4 ani'!$C$6)</f>
        <v/>
      </c>
      <c r="I107" s="257" t="str">
        <f>IF(OR(TOTAL!I107="",TOTAL!I107=0),"",TOTAL!I107/TOTAL!$C$6*'Vîrsta 3-4 ani'!$C$6)</f>
        <v/>
      </c>
      <c r="J107" s="257">
        <f>IF(OR(TOTAL!J107="",TOTAL!J107=0),"",TOTAL!J107/TOTAL!$C$6*'Vîrsta 3-4 ani'!$C$6)</f>
        <v>0.22</v>
      </c>
      <c r="K107" s="257" t="str">
        <f>IF(OR(TOTAL!K107="",TOTAL!K107=0),"",TOTAL!K107/TOTAL!$C$6*'Vîrsta 3-4 ani'!$C$6)</f>
        <v/>
      </c>
      <c r="L107" s="257" t="str">
        <f>IF(OR(TOTAL!L107="",TOTAL!L107=0),"",TOTAL!L107/TOTAL!$C$6*'Vîrsta 3-4 ani'!$C$6)</f>
        <v/>
      </c>
      <c r="M107" s="257" t="str">
        <f>IF(OR(TOTAL!M107="",TOTAL!M107=0),"",TOTAL!M107/TOTAL!$C$6*'Vîrsta 3-4 ani'!$C$6)</f>
        <v/>
      </c>
      <c r="N107" s="257" t="str">
        <f>IF(OR(TOTAL!N107="",TOTAL!N107=0),"",TOTAL!N107/TOTAL!$C$6*'Vîrsta 3-4 ani'!$C$6)</f>
        <v/>
      </c>
      <c r="O107" s="257" t="str">
        <f>IF(OR(TOTAL!O107="",TOTAL!O107=0),"",TOTAL!O107/TOTAL!$C$6*'Vîrsta 3-4 ani'!$C$6)</f>
        <v/>
      </c>
      <c r="P107" s="257" t="str">
        <f>IF(OR(TOTAL!P107="",TOTAL!P107=0),"",TOTAL!P107/TOTAL!$C$6*'Vîrsta 3-4 ani'!$C$6)</f>
        <v/>
      </c>
      <c r="Q107" s="257" t="str">
        <f>IF(OR(TOTAL!Q107="",TOTAL!Q107=0),"",TOTAL!Q107/TOTAL!$C$6*'Vîrsta 3-4 ani'!$C$6)</f>
        <v/>
      </c>
      <c r="R107" s="257" t="str">
        <f>IF(OR(TOTAL!R107="",TOTAL!R107=0),"",TOTAL!R107/TOTAL!$C$6*'Vîrsta 3-4 ani'!$C$6)</f>
        <v/>
      </c>
      <c r="S107" s="257" t="str">
        <f>IF(OR(TOTAL!S107="",TOTAL!S107=0),"",TOTAL!S107/TOTAL!$C$6*'Vîrsta 3-4 ani'!$C$6)</f>
        <v/>
      </c>
      <c r="T107" s="257" t="str">
        <f>IF(OR(TOTAL!T107="",TOTAL!T107=0),"",TOTAL!T107/TOTAL!$C$6*'Vîrsta 3-4 ani'!$C$6)</f>
        <v/>
      </c>
      <c r="U107" s="257">
        <f>IF(OR(TOTAL!U107="",TOTAL!U107=0),"",TOTAL!U107/TOTAL!$C$6*'Vîrsta 3-4 ani'!$C$6)</f>
        <v>2.8159999999999998</v>
      </c>
      <c r="V107" s="257" t="str">
        <f>IF(OR(TOTAL!V107="",TOTAL!V107=0),"",TOTAL!V107/TOTAL!$C$6*'Vîrsta 3-4 ani'!$C$6)</f>
        <v/>
      </c>
      <c r="W107" s="257" t="str">
        <f>IF(OR(TOTAL!W107="",TOTAL!W107=0),"",TOTAL!W107/TOTAL!$C$6*'Vîrsta 3-4 ani'!$C$6)</f>
        <v/>
      </c>
      <c r="X107" s="257" t="str">
        <f>IF(OR(TOTAL!X107="",TOTAL!X107=0),"",TOTAL!X107/TOTAL!$C$6*'Vîrsta 3-4 ani'!$C$6)</f>
        <v/>
      </c>
      <c r="Y107" s="257" t="str">
        <f>IF(OR(TOTAL!Y107="",TOTAL!Y107=0),"",TOTAL!Y107/TOTAL!$C$6*'Vîrsta 3-4 ani'!$C$6)</f>
        <v/>
      </c>
      <c r="Z107" s="97">
        <f>SUM(C107:Y107)</f>
        <v>3.036</v>
      </c>
      <c r="AA107" s="97">
        <f t="shared" si="66"/>
        <v>4.8810289389067529</v>
      </c>
      <c r="AB107" s="178">
        <f t="shared" si="40"/>
        <v>4.8810289389067529</v>
      </c>
      <c r="AC107" s="179"/>
      <c r="AD107" s="97">
        <f>IFERROR(IF($AB107=0,"",$AB107*AE107),"")</f>
        <v>0.5369131832797428</v>
      </c>
      <c r="AE107" s="180">
        <v>0.11</v>
      </c>
      <c r="AF107" s="178">
        <f>IFERROR(IF($AB107=0,"",$AB107*AG107),"")</f>
        <v>0.14643086816720258</v>
      </c>
      <c r="AG107" s="180">
        <v>0.03</v>
      </c>
      <c r="AH107" s="178">
        <f>IFERROR(IF($AB107=0,"",$AB107*AI107),"")</f>
        <v>3.856012861736335</v>
      </c>
      <c r="AI107" s="179">
        <v>0.79</v>
      </c>
      <c r="AJ107" s="11">
        <f>IFERROR(IF($AB107=0,"",$AB107*AK107),"")</f>
        <v>15.619292604501609</v>
      </c>
      <c r="AK107" s="226">
        <v>3.2</v>
      </c>
      <c r="AL107" s="181"/>
      <c r="AM107" s="182"/>
      <c r="AN107" s="182"/>
      <c r="AO107" s="66"/>
    </row>
    <row r="108" spans="1:41" s="31" customFormat="1" ht="15.75" x14ac:dyDescent="0.25">
      <c r="A108" s="177"/>
      <c r="B108" s="92" t="s">
        <v>40</v>
      </c>
      <c r="C108" s="258" t="str">
        <f>IF(OR(TOTAL!C108="",TOTAL!C108=0),"",TOTAL!C108/TOTAL!$C$6*'Vîrsta 3-4 ani'!$C$6)</f>
        <v/>
      </c>
      <c r="D108" s="258" t="str">
        <f>IF(OR(TOTAL!D108="",TOTAL!D108=0),"",TOTAL!D108/TOTAL!$C$6*'Vîrsta 3-4 ani'!$C$6)</f>
        <v/>
      </c>
      <c r="E108" s="258" t="str">
        <f>IF(OR(TOTAL!E108="",TOTAL!E108=0),"",TOTAL!E108/TOTAL!$C$6*'Vîrsta 3-4 ani'!$C$6)</f>
        <v/>
      </c>
      <c r="F108" s="258" t="str">
        <f>IF(OR(TOTAL!F108="",TOTAL!F108=0),"",TOTAL!F108/TOTAL!$C$6*'Vîrsta 3-4 ani'!$C$6)</f>
        <v/>
      </c>
      <c r="G108" s="258" t="str">
        <f>IF(OR(TOTAL!G108="",TOTAL!G108=0),"",TOTAL!G108/TOTAL!$C$6*'Vîrsta 3-4 ani'!$C$6)</f>
        <v/>
      </c>
      <c r="H108" s="258" t="str">
        <f>IF(OR(TOTAL!H108="",TOTAL!H108=0),"",TOTAL!H108/TOTAL!$C$6*'Vîrsta 3-4 ani'!$C$6)</f>
        <v/>
      </c>
      <c r="I108" s="258" t="str">
        <f>IF(OR(TOTAL!I108="",TOTAL!I108=0),"",TOTAL!I108/TOTAL!$C$6*'Vîrsta 3-4 ani'!$C$6)</f>
        <v/>
      </c>
      <c r="J108" s="258" t="str">
        <f>IF(OR(TOTAL!J108="",TOTAL!J108=0),"",TOTAL!J108/TOTAL!$C$6*'Vîrsta 3-4 ani'!$C$6)</f>
        <v/>
      </c>
      <c r="K108" s="258" t="str">
        <f>IF(OR(TOTAL!K108="",TOTAL!K108=0),"",TOTAL!K108/TOTAL!$C$6*'Vîrsta 3-4 ani'!$C$6)</f>
        <v/>
      </c>
      <c r="L108" s="258" t="str">
        <f>IF(OR(TOTAL!L108="",TOTAL!L108=0),"",TOTAL!L108/TOTAL!$C$6*'Vîrsta 3-4 ani'!$C$6)</f>
        <v/>
      </c>
      <c r="M108" s="258" t="str">
        <f>IF(OR(TOTAL!M108="",TOTAL!M108=0),"",TOTAL!M108/TOTAL!$C$6*'Vîrsta 3-4 ani'!$C$6)</f>
        <v/>
      </c>
      <c r="N108" s="258" t="str">
        <f>IF(OR(TOTAL!N108="",TOTAL!N108=0),"",TOTAL!N108/TOTAL!$C$6*'Vîrsta 3-4 ani'!$C$6)</f>
        <v/>
      </c>
      <c r="O108" s="258" t="str">
        <f>IF(OR(TOTAL!O108="",TOTAL!O108=0),"",TOTAL!O108/TOTAL!$C$6*'Vîrsta 3-4 ani'!$C$6)</f>
        <v/>
      </c>
      <c r="P108" s="258" t="str">
        <f>IF(OR(TOTAL!P108="",TOTAL!P108=0),"",TOTAL!P108/TOTAL!$C$6*'Vîrsta 3-4 ani'!$C$6)</f>
        <v/>
      </c>
      <c r="Q108" s="258" t="str">
        <f>IF(OR(TOTAL!Q108="",TOTAL!Q108=0),"",TOTAL!Q108/TOTAL!$C$6*'Vîrsta 3-4 ani'!$C$6)</f>
        <v/>
      </c>
      <c r="R108" s="258" t="str">
        <f>IF(OR(TOTAL!R108="",TOTAL!R108=0),"",TOTAL!R108/TOTAL!$C$6*'Vîrsta 3-4 ani'!$C$6)</f>
        <v/>
      </c>
      <c r="S108" s="258" t="str">
        <f>IF(OR(TOTAL!S108="",TOTAL!S108=0),"",TOTAL!S108/TOTAL!$C$6*'Vîrsta 3-4 ani'!$C$6)</f>
        <v/>
      </c>
      <c r="T108" s="258" t="str">
        <f>IF(OR(TOTAL!T108="",TOTAL!T108=0),"",TOTAL!T108/TOTAL!$C$6*'Vîrsta 3-4 ani'!$C$6)</f>
        <v/>
      </c>
      <c r="U108" s="258" t="str">
        <f>IF(OR(TOTAL!U108="",TOTAL!U108=0),"",TOTAL!U108/TOTAL!$C$6*'Vîrsta 3-4 ani'!$C$6)</f>
        <v/>
      </c>
      <c r="V108" s="258" t="str">
        <f>IF(OR(TOTAL!V108="",TOTAL!V108=0),"",TOTAL!V108/TOTAL!$C$6*'Vîrsta 3-4 ani'!$C$6)</f>
        <v/>
      </c>
      <c r="W108" s="258" t="str">
        <f>IF(OR(TOTAL!W108="",TOTAL!W108=0),"",TOTAL!W108/TOTAL!$C$6*'Vîrsta 3-4 ani'!$C$6)</f>
        <v/>
      </c>
      <c r="X108" s="258" t="str">
        <f>IF(OR(TOTAL!X108="",TOTAL!X108=0),"",TOTAL!X108/TOTAL!$C$6*'Vîrsta 3-4 ani'!$C$6)</f>
        <v/>
      </c>
      <c r="Y108" s="258" t="str">
        <f>IF(OR(TOTAL!Y108="",TOTAL!Y108=0),"",TOTAL!Y108/TOTAL!$C$6*'Vîrsta 3-4 ani'!$C$6)</f>
        <v/>
      </c>
      <c r="Z108" s="186">
        <f>SUM(C108:Y108)</f>
        <v>0</v>
      </c>
      <c r="AA108" s="97">
        <f t="shared" si="66"/>
        <v>0</v>
      </c>
      <c r="AB108" s="178" t="str">
        <f t="shared" si="40"/>
        <v/>
      </c>
      <c r="AC108" s="179"/>
      <c r="AD108" s="97" t="str">
        <f>IFERROR(IF($AB108=0,"",$AB108*AE108),"")</f>
        <v/>
      </c>
      <c r="AE108" s="180">
        <v>0.1</v>
      </c>
      <c r="AF108" s="178" t="str">
        <f>IFERROR(IF($AB108=0,"",$AB108*AG108),"")</f>
        <v/>
      </c>
      <c r="AG108" s="180">
        <v>1.6E-2</v>
      </c>
      <c r="AH108" s="178" t="str">
        <f>IFERROR(IF($AB108=0,"",$AB108*AI108),"")</f>
        <v/>
      </c>
      <c r="AI108" s="179">
        <v>0.5</v>
      </c>
      <c r="AJ108" s="11" t="str">
        <f>IFERROR(IF($AB108=0,"",$AB108*AK108),"")</f>
        <v/>
      </c>
      <c r="AK108" s="226">
        <v>2.57</v>
      </c>
      <c r="AL108" s="181"/>
      <c r="AM108" s="182"/>
      <c r="AN108" s="182"/>
      <c r="AO108" s="66"/>
    </row>
    <row r="109" spans="1:41" ht="15.75" x14ac:dyDescent="0.25">
      <c r="A109" s="189">
        <v>19</v>
      </c>
      <c r="B109" s="190" t="s">
        <v>44</v>
      </c>
      <c r="C109" s="69" t="str">
        <f>IF(OR(TOTAL!C109="",TOTAL!C109=0),"",TOTAL!C109/TOTAL!$C$6*'Vîrsta 3-4 ani'!$C$6)</f>
        <v/>
      </c>
      <c r="D109" s="69" t="str">
        <f>IF(OR(TOTAL!D109="",TOTAL!D109=0),"",TOTAL!D109/TOTAL!$C$6*'Vîrsta 3-4 ani'!$C$6)</f>
        <v/>
      </c>
      <c r="E109" s="69">
        <f>IF(OR(TOTAL!E109="",TOTAL!E109=0),"",TOTAL!E109/TOTAL!$C$6*'Vîrsta 3-4 ani'!$C$6)</f>
        <v>5.7200000000000001E-2</v>
      </c>
      <c r="F109" s="69">
        <f>IF(OR(TOTAL!F109="",TOTAL!F109=0),"",TOTAL!F109/TOTAL!$C$6*'Vîrsta 3-4 ani'!$C$6)</f>
        <v>2.4200000000000003E-2</v>
      </c>
      <c r="G109" s="69" t="str">
        <f>IF(OR(TOTAL!G109="",TOTAL!G109=0),"",TOTAL!G109/TOTAL!$C$6*'Vîrsta 3-4 ani'!$C$6)</f>
        <v/>
      </c>
      <c r="H109" s="69" t="str">
        <f>IF(OR(TOTAL!H109="",TOTAL!H109=0),"",TOTAL!H109/TOTAL!$C$6*'Vîrsta 3-4 ani'!$C$6)</f>
        <v/>
      </c>
      <c r="I109" s="69">
        <f>IF(OR(TOTAL!I109="",TOTAL!I109=0),"",TOTAL!I109/TOTAL!$C$6*'Vîrsta 3-4 ani'!$C$6)</f>
        <v>4.3999999999999997E-2</v>
      </c>
      <c r="J109" s="69">
        <f>IF(OR(TOTAL!J109="",TOTAL!J109=0),"",TOTAL!J109/TOTAL!$C$6*'Vîrsta 3-4 ani'!$C$6)</f>
        <v>8.7999999999999995E-2</v>
      </c>
      <c r="K109" s="69">
        <f>IF(OR(TOTAL!K109="",TOTAL!K109=0),"",TOTAL!K109/TOTAL!$C$6*'Vîrsta 3-4 ani'!$C$6)</f>
        <v>4.3999999999999997E-2</v>
      </c>
      <c r="L109" s="69" t="str">
        <f>IF(OR(TOTAL!L109="",TOTAL!L109=0),"",TOTAL!L109/TOTAL!$C$6*'Vîrsta 3-4 ani'!$C$6)</f>
        <v/>
      </c>
      <c r="M109" s="69" t="str">
        <f>IF(OR(TOTAL!M109="",TOTAL!M109=0),"",TOTAL!M109/TOTAL!$C$6*'Vîrsta 3-4 ani'!$C$6)</f>
        <v/>
      </c>
      <c r="N109" s="69" t="str">
        <f>IF(OR(TOTAL!N109="",TOTAL!N109=0),"",TOTAL!N109/TOTAL!$C$6*'Vîrsta 3-4 ani'!$C$6)</f>
        <v/>
      </c>
      <c r="O109" s="69" t="str">
        <f>IF(OR(TOTAL!O109="",TOTAL!O109=0),"",TOTAL!O109/TOTAL!$C$6*'Vîrsta 3-4 ani'!$C$6)</f>
        <v/>
      </c>
      <c r="P109" s="69">
        <f>IF(OR(TOTAL!P109="",TOTAL!P109=0),"",TOTAL!P109/TOTAL!$C$6*'Vîrsta 3-4 ani'!$C$6)</f>
        <v>0.44</v>
      </c>
      <c r="Q109" s="69" t="str">
        <f>IF(OR(TOTAL!Q109="",TOTAL!Q109=0),"",TOTAL!Q109/TOTAL!$C$6*'Vîrsta 3-4 ani'!$C$6)</f>
        <v/>
      </c>
      <c r="R109" s="69" t="str">
        <f>IF(OR(TOTAL!R109="",TOTAL!R109=0),"",TOTAL!R109/TOTAL!$C$6*'Vîrsta 3-4 ani'!$C$6)</f>
        <v/>
      </c>
      <c r="S109" s="69" t="str">
        <f>IF(OR(TOTAL!S109="",TOTAL!S109=0),"",TOTAL!S109/TOTAL!$C$6*'Vîrsta 3-4 ani'!$C$6)</f>
        <v/>
      </c>
      <c r="T109" s="69" t="str">
        <f>IF(OR(TOTAL!T109="",TOTAL!T109=0),"",TOTAL!T109/TOTAL!$C$6*'Vîrsta 3-4 ani'!$C$6)</f>
        <v/>
      </c>
      <c r="U109" s="69" t="str">
        <f>IF(OR(TOTAL!U109="",TOTAL!U109=0),"",TOTAL!U109/TOTAL!$C$6*'Vîrsta 3-4 ani'!$C$6)</f>
        <v/>
      </c>
      <c r="V109" s="69">
        <f>IF(OR(TOTAL!V109="",TOTAL!V109=0),"",TOTAL!V109/TOTAL!$C$6*'Vîrsta 3-4 ani'!$C$6)</f>
        <v>0.44</v>
      </c>
      <c r="W109" s="69" t="str">
        <f>IF(OR(TOTAL!W109="",TOTAL!W109=0),"",TOTAL!W109/TOTAL!$C$6*'Vîrsta 3-4 ani'!$C$6)</f>
        <v/>
      </c>
      <c r="X109" s="69" t="str">
        <f>IF(OR(TOTAL!X109="",TOTAL!X109=0),"",TOTAL!X109/TOTAL!$C$6*'Vîrsta 3-4 ani'!$C$6)</f>
        <v/>
      </c>
      <c r="Y109" s="69" t="str">
        <f>IF(OR(TOTAL!Y109="",TOTAL!Y109=0),"",TOTAL!Y109/TOTAL!$C$6*'Vîrsta 3-4 ani'!$C$6)</f>
        <v/>
      </c>
      <c r="Z109" s="10">
        <f>SUM(C109:Y109)</f>
        <v>1.1374</v>
      </c>
      <c r="AA109" s="187">
        <f t="shared" si="66"/>
        <v>1.8286173633440512</v>
      </c>
      <c r="AB109" s="90">
        <f t="shared" si="40"/>
        <v>1.8286173633440512</v>
      </c>
      <c r="AC109" s="95"/>
      <c r="AD109" s="90">
        <f>IFERROR(IF($AB109=0,"",$AB109*AE109),"")</f>
        <v>3.1086495176848875E-2</v>
      </c>
      <c r="AE109" s="91">
        <v>1.7000000000000001E-2</v>
      </c>
      <c r="AF109" s="90">
        <f>IFERROR(IF($AB109=0,"",$AB109*AG109),"")</f>
        <v>4.9372668810289386E-2</v>
      </c>
      <c r="AG109" s="91">
        <v>2.7E-2</v>
      </c>
      <c r="AH109" s="90">
        <f>IFERROR(IF($AB109=0,"",$AB109*AI109),"")</f>
        <v>1.5177524115755625</v>
      </c>
      <c r="AI109" s="95">
        <v>0.83</v>
      </c>
      <c r="AJ109" s="10">
        <f>IFERROR(IF($AB109=0,"",$AB109*AK109),"")</f>
        <v>6.5647363344051435</v>
      </c>
      <c r="AK109" s="225">
        <v>3.59</v>
      </c>
      <c r="AL109" s="142"/>
      <c r="AM109" s="35"/>
      <c r="AN109" s="35"/>
      <c r="AO109" s="18"/>
    </row>
    <row r="110" spans="1:41" ht="15.75" x14ac:dyDescent="0.25">
      <c r="A110" s="315" t="s">
        <v>51</v>
      </c>
      <c r="B110" s="315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5"/>
      <c r="AA110" s="188">
        <f>SUM(AA109,AA105,AA104,AA103,AA102,AA101,AA100,AA96,AA93,AA92,AA86,AA85,AA84,AA72,AA63,AA62,AA45,AA15,AA7)</f>
        <v>1317.651729903537</v>
      </c>
      <c r="AB110" s="183">
        <f>SUM(AB109,AB105,AB104,AB103,AB102,AB101,AB100,AB96,AB93,AB92,AB86,AB85,AB84,AB72,AB63,AB62,AB45,AB15,AB7)</f>
        <v>1164.2839306327976</v>
      </c>
      <c r="AC110" s="93"/>
      <c r="AD110" s="93">
        <f>SUM(AD109,AD105,AD104,AD103,AD102,AD101,AD100,AD96,AD93,AD92,AD86,AD85,AD84,AD72,AD63,AD62,AD45,AD15,AD7)</f>
        <v>54.661909566481022</v>
      </c>
      <c r="AE110" s="93"/>
      <c r="AF110" s="93">
        <f>SUM(AF109,AF105,AF104,AF103,AF102,AF101,AF100,AF96,AF93,AF92,AF86,AF85,AF84,AF72,AF63,AF62,AF45,AF15,AF7)</f>
        <v>60.615359789161417</v>
      </c>
      <c r="AG110" s="93"/>
      <c r="AH110" s="93">
        <f>SUM(AH109,AH105,AH104,AH103,AH102,AH101,AH100,AH96,AH93,AH92,AH86,AH85,AH84,AH72,AH63,AH62,AH45,AH15,AH7)</f>
        <v>188.60859863303921</v>
      </c>
      <c r="AI110" s="223"/>
      <c r="AJ110" s="188">
        <f>SUM(AJ109,AJ105,AJ104,AJ103,AJ102,AJ101,AJ100,AJ96,AJ93,AJ92,AJ86,AJ85,AJ84,AJ72,AJ63,AJ62,AJ45,AJ15,AJ7)</f>
        <v>1403.5126765230045</v>
      </c>
      <c r="AK110" s="76"/>
      <c r="AL110" s="33"/>
      <c r="AM110" s="18"/>
      <c r="AN110" s="18"/>
      <c r="AO110" s="18"/>
    </row>
    <row r="113" spans="1:42" x14ac:dyDescent="0.25">
      <c r="A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P113" s="9"/>
    </row>
  </sheetData>
  <sheetProtection password="CF36" sheet="1" objects="1" scenarios="1"/>
  <mergeCells count="29">
    <mergeCell ref="A72:A83"/>
    <mergeCell ref="A86:A91"/>
    <mergeCell ref="A93:A95"/>
    <mergeCell ref="A96:A99"/>
    <mergeCell ref="A110:B110"/>
    <mergeCell ref="AN3:AN4"/>
    <mergeCell ref="A6:B6"/>
    <mergeCell ref="A7:A14"/>
    <mergeCell ref="A15:A44"/>
    <mergeCell ref="A45:A61"/>
    <mergeCell ref="AL3:AL4"/>
    <mergeCell ref="AM3:AM4"/>
    <mergeCell ref="A63:A71"/>
    <mergeCell ref="AH3:AH4"/>
    <mergeCell ref="AI3:AI4"/>
    <mergeCell ref="AJ3:AJ4"/>
    <mergeCell ref="AK3:AK4"/>
    <mergeCell ref="AA3:AB3"/>
    <mergeCell ref="AC3:AC4"/>
    <mergeCell ref="AD3:AD4"/>
    <mergeCell ref="AE3:AE4"/>
    <mergeCell ref="AF3:AF4"/>
    <mergeCell ref="AG3:AG4"/>
    <mergeCell ref="Z3:Z4"/>
    <mergeCell ref="H1:J1"/>
    <mergeCell ref="K1:Y1"/>
    <mergeCell ref="A3:A4"/>
    <mergeCell ref="B3:B4"/>
    <mergeCell ref="C3:Y3"/>
  </mergeCells>
  <pageMargins left="0.31496062992125984" right="0.31496062992125984" top="0.15748031496062992" bottom="0.15748031496062992" header="0.31496062992125984" footer="0.31496062992125984"/>
  <pageSetup paperSize="9" scale="3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110"/>
  <sheetViews>
    <sheetView showZeros="0" zoomScale="90" zoomScaleNormal="90" workbookViewId="0">
      <pane xSplit="2" ySplit="6" topLeftCell="W100" activePane="bottomRight" state="frozen"/>
      <selection pane="topRight" activeCell="C1" sqref="C1"/>
      <selection pane="bottomLeft" activeCell="A7" sqref="A7"/>
      <selection pane="bottomRight" activeCell="F9" sqref="F9"/>
    </sheetView>
  </sheetViews>
  <sheetFormatPr defaultRowHeight="15" x14ac:dyDescent="0.25"/>
  <cols>
    <col min="1" max="1" width="6.140625" style="2" customWidth="1"/>
    <col min="2" max="2" width="28.85546875" customWidth="1"/>
    <col min="3" max="4" width="9.7109375" customWidth="1"/>
    <col min="5" max="24" width="10.140625" customWidth="1"/>
    <col min="25" max="25" width="9.85546875" customWidth="1"/>
    <col min="26" max="27" width="13.85546875" style="1" customWidth="1"/>
    <col min="28" max="28" width="13.7109375" style="1" customWidth="1"/>
    <col min="29" max="29" width="9" style="1" hidden="1" customWidth="1"/>
    <col min="30" max="30" width="13.28515625" style="1" customWidth="1"/>
    <col min="31" max="31" width="8" style="1" hidden="1" customWidth="1"/>
    <col min="32" max="32" width="13.28515625" style="1" customWidth="1"/>
    <col min="33" max="33" width="8" style="1" hidden="1" customWidth="1"/>
    <col min="34" max="34" width="13.5703125" style="1" customWidth="1"/>
    <col min="35" max="35" width="8" style="1" hidden="1" customWidth="1"/>
    <col min="36" max="36" width="14.28515625" style="1" customWidth="1"/>
    <col min="37" max="37" width="8" style="1" hidden="1" customWidth="1"/>
    <col min="38" max="38" width="10.140625" style="21" customWidth="1"/>
    <col min="39" max="39" width="13.7109375" customWidth="1"/>
    <col min="40" max="40" width="13" customWidth="1"/>
  </cols>
  <sheetData>
    <row r="1" spans="1:41" s="5" customFormat="1" ht="20.25" x14ac:dyDescent="0.25">
      <c r="A1" s="36"/>
      <c r="B1" s="230"/>
      <c r="C1" s="230"/>
      <c r="D1" s="230"/>
      <c r="E1" s="230"/>
      <c r="F1" s="230"/>
      <c r="G1" s="230"/>
      <c r="H1" s="301" t="s">
        <v>76</v>
      </c>
      <c r="I1" s="301"/>
      <c r="J1" s="301"/>
      <c r="K1" s="307" t="str">
        <f>'Vîrsta 1-2 ani'!K1:Y1</f>
        <v>IPSPG nr. 199</v>
      </c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12"/>
      <c r="AA1" s="12"/>
      <c r="AB1" s="12"/>
      <c r="AC1" s="12"/>
      <c r="AD1" s="12"/>
      <c r="AE1" s="12"/>
      <c r="AF1" s="12"/>
      <c r="AG1" s="12"/>
      <c r="AH1" s="12"/>
      <c r="AI1" s="36"/>
      <c r="AJ1" s="36"/>
      <c r="AK1" s="36"/>
      <c r="AL1" s="37"/>
      <c r="AM1" s="38"/>
      <c r="AN1" s="38"/>
      <c r="AO1" s="38"/>
    </row>
    <row r="2" spans="1:41" s="6" customFormat="1" ht="21" thickBot="1" x14ac:dyDescent="0.3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1"/>
      <c r="AL2" s="42"/>
      <c r="AM2" s="43"/>
      <c r="AN2" s="43"/>
      <c r="AO2" s="43"/>
    </row>
    <row r="3" spans="1:41" ht="38.25" customHeight="1" thickBot="1" x14ac:dyDescent="0.3">
      <c r="A3" s="303" t="s">
        <v>52</v>
      </c>
      <c r="B3" s="303" t="s">
        <v>16</v>
      </c>
      <c r="C3" s="332" t="str">
        <f>'Vîrsta 1-2 ani'!C3:Y3</f>
        <v>august, 2021</v>
      </c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299" t="s">
        <v>51</v>
      </c>
      <c r="AA3" s="308" t="s">
        <v>115</v>
      </c>
      <c r="AB3" s="309"/>
      <c r="AC3" s="328"/>
      <c r="AD3" s="319" t="s">
        <v>13</v>
      </c>
      <c r="AE3" s="328"/>
      <c r="AF3" s="340" t="s">
        <v>14</v>
      </c>
      <c r="AG3" s="328"/>
      <c r="AH3" s="313" t="s">
        <v>15</v>
      </c>
      <c r="AI3" s="328"/>
      <c r="AJ3" s="338" t="s">
        <v>12</v>
      </c>
      <c r="AK3" s="297"/>
      <c r="AL3" s="321" t="s">
        <v>116</v>
      </c>
      <c r="AM3" s="323" t="s">
        <v>53</v>
      </c>
      <c r="AN3" s="325" t="s">
        <v>45</v>
      </c>
      <c r="AO3" s="18"/>
    </row>
    <row r="4" spans="1:41" ht="35.25" customHeight="1" thickBot="1" x14ac:dyDescent="0.3">
      <c r="A4" s="304"/>
      <c r="B4" s="304"/>
      <c r="C4" s="228">
        <f>'Vîrsta 1-2 ani'!C4</f>
        <v>2</v>
      </c>
      <c r="D4" s="229">
        <f>'Vîrsta 1-2 ani'!D4</f>
        <v>3</v>
      </c>
      <c r="E4" s="229">
        <f>'Vîrsta 1-2 ani'!E4</f>
        <v>4</v>
      </c>
      <c r="F4" s="229">
        <f>'Vîrsta 1-2 ani'!F4</f>
        <v>5</v>
      </c>
      <c r="G4" s="229">
        <f>'Vîrsta 1-2 ani'!G4</f>
        <v>6</v>
      </c>
      <c r="H4" s="229">
        <f>'Vîrsta 1-2 ani'!H4</f>
        <v>9</v>
      </c>
      <c r="I4" s="229">
        <f>'Vîrsta 1-2 ani'!I4</f>
        <v>10</v>
      </c>
      <c r="J4" s="229">
        <f>'Vîrsta 1-2 ani'!J4</f>
        <v>11</v>
      </c>
      <c r="K4" s="229">
        <f>'Vîrsta 1-2 ani'!K4</f>
        <v>12</v>
      </c>
      <c r="L4" s="229">
        <f>'Vîrsta 1-2 ani'!L4</f>
        <v>13</v>
      </c>
      <c r="M4" s="229">
        <f>'Vîrsta 1-2 ani'!M4</f>
        <v>16</v>
      </c>
      <c r="N4" s="229">
        <f>'Vîrsta 1-2 ani'!N4</f>
        <v>17</v>
      </c>
      <c r="O4" s="229">
        <f>'Vîrsta 1-2 ani'!O4</f>
        <v>18</v>
      </c>
      <c r="P4" s="229">
        <f>'Vîrsta 1-2 ani'!P4</f>
        <v>19</v>
      </c>
      <c r="Q4" s="229">
        <f>'Vîrsta 1-2 ani'!Q4</f>
        <v>20</v>
      </c>
      <c r="R4" s="229">
        <f>'Vîrsta 1-2 ani'!R4</f>
        <v>21</v>
      </c>
      <c r="S4" s="229">
        <f>'Vîrsta 1-2 ani'!S4</f>
        <v>23</v>
      </c>
      <c r="T4" s="229">
        <f>'Vîrsta 1-2 ani'!T4</f>
        <v>24</v>
      </c>
      <c r="U4" s="229">
        <f>'Vîrsta 1-2 ani'!U4</f>
        <v>25</v>
      </c>
      <c r="V4" s="229">
        <f>'Vîrsta 1-2 ani'!V4</f>
        <v>26</v>
      </c>
      <c r="W4" s="229">
        <f>'Vîrsta 1-2 ani'!W4</f>
        <v>0</v>
      </c>
      <c r="X4" s="229">
        <f>'Vîrsta 1-2 ani'!X4</f>
        <v>0</v>
      </c>
      <c r="Y4" s="229">
        <f>'Vîrsta 1-2 ani'!Y4</f>
        <v>0</v>
      </c>
      <c r="Z4" s="300"/>
      <c r="AA4" s="77" t="s">
        <v>77</v>
      </c>
      <c r="AB4" s="77" t="s">
        <v>69</v>
      </c>
      <c r="AC4" s="329"/>
      <c r="AD4" s="320"/>
      <c r="AE4" s="329"/>
      <c r="AF4" s="341"/>
      <c r="AG4" s="329"/>
      <c r="AH4" s="314"/>
      <c r="AI4" s="329"/>
      <c r="AJ4" s="339"/>
      <c r="AK4" s="298"/>
      <c r="AL4" s="322"/>
      <c r="AM4" s="324"/>
      <c r="AN4" s="326"/>
      <c r="AO4" s="18"/>
    </row>
    <row r="5" spans="1:41" ht="16.5" hidden="1" thickBot="1" x14ac:dyDescent="0.3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A5" s="48"/>
      <c r="AB5" s="49"/>
      <c r="AC5" s="50"/>
      <c r="AD5" s="51"/>
      <c r="AE5" s="50"/>
      <c r="AF5" s="207"/>
      <c r="AG5" s="50"/>
      <c r="AH5" s="206"/>
      <c r="AI5" s="50"/>
      <c r="AJ5" s="52"/>
      <c r="AK5" s="53"/>
      <c r="AL5" s="16"/>
      <c r="AM5" s="54"/>
      <c r="AN5" s="55"/>
      <c r="AO5" s="18"/>
    </row>
    <row r="6" spans="1:41" ht="27.75" customHeight="1" thickBot="1" x14ac:dyDescent="0.3">
      <c r="A6" s="334" t="s">
        <v>112</v>
      </c>
      <c r="B6" s="335"/>
      <c r="C6" s="114">
        <v>6</v>
      </c>
      <c r="D6" s="115">
        <v>4</v>
      </c>
      <c r="E6" s="115">
        <v>2</v>
      </c>
      <c r="F6" s="115">
        <v>2</v>
      </c>
      <c r="G6" s="115">
        <v>3</v>
      </c>
      <c r="H6" s="115">
        <v>6</v>
      </c>
      <c r="I6" s="115">
        <v>6</v>
      </c>
      <c r="J6" s="116">
        <v>6</v>
      </c>
      <c r="K6" s="117">
        <v>5</v>
      </c>
      <c r="L6" s="118">
        <v>4</v>
      </c>
      <c r="M6" s="115">
        <v>7</v>
      </c>
      <c r="N6" s="118">
        <v>7</v>
      </c>
      <c r="O6" s="115">
        <v>4</v>
      </c>
      <c r="P6" s="115">
        <v>105</v>
      </c>
      <c r="Q6" s="115">
        <v>78</v>
      </c>
      <c r="R6" s="115">
        <v>19</v>
      </c>
      <c r="S6" s="115">
        <v>78</v>
      </c>
      <c r="T6" s="115">
        <v>120</v>
      </c>
      <c r="U6" s="115">
        <v>134</v>
      </c>
      <c r="V6" s="115">
        <v>105</v>
      </c>
      <c r="W6" s="115"/>
      <c r="X6" s="115"/>
      <c r="Y6" s="115"/>
      <c r="Z6" s="119">
        <f t="shared" ref="Z6:Z37" si="0">SUM(C6:Y6)</f>
        <v>701</v>
      </c>
      <c r="AA6" s="13"/>
      <c r="AB6" s="13"/>
      <c r="AC6" s="13"/>
      <c r="AD6" s="13"/>
      <c r="AE6" s="13"/>
      <c r="AF6" s="13"/>
      <c r="AG6" s="13"/>
      <c r="AH6" s="13"/>
      <c r="AI6" s="13"/>
      <c r="AJ6" s="14"/>
      <c r="AK6" s="15"/>
      <c r="AL6" s="191"/>
      <c r="AM6" s="16"/>
      <c r="AN6" s="17"/>
      <c r="AO6" s="18"/>
    </row>
    <row r="7" spans="1:41" ht="31.5" x14ac:dyDescent="0.25">
      <c r="A7" s="336">
        <v>1</v>
      </c>
      <c r="B7" s="70" t="s">
        <v>70</v>
      </c>
      <c r="C7" s="154">
        <f t="shared" ref="C7:Y7" si="1">SUM(C8:C14)</f>
        <v>1.8794399999999998</v>
      </c>
      <c r="D7" s="155">
        <f t="shared" si="1"/>
        <v>1.4452320000000003</v>
      </c>
      <c r="E7" s="155">
        <f t="shared" si="1"/>
        <v>0.921072</v>
      </c>
      <c r="F7" s="155">
        <f t="shared" si="1"/>
        <v>0.95275200000000004</v>
      </c>
      <c r="G7" s="155">
        <f t="shared" si="1"/>
        <v>0.94075199999999992</v>
      </c>
      <c r="H7" s="155">
        <f t="shared" si="1"/>
        <v>1.3354079999999999</v>
      </c>
      <c r="I7" s="155">
        <f t="shared" si="1"/>
        <v>1.0660319999999999</v>
      </c>
      <c r="J7" s="155">
        <f t="shared" si="1"/>
        <v>1.6957920000000002</v>
      </c>
      <c r="K7" s="155">
        <f t="shared" si="1"/>
        <v>1.1128800000000001</v>
      </c>
      <c r="L7" s="155">
        <f t="shared" si="1"/>
        <v>0.95947199999999988</v>
      </c>
      <c r="M7" s="155">
        <f t="shared" si="1"/>
        <v>1.1309279999999999</v>
      </c>
      <c r="N7" s="155">
        <f t="shared" si="1"/>
        <v>1.325232</v>
      </c>
      <c r="O7" s="155">
        <f t="shared" si="1"/>
        <v>1.0158719999999999</v>
      </c>
      <c r="P7" s="155">
        <f t="shared" si="1"/>
        <v>9.4953119999999984</v>
      </c>
      <c r="Q7" s="155">
        <f t="shared" si="1"/>
        <v>7.3778399999999991</v>
      </c>
      <c r="R7" s="155">
        <f t="shared" si="1"/>
        <v>1.9002719999999997</v>
      </c>
      <c r="S7" s="155">
        <f t="shared" si="1"/>
        <v>8.7682079999999996</v>
      </c>
      <c r="T7" s="155">
        <f t="shared" si="1"/>
        <v>9.7900320000000001</v>
      </c>
      <c r="U7" s="155">
        <f t="shared" si="1"/>
        <v>17.147472</v>
      </c>
      <c r="V7" s="155">
        <f t="shared" si="1"/>
        <v>11.167920000000001</v>
      </c>
      <c r="W7" s="155">
        <f t="shared" si="1"/>
        <v>0</v>
      </c>
      <c r="X7" s="155">
        <f t="shared" si="1"/>
        <v>0</v>
      </c>
      <c r="Y7" s="155">
        <f t="shared" si="1"/>
        <v>0</v>
      </c>
      <c r="Z7" s="71">
        <f t="shared" si="0"/>
        <v>81.427919999999986</v>
      </c>
      <c r="AA7" s="71">
        <f t="shared" ref="AA7:AA70" si="2">IFERROR((Z7/$Z$6*1000),"")</f>
        <v>116.15965763195433</v>
      </c>
      <c r="AB7" s="71">
        <f>SUM(AB8:AB14)</f>
        <v>105.61702733238231</v>
      </c>
      <c r="AC7" s="78"/>
      <c r="AD7" s="120">
        <f>SUM(AD8:AD14)</f>
        <v>7.7850842533523528</v>
      </c>
      <c r="AE7" s="120"/>
      <c r="AF7" s="120">
        <f>SUM(AF8:AF14)</f>
        <v>1.316198413694722</v>
      </c>
      <c r="AG7" s="120"/>
      <c r="AH7" s="120">
        <f>SUM(AH8:AH14)</f>
        <v>48.91458288616262</v>
      </c>
      <c r="AI7" s="120"/>
      <c r="AJ7" s="121">
        <f>SUM(AJ8:AJ14)</f>
        <v>257.49174600171187</v>
      </c>
      <c r="AK7" s="121"/>
      <c r="AL7" s="122">
        <v>168</v>
      </c>
      <c r="AM7" s="122">
        <f>IFERROR((AB7-AL7),"")</f>
        <v>-62.382972667617693</v>
      </c>
      <c r="AN7" s="122">
        <f>IFERROR((AB7*100/AL7),"")</f>
        <v>62.867278174037089</v>
      </c>
      <c r="AO7" s="18"/>
    </row>
    <row r="8" spans="1:41" s="31" customFormat="1" ht="31.5" x14ac:dyDescent="0.25">
      <c r="A8" s="290"/>
      <c r="B8" s="56" t="s">
        <v>71</v>
      </c>
      <c r="C8" s="259">
        <f>IF(OR(TOTAL!C8="",TOTAL!C8=0),"",IF('Vîrsta 1-2 ani'!$C$6&lt;=0,(('Vîrsta 3-4 ani'!C8/'Vîrsta 3-4 ani'!$C$6)+0.008)*'Vîrsta 5-7 ani'!$C$6,(('Vîrsta 1-2 ani'!C8/'Vîrsta 1-2 ani'!$C$6)+0.016)*'Vîrsta 5-7 ani'!$C$6))</f>
        <v>0.62783999999999995</v>
      </c>
      <c r="D8" s="245">
        <f>IF(OR(TOTAL!D8="",TOTAL!D8=0),"",IF('Vîrsta 1-2 ani'!$C$6&lt;=0,(('Vîrsta 3-4 ani'!D8/'Vîrsta 3-4 ani'!$C$6)+0.008)*'Vîrsta 5-7 ani'!$C$6,(('Vîrsta 1-2 ani'!D8/'Vîrsta 1-2 ani'!$C$6)+0.016)*'Vîrsta 5-7 ani'!$C$6))</f>
        <v>0.25824000000000003</v>
      </c>
      <c r="E8" s="245" t="str">
        <f>IF(OR(TOTAL!E8="",TOTAL!E8=0),"",IF('Vîrsta 1-2 ani'!$C$6&lt;=0,(('Vîrsta 3-4 ani'!E8/'Vîrsta 3-4 ani'!$C$6)+0.008)*'Vîrsta 5-7 ani'!$C$6,(('Vîrsta 1-2 ani'!E8/'Vîrsta 1-2 ani'!$C$6)+0.016)*'Vîrsta 5-7 ani'!$C$6))</f>
        <v/>
      </c>
      <c r="F8" s="245">
        <f>IF(OR(TOTAL!F8="",TOTAL!F8=0),"",IF('Vîrsta 1-2 ani'!$C$6&lt;=0,(('Vîrsta 3-4 ani'!F8/'Vîrsta 3-4 ani'!$C$6)+0.008)*'Vîrsta 5-7 ani'!$C$6,(('Vîrsta 1-2 ani'!F8/'Vîrsta 1-2 ani'!$C$6)+0.016)*'Vîrsta 5-7 ani'!$C$6))</f>
        <v>0.20663999999999999</v>
      </c>
      <c r="G8" s="245">
        <f>IF(OR(TOTAL!G8="",TOTAL!G8=0),"",IF('Vîrsta 1-2 ani'!$C$6&lt;=0,(('Vîrsta 3-4 ani'!G8/'Vîrsta 3-4 ani'!$C$6)+0.008)*'Vîrsta 5-7 ani'!$C$6,(('Vîrsta 1-2 ani'!G8/'Vîrsta 1-2 ani'!$C$6)+0.016)*'Vîrsta 5-7 ani'!$C$6))</f>
        <v>0.30864000000000003</v>
      </c>
      <c r="H8" s="245">
        <f>IF(OR(TOTAL!H8="",TOTAL!H8=0),"",IF('Vîrsta 1-2 ani'!$C$6&lt;=0,(('Vîrsta 3-4 ani'!H8/'Vîrsta 3-4 ani'!$C$6)+0.008)*'Vîrsta 5-7 ani'!$C$6,(('Vîrsta 1-2 ani'!H8/'Vîrsta 1-2 ani'!$C$6)+0.016)*'Vîrsta 5-7 ani'!$C$6))</f>
        <v>0.46463999999999994</v>
      </c>
      <c r="I8" s="245">
        <f>IF(OR(TOTAL!I8="",TOTAL!I8=0),"",IF('Vîrsta 1-2 ani'!$C$6&lt;=0,(('Vîrsta 3-4 ani'!I8/'Vîrsta 3-4 ani'!$C$6)+0.008)*'Vîrsta 5-7 ani'!$C$6,(('Vîrsta 1-2 ani'!I8/'Vîrsta 1-2 ani'!$C$6)+0.016)*'Vîrsta 5-7 ani'!$C$6))</f>
        <v>0.25824000000000003</v>
      </c>
      <c r="J8" s="245" t="str">
        <f>IF(OR(TOTAL!J8="",TOTAL!J8=0),"",IF('Vîrsta 1-2 ani'!$C$6&lt;=0,(('Vîrsta 3-4 ani'!J8/'Vîrsta 3-4 ani'!$C$6)+0.008)*'Vîrsta 5-7 ani'!$C$6,(('Vîrsta 1-2 ani'!J8/'Vîrsta 1-2 ani'!$C$6)+0.016)*'Vîrsta 5-7 ani'!$C$6))</f>
        <v/>
      </c>
      <c r="K8" s="245">
        <f>IF(OR(TOTAL!K8="",TOTAL!K8=0),"",IF('Vîrsta 1-2 ani'!$C$6&lt;=0,(('Vîrsta 3-4 ani'!K8/'Vîrsta 3-4 ani'!$C$6)+0.008)*'Vîrsta 5-7 ani'!$C$6,(('Vîrsta 1-2 ani'!K8/'Vîrsta 1-2 ani'!$C$6)+0.016)*'Vîrsta 5-7 ani'!$C$6))</f>
        <v>0.25824000000000003</v>
      </c>
      <c r="L8" s="245">
        <f>IF(OR(TOTAL!L8="",TOTAL!L8=0),"",IF('Vîrsta 1-2 ani'!$C$6&lt;=0,(('Vîrsta 3-4 ani'!L8/'Vîrsta 3-4 ani'!$C$6)+0.008)*'Vîrsta 5-7 ani'!$C$6,(('Vîrsta 1-2 ani'!L8/'Vîrsta 1-2 ani'!$C$6)+0.016)*'Vîrsta 5-7 ani'!$C$6))</f>
        <v>0.46463999999999994</v>
      </c>
      <c r="M8" s="245">
        <f>IF(OR(TOTAL!M8="",TOTAL!M8=0),"",IF('Vîrsta 1-2 ani'!$C$6&lt;=0,(('Vîrsta 3-4 ani'!M8/'Vîrsta 3-4 ani'!$C$6)+0.008)*'Vîrsta 5-7 ani'!$C$6,(('Vîrsta 1-2 ani'!M8/'Vîrsta 1-2 ani'!$C$6)+0.016)*'Vîrsta 5-7 ani'!$C$6))</f>
        <v>0.46463999999999994</v>
      </c>
      <c r="N8" s="245">
        <f>IF(OR(TOTAL!N8="",TOTAL!N8=0),"",IF('Vîrsta 1-2 ani'!$C$6&lt;=0,(('Vîrsta 3-4 ani'!N8/'Vîrsta 3-4 ani'!$C$6)+0.008)*'Vîrsta 5-7 ani'!$C$6,(('Vîrsta 1-2 ani'!N8/'Vîrsta 1-2 ani'!$C$6)+0.016)*'Vîrsta 5-7 ani'!$C$6))</f>
        <v>0.25824000000000003</v>
      </c>
      <c r="O8" s="245" t="str">
        <f>IF(OR(TOTAL!O8="",TOTAL!O8=0),"",IF('Vîrsta 1-2 ani'!$C$6&lt;=0,(('Vîrsta 3-4 ani'!O8/'Vîrsta 3-4 ani'!$C$6)+0.008)*'Vîrsta 5-7 ani'!$C$6,(('Vîrsta 1-2 ani'!O8/'Vîrsta 1-2 ani'!$C$6)+0.016)*'Vîrsta 5-7 ani'!$C$6))</f>
        <v/>
      </c>
      <c r="P8" s="245">
        <f>IF(OR(TOTAL!P8="",TOTAL!P8=0),"",IF('Vîrsta 1-2 ani'!$C$6&lt;=0,(('Vîrsta 3-4 ani'!P8/'Vîrsta 3-4 ani'!$C$6)+0.008)*'Vîrsta 5-7 ani'!$C$6,(('Vîrsta 1-2 ani'!P8/'Vîrsta 1-2 ani'!$C$6)+0.016)*'Vîrsta 5-7 ani'!$C$6))</f>
        <v>2.0126400000000002</v>
      </c>
      <c r="Q8" s="245">
        <f>IF(OR(TOTAL!Q8="",TOTAL!Q8=0),"",IF('Vîrsta 1-2 ani'!$C$6&lt;=0,(('Vîrsta 3-4 ani'!Q8/'Vîrsta 3-4 ani'!$C$6)+0.008)*'Vîrsta 5-7 ani'!$C$6,(('Vîrsta 1-2 ani'!Q8/'Vîrsta 1-2 ani'!$C$6)+0.016)*'Vîrsta 5-7 ani'!$C$6))</f>
        <v>3.1478400000000004</v>
      </c>
      <c r="R8" s="245">
        <f>IF(OR(TOTAL!R8="",TOTAL!R8=0),"",IF('Vîrsta 1-2 ani'!$C$6&lt;=0,(('Vîrsta 3-4 ani'!R8/'Vîrsta 3-4 ani'!$C$6)+0.008)*'Vîrsta 5-7 ani'!$C$6,(('Vîrsta 1-2 ani'!R8/'Vîrsta 1-2 ani'!$C$6)+0.016)*'Vîrsta 5-7 ani'!$C$6))</f>
        <v>0.72383999999999993</v>
      </c>
      <c r="S8" s="245">
        <f>IF(OR(TOTAL!S8="",TOTAL!S8=0),"",IF('Vîrsta 1-2 ani'!$C$6&lt;=0,(('Vîrsta 3-4 ani'!S8/'Vîrsta 3-4 ani'!$C$6)+0.008)*'Vîrsta 5-7 ani'!$C$6,(('Vîrsta 1-2 ani'!S8/'Vîrsta 1-2 ani'!$C$6)+0.016)*'Vîrsta 5-7 ani'!$C$6))</f>
        <v>2.9414400000000001</v>
      </c>
      <c r="T8" s="245">
        <f>IF(OR(TOTAL!T8="",TOTAL!T8=0),"",IF('Vîrsta 1-2 ani'!$C$6&lt;=0,(('Vîrsta 3-4 ani'!T8/'Vîrsta 3-4 ani'!$C$6)+0.008)*'Vîrsta 5-7 ani'!$C$6,(('Vîrsta 1-2 ani'!T8/'Vîrsta 1-2 ani'!$C$6)+0.016)*'Vîrsta 5-7 ani'!$C$6))</f>
        <v>2.6318400000000004</v>
      </c>
      <c r="U8" s="245">
        <f>IF(OR(TOTAL!U8="",TOTAL!U8=0),"",IF('Vîrsta 1-2 ani'!$C$6&lt;=0,(('Vîrsta 3-4 ani'!U8/'Vîrsta 3-4 ani'!$C$6)+0.008)*'Vîrsta 5-7 ani'!$C$6,(('Vîrsta 1-2 ani'!U8/'Vîrsta 1-2 ani'!$C$6)+0.016)*'Vîrsta 5-7 ani'!$C$6))</f>
        <v>2.8382399999999999</v>
      </c>
      <c r="V8" s="245">
        <f>IF(OR(TOTAL!V8="",TOTAL!V8=0),"",IF('Vîrsta 1-2 ani'!$C$6&lt;=0,(('Vîrsta 3-4 ani'!V8/'Vîrsta 3-4 ani'!$C$6)+0.008)*'Vîrsta 5-7 ani'!$C$6,(('Vîrsta 1-2 ani'!V8/'Vîrsta 1-2 ani'!$C$6)+0.016)*'Vîrsta 5-7 ani'!$C$6))</f>
        <v>4.1798399999999996</v>
      </c>
      <c r="W8" s="245" t="str">
        <f>IF(OR(TOTAL!W8="",TOTAL!W8=0),"",IF('Vîrsta 1-2 ani'!$C$6&lt;=0,(('Vîrsta 3-4 ani'!W8/'Vîrsta 3-4 ani'!$C$6)+0.008)*'Vîrsta 5-7 ani'!$C$6,(('Vîrsta 1-2 ani'!W8/'Vîrsta 1-2 ani'!$C$6)+0.016)*'Vîrsta 5-7 ani'!$C$6))</f>
        <v/>
      </c>
      <c r="X8" s="245" t="str">
        <f>IF(OR(TOTAL!X8="",TOTAL!X8=0),"",IF('Vîrsta 1-2 ani'!$C$6&lt;=0,(('Vîrsta 3-4 ani'!X8/'Vîrsta 3-4 ani'!$C$6)+0.008)*'Vîrsta 5-7 ani'!$C$6,(('Vîrsta 1-2 ani'!X8/'Vîrsta 1-2 ani'!$C$6)+0.016)*'Vîrsta 5-7 ani'!$C$6))</f>
        <v/>
      </c>
      <c r="Y8" s="245" t="str">
        <f>IF(OR(TOTAL!Y8="",TOTAL!Y8=0),"",IF('Vîrsta 1-2 ani'!$C$6&lt;=0,(('Vîrsta 3-4 ani'!Y8/'Vîrsta 3-4 ani'!$C$6)+0.008)*'Vîrsta 5-7 ani'!$C$6,(('Vîrsta 1-2 ani'!Y8/'Vîrsta 1-2 ani'!$C$6)+0.016)*'Vîrsta 5-7 ani'!$C$6))</f>
        <v/>
      </c>
      <c r="Z8" s="11">
        <f t="shared" si="0"/>
        <v>22.045679999999997</v>
      </c>
      <c r="AA8" s="25">
        <f t="shared" si="2"/>
        <v>31.448901569186873</v>
      </c>
      <c r="AB8" s="25">
        <f t="shared" ref="AB8:AB10" si="3">IFERROR(IF($AA8=0,"",$AA8-AC8),"")</f>
        <v>31.448901569186873</v>
      </c>
      <c r="AC8" s="79">
        <v>0</v>
      </c>
      <c r="AD8" s="97">
        <f>IFERROR(IF($AB8=0,"",$AB8*AE8),"")</f>
        <v>2.5473610271041367</v>
      </c>
      <c r="AE8" s="98">
        <v>8.1000000000000003E-2</v>
      </c>
      <c r="AF8" s="97">
        <f>IFERROR(IF($AB8=0,"",$AB8*AG8),"")</f>
        <v>0.3773868188302425</v>
      </c>
      <c r="AG8" s="98">
        <v>1.2E-2</v>
      </c>
      <c r="AH8" s="97">
        <f>IFERROR(IF($AB8=0,"",$AB8*AI8),"")</f>
        <v>15.095472753209698</v>
      </c>
      <c r="AI8" s="98">
        <v>0.48</v>
      </c>
      <c r="AJ8" s="97">
        <f>IFERROR(IF($AB8=0,"",$AB8*AK8),"")</f>
        <v>83.968567189728944</v>
      </c>
      <c r="AK8" s="98">
        <v>2.67</v>
      </c>
      <c r="AL8" s="192">
        <v>56</v>
      </c>
      <c r="AM8" s="99">
        <f>IFERROR((AB8-AL8),"")</f>
        <v>-24.551098430813127</v>
      </c>
      <c r="AN8" s="99">
        <f>IFERROR((AB8*100/AL8),"")</f>
        <v>56.158752802119416</v>
      </c>
      <c r="AO8" s="66"/>
    </row>
    <row r="9" spans="1:41" s="31" customFormat="1" ht="31.5" x14ac:dyDescent="0.25">
      <c r="A9" s="290"/>
      <c r="B9" s="56" t="s">
        <v>72</v>
      </c>
      <c r="C9" s="244">
        <f>IF(OR(TOTAL!C9="",TOTAL!C9=0),"",IF('Vîrsta 1-2 ani'!$C$6&lt;=0,(('Vîrsta 3-4 ani'!C9/'Vîrsta 3-4 ani'!$C$6)+0.0088)*'Vîrsta 5-7 ani'!$C$6,(('Vîrsta 1-2 ani'!C9/'Vîrsta 1-2 ani'!$C$6)+0.0136)*'Vîrsta 5-7 ani'!$C$6))</f>
        <v>0.40934400000000004</v>
      </c>
      <c r="D9" s="245">
        <f>IF(OR(TOTAL!D9="",TOTAL!D9=0),"",IF('Vîrsta 1-2 ani'!$C$6&lt;=0,(('Vîrsta 3-4 ani'!D9/'Vîrsta 3-4 ani'!$C$6)+0.0088)*'Vîrsta 5-7 ani'!$C$6,(('Vîrsta 1-2 ani'!D9/'Vîrsta 1-2 ani'!$C$6)+0.0136)*'Vîrsta 5-7 ani'!$C$6))</f>
        <v>0.33734400000000003</v>
      </c>
      <c r="E9" s="245">
        <f>IF(OR(TOTAL!E9="",TOTAL!E9=0),"",IF('Vîrsta 1-2 ani'!$C$6&lt;=0,(('Vîrsta 3-4 ani'!E9/'Vîrsta 3-4 ani'!$C$6)+0.0088)*'Vîrsta 5-7 ani'!$C$6,(('Vîrsta 1-2 ani'!E9/'Vîrsta 1-2 ani'!$C$6)+0.0136)*'Vîrsta 5-7 ani'!$C$6))</f>
        <v>0.19334400000000002</v>
      </c>
      <c r="F9" s="245">
        <f>IF(OR(TOTAL!F9="",TOTAL!F9=0),"",IF('Vîrsta 1-2 ani'!$C$6&lt;=0,(('Vîrsta 3-4 ani'!F9/'Vîrsta 3-4 ani'!$C$6)+0.0088)*'Vîrsta 5-7 ani'!$C$6,(('Vîrsta 1-2 ani'!F9/'Vîrsta 1-2 ani'!$C$6)+0.0136)*'Vîrsta 5-7 ani'!$C$6))</f>
        <v>0.19334400000000002</v>
      </c>
      <c r="G9" s="245">
        <f>IF(OR(TOTAL!G9="",TOTAL!G9=0),"",IF('Vîrsta 1-2 ani'!$C$6&lt;=0,(('Vîrsta 3-4 ani'!G9/'Vîrsta 3-4 ani'!$C$6)+0.0088)*'Vîrsta 5-7 ani'!$C$6,(('Vîrsta 1-2 ani'!G9/'Vîrsta 1-2 ani'!$C$6)+0.0136)*'Vîrsta 5-7 ani'!$C$6))</f>
        <v>0.19334400000000002</v>
      </c>
      <c r="H9" s="245">
        <f>IF(OR(TOTAL!H9="",TOTAL!H9=0),"",IF('Vîrsta 1-2 ani'!$C$6&lt;=0,(('Vîrsta 3-4 ani'!H9/'Vîrsta 3-4 ani'!$C$6)+0.0088)*'Vîrsta 5-7 ani'!$C$6,(('Vîrsta 1-2 ani'!H9/'Vîrsta 1-2 ani'!$C$6)+0.0136)*'Vîrsta 5-7 ani'!$C$6))</f>
        <v>0.19334400000000002</v>
      </c>
      <c r="I9" s="245">
        <f>IF(OR(TOTAL!I9="",TOTAL!I9=0),"",IF('Vîrsta 1-2 ani'!$C$6&lt;=0,(('Vîrsta 3-4 ani'!I9/'Vîrsta 3-4 ani'!$C$6)+0.0088)*'Vîrsta 5-7 ani'!$C$6,(('Vîrsta 1-2 ani'!I9/'Vîrsta 1-2 ani'!$C$6)+0.0136)*'Vîrsta 5-7 ani'!$C$6))</f>
        <v>0.19334400000000002</v>
      </c>
      <c r="J9" s="245">
        <f>IF(OR(TOTAL!J9="",TOTAL!J9=0),"",IF('Vîrsta 1-2 ani'!$C$6&lt;=0,(('Vîrsta 3-4 ani'!J9/'Vîrsta 3-4 ani'!$C$6)+0.0088)*'Vîrsta 5-7 ani'!$C$6,(('Vîrsta 1-2 ani'!J9/'Vîrsta 1-2 ani'!$C$6)+0.0136)*'Vîrsta 5-7 ani'!$C$6))</f>
        <v>0.19334400000000002</v>
      </c>
      <c r="K9" s="245">
        <f>IF(OR(TOTAL!K9="",TOTAL!K9=0),"",IF('Vîrsta 1-2 ani'!$C$6&lt;=0,(('Vîrsta 3-4 ani'!K9/'Vîrsta 3-4 ani'!$C$6)+0.0088)*'Vîrsta 5-7 ani'!$C$6,(('Vîrsta 1-2 ani'!K9/'Vîrsta 1-2 ani'!$C$6)+0.0136)*'Vîrsta 5-7 ani'!$C$6))</f>
        <v>0.19334400000000002</v>
      </c>
      <c r="L9" s="245">
        <f>IF(OR(TOTAL!L9="",TOTAL!L9=0),"",IF('Vîrsta 1-2 ani'!$C$6&lt;=0,(('Vîrsta 3-4 ani'!L9/'Vîrsta 3-4 ani'!$C$6)+0.0088)*'Vîrsta 5-7 ani'!$C$6,(('Vîrsta 1-2 ani'!L9/'Vîrsta 1-2 ani'!$C$6)+0.0136)*'Vîrsta 5-7 ani'!$C$6))</f>
        <v>0.19334400000000002</v>
      </c>
      <c r="M9" s="245">
        <f>IF(OR(TOTAL!M9="",TOTAL!M9=0),"",IF('Vîrsta 1-2 ani'!$C$6&lt;=0,(('Vîrsta 3-4 ani'!M9/'Vîrsta 3-4 ani'!$C$6)+0.0088)*'Vîrsta 5-7 ani'!$C$6,(('Vîrsta 1-2 ani'!M9/'Vîrsta 1-2 ani'!$C$6)+0.0136)*'Vîrsta 5-7 ani'!$C$6))</f>
        <v>0.19334400000000002</v>
      </c>
      <c r="N9" s="245">
        <f>IF(OR(TOTAL!N9="",TOTAL!N9=0),"",IF('Vîrsta 1-2 ani'!$C$6&lt;=0,(('Vîrsta 3-4 ani'!N9/'Vîrsta 3-4 ani'!$C$6)+0.0088)*'Vîrsta 5-7 ani'!$C$6,(('Vîrsta 1-2 ani'!N9/'Vîrsta 1-2 ani'!$C$6)+0.0136)*'Vîrsta 5-7 ani'!$C$6))</f>
        <v>0.19334400000000002</v>
      </c>
      <c r="O9" s="245">
        <f>IF(OR(TOTAL!O9="",TOTAL!O9=0),"",IF('Vîrsta 1-2 ani'!$C$6&lt;=0,(('Vîrsta 3-4 ani'!O9/'Vîrsta 3-4 ani'!$C$6)+0.0088)*'Vîrsta 5-7 ani'!$C$6,(('Vîrsta 1-2 ani'!O9/'Vîrsta 1-2 ani'!$C$6)+0.0136)*'Vîrsta 5-7 ani'!$C$6))</f>
        <v>0.29654400000000003</v>
      </c>
      <c r="P9" s="245">
        <f>IF(OR(TOTAL!P9="",TOTAL!P9=0),"",IF('Vîrsta 1-2 ani'!$C$6&lt;=0,(('Vîrsta 3-4 ani'!P9/'Vîrsta 3-4 ani'!$C$6)+0.0088)*'Vîrsta 5-7 ani'!$C$6,(('Vîrsta 1-2 ani'!P9/'Vîrsta 1-2 ani'!$C$6)+0.0136)*'Vîrsta 5-7 ani'!$C$6))</f>
        <v>1.6333439999999997</v>
      </c>
      <c r="Q9" s="245">
        <f>IF(OR(TOTAL!Q9="",TOTAL!Q9=0),"",IF('Vîrsta 1-2 ani'!$C$6&lt;=0,(('Vîrsta 3-4 ani'!Q9/'Vîrsta 3-4 ani'!$C$6)+0.0088)*'Vîrsta 5-7 ani'!$C$6,(('Vîrsta 1-2 ani'!Q9/'Vîrsta 1-2 ani'!$C$6)+0.0136)*'Vîrsta 5-7 ani'!$C$6))</f>
        <v>1.2733439999999998</v>
      </c>
      <c r="R9" s="245">
        <f>IF(OR(TOTAL!R9="",TOTAL!R9=0),"",IF('Vîrsta 1-2 ani'!$C$6&lt;=0,(('Vîrsta 3-4 ani'!R9/'Vîrsta 3-4 ani'!$C$6)+0.0088)*'Vîrsta 5-7 ani'!$C$6,(('Vîrsta 1-2 ani'!R9/'Vîrsta 1-2 ani'!$C$6)+0.0136)*'Vîrsta 5-7 ani'!$C$6))</f>
        <v>0.33254400000000001</v>
      </c>
      <c r="S9" s="245">
        <f>IF(OR(TOTAL!S9="",TOTAL!S9=0),"",IF('Vîrsta 1-2 ani'!$C$6&lt;=0,(('Vîrsta 3-4 ani'!S9/'Vîrsta 3-4 ani'!$C$6)+0.0088)*'Vîrsta 5-7 ani'!$C$6,(('Vîrsta 1-2 ani'!S9/'Vîrsta 1-2 ani'!$C$6)+0.0136)*'Vîrsta 5-7 ani'!$C$6))</f>
        <v>1.2733439999999998</v>
      </c>
      <c r="T9" s="245">
        <f>IF(OR(TOTAL!T9="",TOTAL!T9=0),"",IF('Vîrsta 1-2 ani'!$C$6&lt;=0,(('Vîrsta 3-4 ani'!T9/'Vîrsta 3-4 ani'!$C$6)+0.0088)*'Vîrsta 5-7 ani'!$C$6,(('Vîrsta 1-2 ani'!T9/'Vîrsta 1-2 ani'!$C$6)+0.0136)*'Vîrsta 5-7 ani'!$C$6))</f>
        <v>1.8493439999999999</v>
      </c>
      <c r="U9" s="245">
        <f>IF(OR(TOTAL!U9="",TOTAL!U9=0),"",IF('Vîrsta 1-2 ani'!$C$6&lt;=0,(('Vîrsta 3-4 ani'!U9/'Vîrsta 3-4 ani'!$C$6)+0.0088)*'Vîrsta 5-7 ani'!$C$6,(('Vîrsta 1-2 ani'!U9/'Vîrsta 1-2 ani'!$C$6)+0.0136)*'Vîrsta 5-7 ani'!$C$6))</f>
        <v>1.9213439999999999</v>
      </c>
      <c r="V9" s="245">
        <f>IF(OR(TOTAL!V9="",TOTAL!V9=0),"",IF('Vîrsta 1-2 ani'!$C$6&lt;=0,(('Vîrsta 3-4 ani'!V9/'Vîrsta 3-4 ani'!$C$6)+0.0088)*'Vîrsta 5-7 ani'!$C$6,(('Vîrsta 1-2 ani'!V9/'Vîrsta 1-2 ani'!$C$6)+0.0136)*'Vîrsta 5-7 ani'!$C$6))</f>
        <v>1.6333439999999997</v>
      </c>
      <c r="W9" s="245" t="str">
        <f>IF(OR(TOTAL!W9="",TOTAL!W9=0),"",IF('Vîrsta 1-2 ani'!$C$6&lt;=0,(('Vîrsta 3-4 ani'!W9/'Vîrsta 3-4 ani'!$C$6)+0.0088)*'Vîrsta 5-7 ani'!$C$6,(('Vîrsta 1-2 ani'!W9/'Vîrsta 1-2 ani'!$C$6)+0.0136)*'Vîrsta 5-7 ani'!$C$6))</f>
        <v/>
      </c>
      <c r="X9" s="245" t="str">
        <f>IF(OR(TOTAL!X9="",TOTAL!X9=0),"",IF('Vîrsta 1-2 ani'!$C$6&lt;=0,(('Vîrsta 3-4 ani'!X9/'Vîrsta 3-4 ani'!$C$6)+0.0088)*'Vîrsta 5-7 ani'!$C$6,(('Vîrsta 1-2 ani'!X9/'Vîrsta 1-2 ani'!$C$6)+0.0136)*'Vîrsta 5-7 ani'!$C$6))</f>
        <v/>
      </c>
      <c r="Y9" s="245" t="str">
        <f>IF(OR(TOTAL!Y9="",TOTAL!Y9=0),"",IF('Vîrsta 1-2 ani'!$C$6&lt;=0,(('Vîrsta 3-4 ani'!Y9/'Vîrsta 3-4 ani'!$C$6)+0.0088)*'Vîrsta 5-7 ani'!$C$6,(('Vîrsta 1-2 ani'!Y9/'Vîrsta 1-2 ani'!$C$6)+0.0136)*'Vîrsta 5-7 ani'!$C$6))</f>
        <v/>
      </c>
      <c r="Z9" s="25">
        <f t="shared" si="0"/>
        <v>12.893279999999999</v>
      </c>
      <c r="AA9" s="25">
        <f t="shared" si="2"/>
        <v>18.392696148359484</v>
      </c>
      <c r="AB9" s="25">
        <f t="shared" si="3"/>
        <v>18.392696148359484</v>
      </c>
      <c r="AC9" s="26">
        <v>0</v>
      </c>
      <c r="AD9" s="97">
        <f t="shared" ref="AD9:AD14" si="4">IFERROR(IF($AB9=0,"",$AB9*AE9),"")</f>
        <v>1.6553426533523534</v>
      </c>
      <c r="AE9" s="98">
        <v>0.09</v>
      </c>
      <c r="AF9" s="97">
        <f t="shared" ref="AF9:AF14" si="5">IFERROR(IF($AB9=0,"",$AB9*AG9),"")</f>
        <v>0.55178088445078444</v>
      </c>
      <c r="AG9" s="98">
        <v>0.03</v>
      </c>
      <c r="AH9" s="97">
        <f t="shared" ref="AH9:AH14" si="6">IFERROR(IF($AB9=0,"",$AB9*AI9),"")</f>
        <v>8.828494151212551</v>
      </c>
      <c r="AI9" s="98">
        <v>0.48</v>
      </c>
      <c r="AJ9" s="97">
        <f t="shared" ref="AJ9:AJ14" si="7">IFERROR(IF($AB9=0,"",$AB9*AK9),"")</f>
        <v>47.453156062767469</v>
      </c>
      <c r="AK9" s="98">
        <v>2.58</v>
      </c>
      <c r="AL9" s="192">
        <v>29.6</v>
      </c>
      <c r="AM9" s="99">
        <f t="shared" ref="AM9:AM14" si="8">IFERROR((AB9-AL9),"")</f>
        <v>-11.207303851640518</v>
      </c>
      <c r="AN9" s="99">
        <f t="shared" ref="AN9:AN14" si="9">IFERROR((AB9*100/AL9),"")</f>
        <v>62.13748698770096</v>
      </c>
      <c r="AO9" s="66"/>
    </row>
    <row r="10" spans="1:41" s="31" customFormat="1" ht="31.5" x14ac:dyDescent="0.25">
      <c r="A10" s="290"/>
      <c r="B10" s="56" t="s">
        <v>75</v>
      </c>
      <c r="C10" s="244" t="str">
        <f>IF(OR(TOTAL!C10="",TOTAL!C10=0),"",IF('Vîrsta 1-2 ani'!$C$6&lt;=0,(('Vîrsta 3-4 ani'!C10/'Vîrsta 3-4 ani'!$C$6)+0.0048)*'Vîrsta 5-7 ani'!$C$6,(('Vîrsta 1-2 ani'!C10/'Vîrsta 1-2 ani'!$C$6)+0.0064)*'Vîrsta 5-7 ani'!$C$6))</f>
        <v/>
      </c>
      <c r="D10" s="245">
        <f>IF(OR(TOTAL!D10="",TOTAL!D10=0),"",IF('Vîrsta 1-2 ani'!$C$6&lt;=0,(('Vîrsta 3-4 ani'!D10/'Vîrsta 3-4 ani'!$C$6)+0.0048)*'Vîrsta 5-7 ani'!$C$6,(('Vîrsta 1-2 ani'!D10/'Vîrsta 1-2 ani'!$C$6)+0.0064)*'Vîrsta 5-7 ani'!$C$6))</f>
        <v>9.6960000000000005E-2</v>
      </c>
      <c r="E10" s="245">
        <f>IF(OR(TOTAL!E10="",TOTAL!E10=0),"",IF('Vîrsta 1-2 ani'!$C$6&lt;=0,(('Vîrsta 3-4 ani'!E10/'Vîrsta 3-4 ani'!$C$6)+0.0048)*'Vîrsta 5-7 ani'!$C$6,(('Vîrsta 1-2 ani'!E10/'Vîrsta 1-2 ani'!$C$6)+0.0064)*'Vîrsta 5-7 ani'!$C$6))</f>
        <v>0.26496000000000003</v>
      </c>
      <c r="F10" s="245" t="str">
        <f>IF(OR(TOTAL!F10="",TOTAL!F10=0),"",IF('Vîrsta 1-2 ani'!$C$6&lt;=0,(('Vîrsta 3-4 ani'!F10/'Vîrsta 3-4 ani'!$C$6)+0.0048)*'Vîrsta 5-7 ani'!$C$6,(('Vîrsta 1-2 ani'!F10/'Vîrsta 1-2 ani'!$C$6)+0.0064)*'Vîrsta 5-7 ani'!$C$6))</f>
        <v/>
      </c>
      <c r="G10" s="245" t="str">
        <f>IF(OR(TOTAL!G10="",TOTAL!G10=0),"",IF('Vîrsta 1-2 ani'!$C$6&lt;=0,(('Vîrsta 3-4 ani'!G10/'Vîrsta 3-4 ani'!$C$6)+0.0048)*'Vîrsta 5-7 ani'!$C$6,(('Vîrsta 1-2 ani'!G10/'Vîrsta 1-2 ani'!$C$6)+0.0064)*'Vîrsta 5-7 ani'!$C$6))</f>
        <v/>
      </c>
      <c r="H10" s="245" t="str">
        <f>IF(OR(TOTAL!H10="",TOTAL!H10=0),"",IF('Vîrsta 1-2 ani'!$C$6&lt;=0,(('Vîrsta 3-4 ani'!H10/'Vîrsta 3-4 ani'!$C$6)+0.0048)*'Vîrsta 5-7 ani'!$C$6,(('Vîrsta 1-2 ani'!H10/'Vîrsta 1-2 ani'!$C$6)+0.0064)*'Vîrsta 5-7 ani'!$C$6))</f>
        <v/>
      </c>
      <c r="I10" s="245">
        <f>IF(OR(TOTAL!I10="",TOTAL!I10=0),"",IF('Vîrsta 1-2 ani'!$C$6&lt;=0,(('Vîrsta 3-4 ani'!I10/'Vîrsta 3-4 ani'!$C$6)+0.0048)*'Vîrsta 5-7 ani'!$C$6,(('Vîrsta 1-2 ani'!I10/'Vîrsta 1-2 ani'!$C$6)+0.0064)*'Vîrsta 5-7 ani'!$C$6))</f>
        <v>0.16896</v>
      </c>
      <c r="J10" s="245">
        <f>IF(OR(TOTAL!J10="",TOTAL!J10=0),"",IF('Vîrsta 1-2 ani'!$C$6&lt;=0,(('Vîrsta 3-4 ani'!J10/'Vîrsta 3-4 ani'!$C$6)+0.0048)*'Vîrsta 5-7 ani'!$C$6,(('Vîrsta 1-2 ani'!J10/'Vîrsta 1-2 ani'!$C$6)+0.0064)*'Vîrsta 5-7 ani'!$C$6))</f>
        <v>0.34656000000000003</v>
      </c>
      <c r="K10" s="245">
        <f>IF(OR(TOTAL!K10="",TOTAL!K10=0),"",IF('Vîrsta 1-2 ani'!$C$6&lt;=0,(('Vîrsta 3-4 ani'!K10/'Vîrsta 3-4 ani'!$C$6)+0.0048)*'Vîrsta 5-7 ani'!$C$6,(('Vîrsta 1-2 ani'!K10/'Vîrsta 1-2 ani'!$C$6)+0.0064)*'Vîrsta 5-7 ani'!$C$6))</f>
        <v>4.8960000000000004E-2</v>
      </c>
      <c r="L10" s="245" t="str">
        <f>IF(OR(TOTAL!L10="",TOTAL!L10=0),"",IF('Vîrsta 1-2 ani'!$C$6&lt;=0,(('Vîrsta 3-4 ani'!L10/'Vîrsta 3-4 ani'!$C$6)+0.0048)*'Vîrsta 5-7 ani'!$C$6,(('Vîrsta 1-2 ani'!L10/'Vîrsta 1-2 ani'!$C$6)+0.0064)*'Vîrsta 5-7 ani'!$C$6))</f>
        <v/>
      </c>
      <c r="M10" s="245" t="str">
        <f>IF(OR(TOTAL!M10="",TOTAL!M10=0),"",IF('Vîrsta 1-2 ani'!$C$6&lt;=0,(('Vîrsta 3-4 ani'!M10/'Vîrsta 3-4 ani'!$C$6)+0.0048)*'Vîrsta 5-7 ani'!$C$6,(('Vîrsta 1-2 ani'!M10/'Vîrsta 1-2 ani'!$C$6)+0.0064)*'Vîrsta 5-7 ani'!$C$6))</f>
        <v/>
      </c>
      <c r="N10" s="245">
        <f>IF(OR(TOTAL!N10="",TOTAL!N10=0),"",IF('Vîrsta 1-2 ani'!$C$6&lt;=0,(('Vîrsta 3-4 ani'!N10/'Vîrsta 3-4 ani'!$C$6)+0.0048)*'Vîrsta 5-7 ani'!$C$6,(('Vîrsta 1-2 ani'!N10/'Vîrsta 1-2 ani'!$C$6)+0.0064)*'Vîrsta 5-7 ani'!$C$6))</f>
        <v>0.11136</v>
      </c>
      <c r="O10" s="245">
        <f>IF(OR(TOTAL!O10="",TOTAL!O10=0),"",IF('Vîrsta 1-2 ani'!$C$6&lt;=0,(('Vîrsta 3-4 ani'!O10/'Vîrsta 3-4 ani'!$C$6)+0.0048)*'Vîrsta 5-7 ani'!$C$6,(('Vîrsta 1-2 ani'!O10/'Vîrsta 1-2 ani'!$C$6)+0.0064)*'Vîrsta 5-7 ani'!$C$6))</f>
        <v>0.25896000000000002</v>
      </c>
      <c r="P10" s="245">
        <f>IF(OR(TOTAL!P10="",TOTAL!P10=0),"",IF('Vîrsta 1-2 ani'!$C$6&lt;=0,(('Vîrsta 3-4 ani'!P10/'Vîrsta 3-4 ani'!$C$6)+0.0048)*'Vîrsta 5-7 ani'!$C$6,(('Vîrsta 1-2 ani'!P10/'Vîrsta 1-2 ani'!$C$6)+0.0064)*'Vîrsta 5-7 ani'!$C$6))</f>
        <v>0.98496000000000006</v>
      </c>
      <c r="Q10" s="245" t="str">
        <f>IF(OR(TOTAL!Q10="",TOTAL!Q10=0),"",IF('Vîrsta 1-2 ani'!$C$6&lt;=0,(('Vîrsta 3-4 ani'!Q10/'Vîrsta 3-4 ani'!$C$6)+0.0048)*'Vîrsta 5-7 ani'!$C$6,(('Vîrsta 1-2 ani'!Q10/'Vîrsta 1-2 ani'!$C$6)+0.0064)*'Vîrsta 5-7 ani'!$C$6))</f>
        <v/>
      </c>
      <c r="R10" s="245" t="str">
        <f>IF(OR(TOTAL!R10="",TOTAL!R10=0),"",IF('Vîrsta 1-2 ani'!$C$6&lt;=0,(('Vîrsta 3-4 ani'!R10/'Vîrsta 3-4 ani'!$C$6)+0.0048)*'Vîrsta 5-7 ani'!$C$6,(('Vîrsta 1-2 ani'!R10/'Vîrsta 1-2 ani'!$C$6)+0.0064)*'Vîrsta 5-7 ani'!$C$6))</f>
        <v/>
      </c>
      <c r="S10" s="245" t="str">
        <f>IF(OR(TOTAL!S10="",TOTAL!S10=0),"",IF('Vîrsta 1-2 ani'!$C$6&lt;=0,(('Vîrsta 3-4 ani'!S10/'Vîrsta 3-4 ani'!$C$6)+0.0048)*'Vîrsta 5-7 ani'!$C$6,(('Vîrsta 1-2 ani'!S10/'Vîrsta 1-2 ani'!$C$6)+0.0064)*'Vîrsta 5-7 ani'!$C$6))</f>
        <v/>
      </c>
      <c r="T10" s="245">
        <f>IF(OR(TOTAL!T10="",TOTAL!T10=0),"",IF('Vîrsta 1-2 ani'!$C$6&lt;=0,(('Vîrsta 3-4 ani'!T10/'Vîrsta 3-4 ani'!$C$6)+0.0048)*'Vîrsta 5-7 ani'!$C$6,(('Vîrsta 1-2 ani'!T10/'Vîrsta 1-2 ani'!$C$6)+0.0064)*'Vîrsta 5-7 ani'!$C$6))</f>
        <v>1.3209599999999999</v>
      </c>
      <c r="U10" s="245" t="str">
        <f>IF(OR(TOTAL!U10="",TOTAL!U10=0),"",IF('Vîrsta 1-2 ani'!$C$6&lt;=0,(('Vîrsta 3-4 ani'!U10/'Vîrsta 3-4 ani'!$C$6)+0.0048)*'Vîrsta 5-7 ani'!$C$6,(('Vîrsta 1-2 ani'!U10/'Vîrsta 1-2 ani'!$C$6)+0.0064)*'Vîrsta 5-7 ani'!$C$6))</f>
        <v/>
      </c>
      <c r="V10" s="245" t="str">
        <f>IF(OR(TOTAL!V10="",TOTAL!V10=0),"",IF('Vîrsta 1-2 ani'!$C$6&lt;=0,(('Vîrsta 3-4 ani'!V10/'Vîrsta 3-4 ani'!$C$6)+0.0048)*'Vîrsta 5-7 ani'!$C$6,(('Vîrsta 1-2 ani'!V10/'Vîrsta 1-2 ani'!$C$6)+0.0064)*'Vîrsta 5-7 ani'!$C$6))</f>
        <v/>
      </c>
      <c r="W10" s="245" t="str">
        <f>IF(OR(TOTAL!W10="",TOTAL!W10=0),"",IF('Vîrsta 1-2 ani'!$C$6&lt;=0,(('Vîrsta 3-4 ani'!W10/'Vîrsta 3-4 ani'!$C$6)+0.0048)*'Vîrsta 5-7 ani'!$C$6,(('Vîrsta 1-2 ani'!W10/'Vîrsta 1-2 ani'!$C$6)+0.0064)*'Vîrsta 5-7 ani'!$C$6))</f>
        <v/>
      </c>
      <c r="X10" s="245" t="str">
        <f>IF(OR(TOTAL!X10="",TOTAL!X10=0),"",IF('Vîrsta 1-2 ani'!$C$6&lt;=0,(('Vîrsta 3-4 ani'!X10/'Vîrsta 3-4 ani'!$C$6)+0.0048)*'Vîrsta 5-7 ani'!$C$6,(('Vîrsta 1-2 ani'!X10/'Vîrsta 1-2 ani'!$C$6)+0.0064)*'Vîrsta 5-7 ani'!$C$6))</f>
        <v/>
      </c>
      <c r="Y10" s="245" t="str">
        <f>IF(OR(TOTAL!Y10="",TOTAL!Y10=0),"",IF('Vîrsta 1-2 ani'!$C$6&lt;=0,(('Vîrsta 3-4 ani'!Y10/'Vîrsta 3-4 ani'!$C$6)+0.0048)*'Vîrsta 5-7 ani'!$C$6,(('Vîrsta 1-2 ani'!Y10/'Vîrsta 1-2 ani'!$C$6)+0.0064)*'Vîrsta 5-7 ani'!$C$6))</f>
        <v/>
      </c>
      <c r="Z10" s="25">
        <f t="shared" si="0"/>
        <v>3.6026400000000001</v>
      </c>
      <c r="AA10" s="25">
        <f t="shared" si="2"/>
        <v>5.1392867332382313</v>
      </c>
      <c r="AB10" s="25">
        <f t="shared" si="3"/>
        <v>5.1392867332382313</v>
      </c>
      <c r="AC10" s="26"/>
      <c r="AD10" s="97">
        <f t="shared" si="4"/>
        <v>0.51392867332382319</v>
      </c>
      <c r="AE10" s="98">
        <v>0.1</v>
      </c>
      <c r="AF10" s="97">
        <f t="shared" si="5"/>
        <v>5.1392867332382311E-2</v>
      </c>
      <c r="AG10" s="98">
        <v>0.01</v>
      </c>
      <c r="AH10" s="97">
        <f t="shared" si="6"/>
        <v>3.7516793152639085</v>
      </c>
      <c r="AI10" s="98">
        <v>0.73</v>
      </c>
      <c r="AJ10" s="97">
        <f t="shared" si="7"/>
        <v>18.398646504992868</v>
      </c>
      <c r="AK10" s="98">
        <v>3.58</v>
      </c>
      <c r="AL10" s="192">
        <v>12</v>
      </c>
      <c r="AM10" s="99">
        <f t="shared" si="8"/>
        <v>-6.8607132667617687</v>
      </c>
      <c r="AN10" s="99">
        <f t="shared" si="9"/>
        <v>42.827389443651924</v>
      </c>
      <c r="AO10" s="66"/>
    </row>
    <row r="11" spans="1:41" s="31" customFormat="1" ht="15.75" x14ac:dyDescent="0.25">
      <c r="A11" s="290"/>
      <c r="B11" s="56" t="s">
        <v>109</v>
      </c>
      <c r="C11" s="244" t="str">
        <f>IF(OR(TOTAL!C11="",TOTAL!C11=0),"",IF('Vîrsta 1-2 ani'!$C$6&lt;=0,(('Vîrsta 3-4 ani'!C11/'Vîrsta 3-4 ani'!$C$6)+0.0024)*'Vîrsta 5-7 ani'!$C$6,(('Vîrsta 1-2 ani'!C11/'Vîrsta 1-2 ani'!$C$6)+0.0032)*'Vîrsta 5-7 ani'!$C$6))</f>
        <v/>
      </c>
      <c r="D11" s="245" t="str">
        <f>IF(OR(TOTAL!D11="",TOTAL!D11=0),"",IF('Vîrsta 1-2 ani'!$C$6&lt;=0,(('Vîrsta 3-4 ani'!D11/'Vîrsta 3-4 ani'!$C$6)+0.0024)*'Vîrsta 5-7 ani'!$C$6,(('Vîrsta 1-2 ani'!D11/'Vîrsta 1-2 ani'!$C$6)+0.0032)*'Vîrsta 5-7 ani'!$C$6))</f>
        <v/>
      </c>
      <c r="E11" s="245">
        <f>IF(OR(TOTAL!E11="",TOTAL!E11=0),"",IF('Vîrsta 1-2 ani'!$C$6&lt;=0,(('Vîrsta 3-4 ani'!E11/'Vîrsta 3-4 ani'!$C$6)+0.0024)*'Vîrsta 5-7 ani'!$C$6,(('Vîrsta 1-2 ani'!E11/'Vîrsta 1-2 ani'!$C$6)+0.0032)*'Vîrsta 5-7 ani'!$C$6))</f>
        <v>0.13728000000000001</v>
      </c>
      <c r="F11" s="245">
        <f>IF(OR(TOTAL!F11="",TOTAL!F11=0),"",IF('Vîrsta 1-2 ani'!$C$6&lt;=0,(('Vîrsta 3-4 ani'!F11/'Vîrsta 3-4 ani'!$C$6)+0.0024)*'Vîrsta 5-7 ani'!$C$6,(('Vîrsta 1-2 ani'!F11/'Vîrsta 1-2 ani'!$C$6)+0.0032)*'Vîrsta 5-7 ani'!$C$6))</f>
        <v>7.8480000000000008E-2</v>
      </c>
      <c r="G11" s="245">
        <f>IF(OR(TOTAL!G11="",TOTAL!G11=0),"",IF('Vîrsta 1-2 ani'!$C$6&lt;=0,(('Vîrsta 3-4 ani'!G11/'Vîrsta 3-4 ani'!$C$6)+0.0024)*'Vîrsta 5-7 ani'!$C$6,(('Vîrsta 1-2 ani'!G11/'Vîrsta 1-2 ani'!$C$6)+0.0032)*'Vîrsta 5-7 ani'!$C$6))</f>
        <v>4.1280000000000004E-2</v>
      </c>
      <c r="H11" s="245">
        <f>IF(OR(TOTAL!H11="",TOTAL!H11=0),"",IF('Vîrsta 1-2 ani'!$C$6&lt;=0,(('Vîrsta 3-4 ani'!H11/'Vîrsta 3-4 ani'!$C$6)+0.0024)*'Vîrsta 5-7 ani'!$C$6,(('Vîrsta 1-2 ani'!H11/'Vîrsta 1-2 ani'!$C$6)+0.0032)*'Vîrsta 5-7 ani'!$C$6))</f>
        <v>0.20448</v>
      </c>
      <c r="I11" s="245" t="str">
        <f>IF(OR(TOTAL!I11="",TOTAL!I11=0),"",IF('Vîrsta 1-2 ani'!$C$6&lt;=0,(('Vîrsta 3-4 ani'!I11/'Vîrsta 3-4 ani'!$C$6)+0.0024)*'Vîrsta 5-7 ani'!$C$6,(('Vîrsta 1-2 ani'!I11/'Vîrsta 1-2 ani'!$C$6)+0.0032)*'Vîrsta 5-7 ani'!$C$6))</f>
        <v/>
      </c>
      <c r="J11" s="245" t="str">
        <f>IF(OR(TOTAL!J11="",TOTAL!J11=0),"",IF('Vîrsta 1-2 ani'!$C$6&lt;=0,(('Vîrsta 3-4 ani'!J11/'Vîrsta 3-4 ani'!$C$6)+0.0024)*'Vîrsta 5-7 ani'!$C$6,(('Vîrsta 1-2 ani'!J11/'Vîrsta 1-2 ani'!$C$6)+0.0032)*'Vîrsta 5-7 ani'!$C$6))</f>
        <v/>
      </c>
      <c r="K11" s="245">
        <f>IF(OR(TOTAL!K11="",TOTAL!K11=0),"",IF('Vîrsta 1-2 ani'!$C$6&lt;=0,(('Vîrsta 3-4 ani'!K11/'Vîrsta 3-4 ani'!$C$6)+0.0024)*'Vîrsta 5-7 ani'!$C$6,(('Vîrsta 1-2 ani'!K11/'Vîrsta 1-2 ani'!$C$6)+0.0032)*'Vîrsta 5-7 ani'!$C$6))</f>
        <v>0.10848000000000002</v>
      </c>
      <c r="L11" s="245" t="str">
        <f>IF(OR(TOTAL!L11="",TOTAL!L11=0),"",IF('Vîrsta 1-2 ani'!$C$6&lt;=0,(('Vîrsta 3-4 ani'!L11/'Vîrsta 3-4 ani'!$C$6)+0.0024)*'Vîrsta 5-7 ani'!$C$6,(('Vîrsta 1-2 ani'!L11/'Vîrsta 1-2 ani'!$C$6)+0.0032)*'Vîrsta 5-7 ani'!$C$6))</f>
        <v/>
      </c>
      <c r="M11" s="245" t="str">
        <f>IF(OR(TOTAL!M11="",TOTAL!M11=0),"",IF('Vîrsta 1-2 ani'!$C$6&lt;=0,(('Vîrsta 3-4 ani'!M11/'Vîrsta 3-4 ani'!$C$6)+0.0024)*'Vîrsta 5-7 ani'!$C$6,(('Vîrsta 1-2 ani'!M11/'Vîrsta 1-2 ani'!$C$6)+0.0032)*'Vîrsta 5-7 ani'!$C$6))</f>
        <v/>
      </c>
      <c r="N11" s="245" t="str">
        <f>IF(OR(TOTAL!N11="",TOTAL!N11=0),"",IF('Vîrsta 1-2 ani'!$C$6&lt;=0,(('Vîrsta 3-4 ani'!N11/'Vîrsta 3-4 ani'!$C$6)+0.0024)*'Vîrsta 5-7 ani'!$C$6,(('Vîrsta 1-2 ani'!N11/'Vîrsta 1-2 ani'!$C$6)+0.0032)*'Vîrsta 5-7 ani'!$C$6))</f>
        <v/>
      </c>
      <c r="O11" s="245">
        <f>IF(OR(TOTAL!O11="",TOTAL!O11=0),"",IF('Vîrsta 1-2 ani'!$C$6&lt;=0,(('Vîrsta 3-4 ani'!O11/'Vîrsta 3-4 ani'!$C$6)+0.0024)*'Vîrsta 5-7 ani'!$C$6,(('Vîrsta 1-2 ani'!O11/'Vîrsta 1-2 ani'!$C$6)+0.0032)*'Vîrsta 5-7 ani'!$C$6))</f>
        <v>0.15648000000000001</v>
      </c>
      <c r="P11" s="245">
        <f>IF(OR(TOTAL!P11="",TOTAL!P11=0),"",IF('Vîrsta 1-2 ani'!$C$6&lt;=0,(('Vîrsta 3-4 ani'!P11/'Vîrsta 3-4 ani'!$C$6)+0.0024)*'Vîrsta 5-7 ani'!$C$6,(('Vîrsta 1-2 ani'!P11/'Vîrsta 1-2 ani'!$C$6)+0.0032)*'Vîrsta 5-7 ani'!$C$6))</f>
        <v>0.97248000000000001</v>
      </c>
      <c r="Q11" s="245" t="str">
        <f>IF(OR(TOTAL!Q11="",TOTAL!Q11=0),"",IF('Vîrsta 1-2 ani'!$C$6&lt;=0,(('Vîrsta 3-4 ani'!Q11/'Vîrsta 3-4 ani'!$C$6)+0.0024)*'Vîrsta 5-7 ani'!$C$6,(('Vîrsta 1-2 ani'!Q11/'Vîrsta 1-2 ani'!$C$6)+0.0032)*'Vîrsta 5-7 ani'!$C$6))</f>
        <v/>
      </c>
      <c r="R11" s="245" t="str">
        <f>IF(OR(TOTAL!R11="",TOTAL!R11=0),"",IF('Vîrsta 1-2 ani'!$C$6&lt;=0,(('Vîrsta 3-4 ani'!R11/'Vîrsta 3-4 ani'!$C$6)+0.0024)*'Vîrsta 5-7 ani'!$C$6,(('Vîrsta 1-2 ani'!R11/'Vîrsta 1-2 ani'!$C$6)+0.0032)*'Vîrsta 5-7 ani'!$C$6))</f>
        <v/>
      </c>
      <c r="S11" s="245">
        <f>IF(OR(TOTAL!S11="",TOTAL!S11=0),"",IF('Vîrsta 1-2 ani'!$C$6&lt;=0,(('Vîrsta 3-4 ani'!S11/'Vîrsta 3-4 ani'!$C$6)+0.0024)*'Vîrsta 5-7 ani'!$C$6,(('Vîrsta 1-2 ani'!S11/'Vîrsta 1-2 ani'!$C$6)+0.0032)*'Vîrsta 5-7 ani'!$C$6))</f>
        <v>1.2724800000000001</v>
      </c>
      <c r="T11" s="245" t="str">
        <f>IF(OR(TOTAL!T11="",TOTAL!T11=0),"",IF('Vîrsta 1-2 ani'!$C$6&lt;=0,(('Vîrsta 3-4 ani'!T11/'Vîrsta 3-4 ani'!$C$6)+0.0024)*'Vîrsta 5-7 ani'!$C$6,(('Vîrsta 1-2 ani'!T11/'Vîrsta 1-2 ani'!$C$6)+0.0032)*'Vîrsta 5-7 ani'!$C$6))</f>
        <v/>
      </c>
      <c r="U11" s="245" t="str">
        <f>IF(OR(TOTAL!U11="",TOTAL!U11=0),"",IF('Vîrsta 1-2 ani'!$C$6&lt;=0,(('Vîrsta 3-4 ani'!U11/'Vîrsta 3-4 ani'!$C$6)+0.0024)*'Vîrsta 5-7 ani'!$C$6,(('Vîrsta 1-2 ani'!U11/'Vîrsta 1-2 ani'!$C$6)+0.0032)*'Vîrsta 5-7 ani'!$C$6))</f>
        <v/>
      </c>
      <c r="V11" s="245">
        <f>IF(OR(TOTAL!V11="",TOTAL!V11=0),"",IF('Vîrsta 1-2 ani'!$C$6&lt;=0,(('Vîrsta 3-4 ani'!V11/'Vîrsta 3-4 ani'!$C$6)+0.0024)*'Vîrsta 5-7 ani'!$C$6,(('Vîrsta 1-2 ani'!V11/'Vîrsta 1-2 ani'!$C$6)+0.0032)*'Vîrsta 5-7 ani'!$C$6))</f>
        <v>0.97248000000000001</v>
      </c>
      <c r="W11" s="245" t="str">
        <f>IF(OR(TOTAL!W11="",TOTAL!W11=0),"",IF('Vîrsta 1-2 ani'!$C$6&lt;=0,(('Vîrsta 3-4 ani'!W11/'Vîrsta 3-4 ani'!$C$6)+0.0024)*'Vîrsta 5-7 ani'!$C$6,(('Vîrsta 1-2 ani'!W11/'Vîrsta 1-2 ani'!$C$6)+0.0032)*'Vîrsta 5-7 ani'!$C$6))</f>
        <v/>
      </c>
      <c r="X11" s="245" t="str">
        <f>IF(OR(TOTAL!X11="",TOTAL!X11=0),"",IF('Vîrsta 1-2 ani'!$C$6&lt;=0,(('Vîrsta 3-4 ani'!X11/'Vîrsta 3-4 ani'!$C$6)+0.0024)*'Vîrsta 5-7 ani'!$C$6,(('Vîrsta 1-2 ani'!X11/'Vîrsta 1-2 ani'!$C$6)+0.0032)*'Vîrsta 5-7 ani'!$C$6))</f>
        <v/>
      </c>
      <c r="Y11" s="245" t="str">
        <f>IF(OR(TOTAL!Y11="",TOTAL!Y11=0),"",IF('Vîrsta 1-2 ani'!$C$6&lt;=0,(('Vîrsta 3-4 ani'!Y11/'Vîrsta 3-4 ani'!$C$6)+0.0024)*'Vîrsta 5-7 ani'!$C$6,(('Vîrsta 1-2 ani'!Y11/'Vîrsta 1-2 ani'!$C$6)+0.0032)*'Vîrsta 5-7 ani'!$C$6))</f>
        <v/>
      </c>
      <c r="Z11" s="25">
        <f t="shared" si="0"/>
        <v>3.9439200000000003</v>
      </c>
      <c r="AA11" s="25">
        <f t="shared" si="2"/>
        <v>5.6261340941512135</v>
      </c>
      <c r="AB11" s="25">
        <f>IFERROR(IF($AA11=0,"",$AA11-AC11*AA11/100),"")</f>
        <v>5.569872753209701</v>
      </c>
      <c r="AC11" s="26">
        <v>1</v>
      </c>
      <c r="AD11" s="97">
        <f t="shared" si="4"/>
        <v>0.40660071098430817</v>
      </c>
      <c r="AE11" s="98">
        <v>7.2999999999999995E-2</v>
      </c>
      <c r="AF11" s="97">
        <f t="shared" si="5"/>
        <v>0.11139745506419402</v>
      </c>
      <c r="AG11" s="98">
        <v>0.02</v>
      </c>
      <c r="AH11" s="97">
        <f t="shared" si="6"/>
        <v>3.5090198345221117</v>
      </c>
      <c r="AI11" s="98">
        <v>0.63</v>
      </c>
      <c r="AJ11" s="97">
        <f t="shared" si="7"/>
        <v>20.33003554921541</v>
      </c>
      <c r="AK11" s="98">
        <v>3.65</v>
      </c>
      <c r="AL11" s="192">
        <v>8</v>
      </c>
      <c r="AM11" s="99">
        <f t="shared" si="8"/>
        <v>-2.430127246790299</v>
      </c>
      <c r="AN11" s="99">
        <f t="shared" si="9"/>
        <v>69.623409415121259</v>
      </c>
      <c r="AO11" s="66"/>
    </row>
    <row r="12" spans="1:41" s="31" customFormat="1" ht="31.5" x14ac:dyDescent="0.25">
      <c r="A12" s="290"/>
      <c r="B12" s="56" t="s">
        <v>73</v>
      </c>
      <c r="C12" s="244">
        <f>IF(OR(TOTAL!C12="",TOTAL!C12=0),"",IF('Vîrsta 1-2 ani'!$C$6&lt;=0,(('Vîrsta 3-4 ani'!C12/'Vîrsta 3-4 ani'!$C$6)+0.0016)*'Vîrsta 5-7 ani'!$C$6,(('Vîrsta 1-2 ani'!C12/'Vîrsta 1-2 ani'!$C$6)+0.0032)*'Vîrsta 5-7 ani'!$C$6))</f>
        <v>0.25036800000000003</v>
      </c>
      <c r="D12" s="245" t="str">
        <f>IF(OR(TOTAL!D12="",TOTAL!D12=0),"",IF('Vîrsta 1-2 ani'!$C$6&lt;=0,(('Vîrsta 3-4 ani'!D12/'Vîrsta 3-4 ani'!$C$6)+0.0016)*'Vîrsta 5-7 ani'!$C$6,(('Vîrsta 1-2 ani'!D12/'Vîrsta 1-2 ani'!$C$6)+0.0032)*'Vîrsta 5-7 ani'!$C$6))</f>
        <v/>
      </c>
      <c r="E12" s="245" t="str">
        <f>IF(OR(TOTAL!E12="",TOTAL!E12=0),"",IF('Vîrsta 1-2 ani'!$C$6&lt;=0,(('Vîrsta 3-4 ani'!E12/'Vîrsta 3-4 ani'!$C$6)+0.0016)*'Vîrsta 5-7 ani'!$C$6,(('Vîrsta 1-2 ani'!E12/'Vîrsta 1-2 ani'!$C$6)+0.0032)*'Vîrsta 5-7 ani'!$C$6))</f>
        <v/>
      </c>
      <c r="F12" s="245" t="str">
        <f>IF(OR(TOTAL!F12="",TOTAL!F12=0),"",IF('Vîrsta 1-2 ani'!$C$6&lt;=0,(('Vîrsta 3-4 ani'!F12/'Vîrsta 3-4 ani'!$C$6)+0.0016)*'Vîrsta 5-7 ani'!$C$6,(('Vîrsta 1-2 ani'!F12/'Vîrsta 1-2 ani'!$C$6)+0.0032)*'Vîrsta 5-7 ani'!$C$6))</f>
        <v/>
      </c>
      <c r="G12" s="245" t="str">
        <f>IF(OR(TOTAL!G12="",TOTAL!G12=0),"",IF('Vîrsta 1-2 ani'!$C$6&lt;=0,(('Vîrsta 3-4 ani'!G12/'Vîrsta 3-4 ani'!$C$6)+0.0016)*'Vîrsta 5-7 ani'!$C$6,(('Vîrsta 1-2 ani'!G12/'Vîrsta 1-2 ani'!$C$6)+0.0032)*'Vîrsta 5-7 ani'!$C$6))</f>
        <v/>
      </c>
      <c r="H12" s="245">
        <f>IF(OR(TOTAL!H12="",TOTAL!H12=0),"",IF('Vîrsta 1-2 ani'!$C$6&lt;=0,(('Vîrsta 3-4 ani'!H12/'Vîrsta 3-4 ani'!$C$6)+0.0016)*'Vîrsta 5-7 ani'!$C$6,(('Vîrsta 1-2 ani'!H12/'Vîrsta 1-2 ani'!$C$6)+0.0032)*'Vîrsta 5-7 ani'!$C$6))</f>
        <v>0.20236799999999999</v>
      </c>
      <c r="I12" s="245" t="str">
        <f>IF(OR(TOTAL!I12="",TOTAL!I12=0),"",IF('Vîrsta 1-2 ani'!$C$6&lt;=0,(('Vîrsta 3-4 ani'!I12/'Vîrsta 3-4 ani'!$C$6)+0.0016)*'Vîrsta 5-7 ani'!$C$6,(('Vîrsta 1-2 ani'!I12/'Vîrsta 1-2 ani'!$C$6)+0.0032)*'Vîrsta 5-7 ani'!$C$6))</f>
        <v/>
      </c>
      <c r="J12" s="245" t="str">
        <f>IF(OR(TOTAL!J12="",TOTAL!J12=0),"",IF('Vîrsta 1-2 ani'!$C$6&lt;=0,(('Vîrsta 3-4 ani'!J12/'Vîrsta 3-4 ani'!$C$6)+0.0016)*'Vîrsta 5-7 ani'!$C$6,(('Vîrsta 1-2 ani'!J12/'Vîrsta 1-2 ani'!$C$6)+0.0032)*'Vîrsta 5-7 ani'!$C$6))</f>
        <v/>
      </c>
      <c r="K12" s="245">
        <f>IF(OR(TOTAL!K12="",TOTAL!K12=0),"",IF('Vîrsta 1-2 ani'!$C$6&lt;=0,(('Vîrsta 3-4 ani'!K12/'Vîrsta 3-4 ani'!$C$6)+0.0016)*'Vîrsta 5-7 ani'!$C$6,(('Vîrsta 1-2 ani'!K12/'Vîrsta 1-2 ani'!$C$6)+0.0032)*'Vîrsta 5-7 ani'!$C$6))</f>
        <v>5.8368000000000003E-2</v>
      </c>
      <c r="L12" s="245" t="str">
        <f>IF(OR(TOTAL!L12="",TOTAL!L12=0),"",IF('Vîrsta 1-2 ani'!$C$6&lt;=0,(('Vîrsta 3-4 ani'!L12/'Vîrsta 3-4 ani'!$C$6)+0.0016)*'Vîrsta 5-7 ani'!$C$6,(('Vîrsta 1-2 ani'!L12/'Vîrsta 1-2 ani'!$C$6)+0.0032)*'Vîrsta 5-7 ani'!$C$6))</f>
        <v/>
      </c>
      <c r="M12" s="245">
        <f>IF(OR(TOTAL!M12="",TOTAL!M12=0),"",IF('Vîrsta 1-2 ani'!$C$6&lt;=0,(('Vîrsta 3-4 ani'!M12/'Vîrsta 3-4 ani'!$C$6)+0.0016)*'Vîrsta 5-7 ani'!$C$6,(('Vîrsta 1-2 ani'!M12/'Vîrsta 1-2 ani'!$C$6)+0.0032)*'Vîrsta 5-7 ani'!$C$6))</f>
        <v>0.20236799999999999</v>
      </c>
      <c r="N12" s="245" t="str">
        <f>IF(OR(TOTAL!N12="",TOTAL!N12=0),"",IF('Vîrsta 1-2 ani'!$C$6&lt;=0,(('Vîrsta 3-4 ani'!N12/'Vîrsta 3-4 ani'!$C$6)+0.0016)*'Vîrsta 5-7 ani'!$C$6,(('Vîrsta 1-2 ani'!N12/'Vîrsta 1-2 ani'!$C$6)+0.0032)*'Vîrsta 5-7 ani'!$C$6))</f>
        <v/>
      </c>
      <c r="O12" s="245" t="str">
        <f>IF(OR(TOTAL!O12="",TOTAL!O12=0),"",IF('Vîrsta 1-2 ani'!$C$6&lt;=0,(('Vîrsta 3-4 ani'!O12/'Vîrsta 3-4 ani'!$C$6)+0.0016)*'Vîrsta 5-7 ani'!$C$6,(('Vîrsta 1-2 ani'!O12/'Vîrsta 1-2 ani'!$C$6)+0.0032)*'Vîrsta 5-7 ani'!$C$6))</f>
        <v/>
      </c>
      <c r="P12" s="245" t="str">
        <f>IF(OR(TOTAL!P12="",TOTAL!P12=0),"",IF('Vîrsta 1-2 ani'!$C$6&lt;=0,(('Vîrsta 3-4 ani'!P12/'Vîrsta 3-4 ani'!$C$6)+0.0016)*'Vîrsta 5-7 ani'!$C$6,(('Vîrsta 1-2 ani'!P12/'Vîrsta 1-2 ani'!$C$6)+0.0032)*'Vîrsta 5-7 ani'!$C$6))</f>
        <v/>
      </c>
      <c r="Q12" s="245">
        <f>IF(OR(TOTAL!Q12="",TOTAL!Q12=0),"",IF('Vîrsta 1-2 ani'!$C$6&lt;=0,(('Vîrsta 3-4 ani'!Q12/'Vîrsta 3-4 ani'!$C$6)+0.0016)*'Vîrsta 5-7 ani'!$C$6,(('Vîrsta 1-2 ani'!Q12/'Vîrsta 1-2 ani'!$C$6)+0.0032)*'Vîrsta 5-7 ani'!$C$6))</f>
        <v>0.37276799999999999</v>
      </c>
      <c r="R12" s="245" t="str">
        <f>IF(OR(TOTAL!R12="",TOTAL!R12=0),"",IF('Vîrsta 1-2 ani'!$C$6&lt;=0,(('Vîrsta 3-4 ani'!R12/'Vîrsta 3-4 ani'!$C$6)+0.0016)*'Vîrsta 5-7 ani'!$C$6,(('Vîrsta 1-2 ani'!R12/'Vîrsta 1-2 ani'!$C$6)+0.0032)*'Vîrsta 5-7 ani'!$C$6))</f>
        <v/>
      </c>
      <c r="S12" s="245">
        <f>IF(OR(TOTAL!S12="",TOTAL!S12=0),"",IF('Vîrsta 1-2 ani'!$C$6&lt;=0,(('Vîrsta 3-4 ani'!S12/'Vîrsta 3-4 ani'!$C$6)+0.0016)*'Vîrsta 5-7 ani'!$C$6,(('Vîrsta 1-2 ani'!S12/'Vîrsta 1-2 ani'!$C$6)+0.0032)*'Vîrsta 5-7 ani'!$C$6))</f>
        <v>1.4503680000000001</v>
      </c>
      <c r="T12" s="245" t="str">
        <f>IF(OR(TOTAL!T12="",TOTAL!T12=0),"",IF('Vîrsta 1-2 ani'!$C$6&lt;=0,(('Vîrsta 3-4 ani'!T12/'Vîrsta 3-4 ani'!$C$6)+0.0016)*'Vîrsta 5-7 ani'!$C$6,(('Vîrsta 1-2 ani'!T12/'Vîrsta 1-2 ani'!$C$6)+0.0032)*'Vîrsta 5-7 ani'!$C$6))</f>
        <v/>
      </c>
      <c r="U12" s="245" t="str">
        <f>IF(OR(TOTAL!U12="",TOTAL!U12=0),"",IF('Vîrsta 1-2 ani'!$C$6&lt;=0,(('Vîrsta 3-4 ani'!U12/'Vîrsta 3-4 ani'!$C$6)+0.0016)*'Vîrsta 5-7 ani'!$C$6,(('Vîrsta 1-2 ani'!U12/'Vîrsta 1-2 ani'!$C$6)+0.0032)*'Vîrsta 5-7 ani'!$C$6))</f>
        <v/>
      </c>
      <c r="V12" s="245">
        <f>IF(OR(TOTAL!V12="",TOTAL!V12=0),"",IF('Vîrsta 1-2 ani'!$C$6&lt;=0,(('Vîrsta 3-4 ani'!V12/'Vîrsta 3-4 ani'!$C$6)+0.0016)*'Vîrsta 5-7 ani'!$C$6,(('Vîrsta 1-2 ani'!V12/'Vîrsta 1-2 ani'!$C$6)+0.0032)*'Vîrsta 5-7 ani'!$C$6))</f>
        <v>0.49036799999999992</v>
      </c>
      <c r="W12" s="245" t="str">
        <f>IF(OR(TOTAL!W12="",TOTAL!W12=0),"",IF('Vîrsta 1-2 ani'!$C$6&lt;=0,(('Vîrsta 3-4 ani'!W12/'Vîrsta 3-4 ani'!$C$6)+0.0016)*'Vîrsta 5-7 ani'!$C$6,(('Vîrsta 1-2 ani'!W12/'Vîrsta 1-2 ani'!$C$6)+0.0032)*'Vîrsta 5-7 ani'!$C$6))</f>
        <v/>
      </c>
      <c r="X12" s="245" t="str">
        <f>IF(OR(TOTAL!X12="",TOTAL!X12=0),"",IF('Vîrsta 1-2 ani'!$C$6&lt;=0,(('Vîrsta 3-4 ani'!X12/'Vîrsta 3-4 ani'!$C$6)+0.0016)*'Vîrsta 5-7 ani'!$C$6,(('Vîrsta 1-2 ani'!X12/'Vîrsta 1-2 ani'!$C$6)+0.0032)*'Vîrsta 5-7 ani'!$C$6))</f>
        <v/>
      </c>
      <c r="Y12" s="245" t="str">
        <f>IF(OR(TOTAL!Y12="",TOTAL!Y12=0),"",IF('Vîrsta 1-2 ani'!$C$6&lt;=0,(('Vîrsta 3-4 ani'!Y12/'Vîrsta 3-4 ani'!$C$6)+0.0016)*'Vîrsta 5-7 ani'!$C$6,(('Vîrsta 1-2 ani'!Y12/'Vîrsta 1-2 ani'!$C$6)+0.0032)*'Vîrsta 5-7 ani'!$C$6))</f>
        <v/>
      </c>
      <c r="Z12" s="25">
        <f t="shared" si="0"/>
        <v>3.0269760000000003</v>
      </c>
      <c r="AA12" s="25">
        <f t="shared" si="2"/>
        <v>4.3180827389443657</v>
      </c>
      <c r="AB12" s="25">
        <f>IFERROR(IF($AA12=0,"",$AA12-AC12*AA12/100),"")</f>
        <v>4.3180827389443657</v>
      </c>
      <c r="AC12" s="26">
        <v>0</v>
      </c>
      <c r="AD12" s="97">
        <f t="shared" si="4"/>
        <v>0.4318082738944366</v>
      </c>
      <c r="AE12" s="98">
        <v>0.1</v>
      </c>
      <c r="AF12" s="97">
        <f t="shared" si="5"/>
        <v>5.6135075606276751E-2</v>
      </c>
      <c r="AG12" s="98">
        <v>1.2999999999999999E-2</v>
      </c>
      <c r="AH12" s="97">
        <f t="shared" si="6"/>
        <v>3.1953812268188306</v>
      </c>
      <c r="AI12" s="98">
        <v>0.74</v>
      </c>
      <c r="AJ12" s="97">
        <f t="shared" si="7"/>
        <v>15.545097860199716</v>
      </c>
      <c r="AK12" s="98">
        <v>3.6</v>
      </c>
      <c r="AL12" s="192">
        <v>9.6</v>
      </c>
      <c r="AM12" s="99">
        <f t="shared" si="8"/>
        <v>-5.281917261055634</v>
      </c>
      <c r="AN12" s="99">
        <f t="shared" si="9"/>
        <v>44.980028530670481</v>
      </c>
      <c r="AO12" s="66"/>
    </row>
    <row r="13" spans="1:41" s="31" customFormat="1" ht="15.75" x14ac:dyDescent="0.25">
      <c r="A13" s="290"/>
      <c r="B13" s="56" t="s">
        <v>74</v>
      </c>
      <c r="C13" s="244">
        <f>IF(OR(TOTAL!C13="",TOTAL!C13=0),"",IF('Vîrsta 1-2 ani'!$C$6&lt;=0,(('Vîrsta 3-4 ani'!C13/'Vîrsta 3-4 ani'!$C$6)+0.004)*'Vîrsta 5-7 ani'!$C$6,(('Vîrsta 1-2 ani'!C13/'Vîrsta 1-2 ani'!$C$6)+0.0056)*'Vîrsta 5-7 ani'!$C$6))</f>
        <v>0.26131200000000004</v>
      </c>
      <c r="D13" s="245">
        <f>IF(OR(TOTAL!D13="",TOTAL!D13=0),"",IF('Vîrsta 1-2 ani'!$C$6&lt;=0,(('Vîrsta 3-4 ani'!D13/'Vîrsta 3-4 ani'!$C$6)+0.004)*'Vîrsta 5-7 ani'!$C$6,(('Vîrsta 1-2 ani'!D13/'Vîrsta 1-2 ani'!$C$6)+0.0056)*'Vîrsta 5-7 ani'!$C$6))</f>
        <v>0.18451200000000004</v>
      </c>
      <c r="E13" s="245">
        <f>IF(OR(TOTAL!E13="",TOTAL!E13=0),"",IF('Vîrsta 1-2 ani'!$C$6&lt;=0,(('Vîrsta 3-4 ani'!E13/'Vîrsta 3-4 ani'!$C$6)+0.004)*'Vîrsta 5-7 ani'!$C$6,(('Vîrsta 1-2 ani'!E13/'Vîrsta 1-2 ani'!$C$6)+0.0056)*'Vîrsta 5-7 ani'!$C$6))</f>
        <v>0.13891199999999998</v>
      </c>
      <c r="F13" s="245">
        <f>IF(OR(TOTAL!F13="",TOTAL!F13=0),"",IF('Vîrsta 1-2 ani'!$C$6&lt;=0,(('Vîrsta 3-4 ani'!F13/'Vîrsta 3-4 ani'!$C$6)+0.004)*'Vîrsta 5-7 ani'!$C$6,(('Vîrsta 1-2 ani'!F13/'Vîrsta 1-2 ani'!$C$6)+0.0056)*'Vîrsta 5-7 ani'!$C$6))</f>
        <v>0.28531200000000001</v>
      </c>
      <c r="G13" s="245">
        <f>IF(OR(TOTAL!G13="",TOTAL!G13=0),"",IF('Vîrsta 1-2 ani'!$C$6&lt;=0,(('Vîrsta 3-4 ani'!G13/'Vîrsta 3-4 ani'!$C$6)+0.004)*'Vîrsta 5-7 ani'!$C$6,(('Vîrsta 1-2 ani'!G13/'Vîrsta 1-2 ani'!$C$6)+0.0056)*'Vîrsta 5-7 ani'!$C$6))</f>
        <v>7.891200000000001E-2</v>
      </c>
      <c r="H13" s="245" t="str">
        <f>IF(OR(TOTAL!H13="",TOTAL!H13=0),"",IF('Vîrsta 1-2 ani'!$C$6&lt;=0,(('Vîrsta 3-4 ani'!H13/'Vîrsta 3-4 ani'!$C$6)+0.004)*'Vîrsta 5-7 ani'!$C$6,(('Vîrsta 1-2 ani'!H13/'Vîrsta 1-2 ani'!$C$6)+0.0056)*'Vîrsta 5-7 ani'!$C$6))</f>
        <v/>
      </c>
      <c r="I13" s="245">
        <f>IF(OR(TOTAL!I13="",TOTAL!I13=0),"",IF('Vîrsta 1-2 ani'!$C$6&lt;=0,(('Vîrsta 3-4 ani'!I13/'Vîrsta 3-4 ani'!$C$6)+0.004)*'Vîrsta 5-7 ani'!$C$6,(('Vîrsta 1-2 ani'!I13/'Vîrsta 1-2 ani'!$C$6)+0.0056)*'Vîrsta 5-7 ani'!$C$6))</f>
        <v>0.17491200000000001</v>
      </c>
      <c r="J13" s="245">
        <f>IF(OR(TOTAL!J13="",TOTAL!J13=0),"",IF('Vîrsta 1-2 ani'!$C$6&lt;=0,(('Vîrsta 3-4 ani'!J13/'Vîrsta 3-4 ani'!$C$6)+0.004)*'Vîrsta 5-7 ani'!$C$6,(('Vîrsta 1-2 ani'!J13/'Vîrsta 1-2 ani'!$C$6)+0.0056)*'Vîrsta 5-7 ani'!$C$6))</f>
        <v>0.117312</v>
      </c>
      <c r="K13" s="245">
        <f>IF(OR(TOTAL!K13="",TOTAL!K13=0),"",IF('Vîrsta 1-2 ani'!$C$6&lt;=0,(('Vîrsta 3-4 ani'!K13/'Vîrsta 3-4 ani'!$C$6)+0.004)*'Vîrsta 5-7 ani'!$C$6,(('Vîrsta 1-2 ani'!K13/'Vîrsta 1-2 ani'!$C$6)+0.0056)*'Vîrsta 5-7 ani'!$C$6))</f>
        <v>0.22291200000000003</v>
      </c>
      <c r="L13" s="245">
        <f>IF(OR(TOTAL!L13="",TOTAL!L13=0),"",IF('Vîrsta 1-2 ani'!$C$6&lt;=0,(('Vîrsta 3-4 ani'!L13/'Vîrsta 3-4 ani'!$C$6)+0.004)*'Vîrsta 5-7 ani'!$C$6,(('Vîrsta 1-2 ani'!L13/'Vîrsta 1-2 ani'!$C$6)+0.0056)*'Vîrsta 5-7 ani'!$C$6))</f>
        <v>0.11491199999999999</v>
      </c>
      <c r="M13" s="245" t="str">
        <f>IF(OR(TOTAL!M13="",TOTAL!M13=0),"",IF('Vîrsta 1-2 ani'!$C$6&lt;=0,(('Vîrsta 3-4 ani'!M13/'Vîrsta 3-4 ani'!$C$6)+0.004)*'Vîrsta 5-7 ani'!$C$6,(('Vîrsta 1-2 ani'!M13/'Vîrsta 1-2 ani'!$C$6)+0.0056)*'Vîrsta 5-7 ani'!$C$6))</f>
        <v/>
      </c>
      <c r="N13" s="245">
        <f>IF(OR(TOTAL!N13="",TOTAL!N13=0),"",IF('Vîrsta 1-2 ani'!$C$6&lt;=0,(('Vîrsta 3-4 ani'!N13/'Vîrsta 3-4 ani'!$C$6)+0.004)*'Vîrsta 5-7 ani'!$C$6,(('Vîrsta 1-2 ani'!N13/'Vîrsta 1-2 ani'!$C$6)+0.0056)*'Vîrsta 5-7 ani'!$C$6))</f>
        <v>0.25171200000000005</v>
      </c>
      <c r="O13" s="245">
        <f>IF(OR(TOTAL!O13="",TOTAL!O13=0),"",IF('Vîrsta 1-2 ani'!$C$6&lt;=0,(('Vîrsta 3-4 ani'!O13/'Vîrsta 3-4 ani'!$C$6)+0.004)*'Vîrsta 5-7 ani'!$C$6,(('Vîrsta 1-2 ani'!O13/'Vîrsta 1-2 ani'!$C$6)+0.0056)*'Vîrsta 5-7 ani'!$C$6))</f>
        <v>9.3312000000000006E-2</v>
      </c>
      <c r="P13" s="245">
        <f>IF(OR(TOTAL!P13="",TOTAL!P13=0),"",IF('Vîrsta 1-2 ani'!$C$6&lt;=0,(('Vîrsta 3-4 ani'!P13/'Vîrsta 3-4 ani'!$C$6)+0.004)*'Vîrsta 5-7 ani'!$C$6,(('Vîrsta 1-2 ani'!P13/'Vîrsta 1-2 ani'!$C$6)+0.0056)*'Vîrsta 5-7 ani'!$C$6))</f>
        <v>1.9413119999999999</v>
      </c>
      <c r="Q13" s="245">
        <f>IF(OR(TOTAL!Q13="",TOTAL!Q13=0),"",IF('Vîrsta 1-2 ani'!$C$6&lt;=0,(('Vîrsta 3-4 ani'!Q13/'Vîrsta 3-4 ani'!$C$6)+0.004)*'Vîrsta 5-7 ani'!$C$6,(('Vîrsta 1-2 ani'!Q13/'Vîrsta 1-2 ani'!$C$6)+0.0056)*'Vîrsta 5-7 ani'!$C$6))</f>
        <v>0.74131200000000008</v>
      </c>
      <c r="R13" s="245">
        <f>IF(OR(TOTAL!R13="",TOTAL!R13=0),"",IF('Vîrsta 1-2 ani'!$C$6&lt;=0,(('Vîrsta 3-4 ani'!R13/'Vîrsta 3-4 ani'!$C$6)+0.004)*'Vîrsta 5-7 ani'!$C$6,(('Vîrsta 1-2 ani'!R13/'Vîrsta 1-2 ani'!$C$6)+0.0056)*'Vîrsta 5-7 ani'!$C$6))</f>
        <v>0.38131199999999998</v>
      </c>
      <c r="S13" s="245" t="str">
        <f>IF(OR(TOTAL!S13="",TOTAL!S13=0),"",IF('Vîrsta 1-2 ani'!$C$6&lt;=0,(('Vîrsta 3-4 ani'!S13/'Vîrsta 3-4 ani'!$C$6)+0.004)*'Vîrsta 5-7 ani'!$C$6,(('Vîrsta 1-2 ani'!S13/'Vîrsta 1-2 ani'!$C$6)+0.0056)*'Vîrsta 5-7 ani'!$C$6))</f>
        <v/>
      </c>
      <c r="T13" s="245">
        <f>IF(OR(TOTAL!T13="",TOTAL!T13=0),"",IF('Vîrsta 1-2 ani'!$C$6&lt;=0,(('Vîrsta 3-4 ani'!T13/'Vîrsta 3-4 ani'!$C$6)+0.004)*'Vîrsta 5-7 ani'!$C$6,(('Vîrsta 1-2 ani'!T13/'Vîrsta 1-2 ani'!$C$6)+0.0056)*'Vîrsta 5-7 ani'!$C$6))</f>
        <v>1.8693119999999999</v>
      </c>
      <c r="U13" s="245">
        <f>IF(OR(TOTAL!U13="",TOTAL!U13=0),"",IF('Vîrsta 1-2 ani'!$C$6&lt;=0,(('Vîrsta 3-4 ani'!U13/'Vîrsta 3-4 ani'!$C$6)+0.004)*'Vîrsta 5-7 ani'!$C$6,(('Vîrsta 1-2 ani'!U13/'Vîrsta 1-2 ani'!$C$6)+0.0056)*'Vîrsta 5-7 ani'!$C$6))</f>
        <v>1.7013120000000002</v>
      </c>
      <c r="V13" s="245">
        <f>IF(OR(TOTAL!V13="",TOTAL!V13=0),"",IF('Vîrsta 1-2 ani'!$C$6&lt;=0,(('Vîrsta 3-4 ani'!V13/'Vîrsta 3-4 ani'!$C$6)+0.004)*'Vîrsta 5-7 ani'!$C$6,(('Vîrsta 1-2 ani'!V13/'Vîrsta 1-2 ani'!$C$6)+0.0056)*'Vîrsta 5-7 ani'!$C$6))</f>
        <v>1.4613120000000002</v>
      </c>
      <c r="W13" s="245" t="str">
        <f>IF(OR(TOTAL!W13="",TOTAL!W13=0),"",IF('Vîrsta 1-2 ani'!$C$6&lt;=0,(('Vîrsta 3-4 ani'!W13/'Vîrsta 3-4 ani'!$C$6)+0.004)*'Vîrsta 5-7 ani'!$C$6,(('Vîrsta 1-2 ani'!W13/'Vîrsta 1-2 ani'!$C$6)+0.0056)*'Vîrsta 5-7 ani'!$C$6))</f>
        <v/>
      </c>
      <c r="X13" s="245" t="str">
        <f>IF(OR(TOTAL!X13="",TOTAL!X13=0),"",IF('Vîrsta 1-2 ani'!$C$6&lt;=0,(('Vîrsta 3-4 ani'!X13/'Vîrsta 3-4 ani'!$C$6)+0.004)*'Vîrsta 5-7 ani'!$C$6,(('Vîrsta 1-2 ani'!X13/'Vîrsta 1-2 ani'!$C$6)+0.0056)*'Vîrsta 5-7 ani'!$C$6))</f>
        <v/>
      </c>
      <c r="Y13" s="245" t="str">
        <f>IF(OR(TOTAL!Y13="",TOTAL!Y13=0),"",IF('Vîrsta 1-2 ani'!$C$6&lt;=0,(('Vîrsta 3-4 ani'!Y13/'Vîrsta 3-4 ani'!$C$6)+0.004)*'Vîrsta 5-7 ani'!$C$6,(('Vîrsta 1-2 ani'!Y13/'Vîrsta 1-2 ani'!$C$6)+0.0056)*'Vîrsta 5-7 ani'!$C$6))</f>
        <v/>
      </c>
      <c r="Z13" s="25">
        <f t="shared" si="0"/>
        <v>10.019904</v>
      </c>
      <c r="AA13" s="25">
        <f t="shared" si="2"/>
        <v>14.293728958630528</v>
      </c>
      <c r="AB13" s="25">
        <f>IFERROR(IF($AA13=0,"",$AA13-AC13*AA13/100),"")</f>
        <v>14.150791669044223</v>
      </c>
      <c r="AC13" s="26">
        <v>1</v>
      </c>
      <c r="AD13" s="97">
        <f t="shared" si="4"/>
        <v>1.6980950002853066</v>
      </c>
      <c r="AE13" s="98">
        <v>0.12</v>
      </c>
      <c r="AF13" s="97">
        <f t="shared" si="5"/>
        <v>0.14150791669044224</v>
      </c>
      <c r="AG13" s="98">
        <v>0.01</v>
      </c>
      <c r="AH13" s="97">
        <f t="shared" si="6"/>
        <v>9.4810304182596301</v>
      </c>
      <c r="AI13" s="98">
        <v>0.67</v>
      </c>
      <c r="AJ13" s="97">
        <f t="shared" si="7"/>
        <v>50.518326258487875</v>
      </c>
      <c r="AK13" s="98">
        <v>3.57</v>
      </c>
      <c r="AL13" s="192">
        <v>17.600000000000001</v>
      </c>
      <c r="AM13" s="99">
        <f t="shared" si="8"/>
        <v>-3.4492083309557788</v>
      </c>
      <c r="AN13" s="99">
        <f t="shared" si="9"/>
        <v>80.402225392296714</v>
      </c>
      <c r="AO13" s="66"/>
    </row>
    <row r="14" spans="1:41" s="31" customFormat="1" ht="15.75" x14ac:dyDescent="0.25">
      <c r="A14" s="337"/>
      <c r="B14" s="56" t="s">
        <v>0</v>
      </c>
      <c r="C14" s="244">
        <f>IF(OR(TOTAL!C14="",TOTAL!C14=0),"",IF('Vîrsta 1-2 ani'!$C$6&lt;=0,(('Vîrsta 3-4 ani'!C14/'Vîrsta 3-4 ani'!$C$6)+0.0046)*'Vîrsta 5-7 ani'!$C$6,(('Vîrsta 1-2 ani'!C14/'Vîrsta 1-2 ani'!$C$6)+0.0096)*'Vîrsta 5-7 ani'!$C$6))</f>
        <v>0.33057599999999998</v>
      </c>
      <c r="D14" s="245">
        <f>IF(OR(TOTAL!D14="",TOTAL!D14=0),"",IF('Vîrsta 1-2 ani'!$C$6&lt;=0,(('Vîrsta 3-4 ani'!D14/'Vîrsta 3-4 ani'!$C$6)+0.0046)*'Vîrsta 5-7 ani'!$C$6,(('Vîrsta 1-2 ani'!D14/'Vîrsta 1-2 ani'!$C$6)+0.0096)*'Vîrsta 5-7 ani'!$C$6))</f>
        <v>0.56817600000000001</v>
      </c>
      <c r="E14" s="245">
        <f>IF(OR(TOTAL!E14="",TOTAL!E14=0),"",IF('Vîrsta 1-2 ani'!$C$6&lt;=0,(('Vîrsta 3-4 ani'!E14/'Vîrsta 3-4 ani'!$C$6)+0.0046)*'Vîrsta 5-7 ani'!$C$6,(('Vîrsta 1-2 ani'!E14/'Vîrsta 1-2 ani'!$C$6)+0.0096)*'Vîrsta 5-7 ani'!$C$6))</f>
        <v>0.18657599999999999</v>
      </c>
      <c r="F14" s="245">
        <f>IF(OR(TOTAL!F14="",TOTAL!F14=0),"",IF('Vîrsta 1-2 ani'!$C$6&lt;=0,(('Vîrsta 3-4 ani'!F14/'Vîrsta 3-4 ani'!$C$6)+0.0046)*'Vîrsta 5-7 ani'!$C$6,(('Vîrsta 1-2 ani'!F14/'Vîrsta 1-2 ani'!$C$6)+0.0096)*'Vîrsta 5-7 ani'!$C$6))</f>
        <v>0.18897599999999998</v>
      </c>
      <c r="G14" s="245">
        <f>IF(OR(TOTAL!G14="",TOTAL!G14=0),"",IF('Vîrsta 1-2 ani'!$C$6&lt;=0,(('Vîrsta 3-4 ani'!G14/'Vîrsta 3-4 ani'!$C$6)+0.0046)*'Vîrsta 5-7 ani'!$C$6,(('Vîrsta 1-2 ani'!G14/'Vîrsta 1-2 ani'!$C$6)+0.0096)*'Vîrsta 5-7 ani'!$C$6))</f>
        <v>0.31857599999999997</v>
      </c>
      <c r="H14" s="245">
        <f>IF(OR(TOTAL!H14="",TOTAL!H14=0),"",IF('Vîrsta 1-2 ani'!$C$6&lt;=0,(('Vîrsta 3-4 ani'!H14/'Vîrsta 3-4 ani'!$C$6)+0.0046)*'Vîrsta 5-7 ani'!$C$6,(('Vîrsta 1-2 ani'!H14/'Vîrsta 1-2 ani'!$C$6)+0.0096)*'Vîrsta 5-7 ani'!$C$6))</f>
        <v>0.27057599999999998</v>
      </c>
      <c r="I14" s="245">
        <f>IF(OR(TOTAL!I14="",TOTAL!I14=0),"",IF('Vîrsta 1-2 ani'!$C$6&lt;=0,(('Vîrsta 3-4 ani'!I14/'Vîrsta 3-4 ani'!$C$6)+0.0046)*'Vîrsta 5-7 ani'!$C$6,(('Vîrsta 1-2 ani'!I14/'Vîrsta 1-2 ani'!$C$6)+0.0096)*'Vîrsta 5-7 ani'!$C$6))</f>
        <v>0.27057599999999998</v>
      </c>
      <c r="J14" s="245">
        <f>IF(OR(TOTAL!J14="",TOTAL!J14=0),"",IF('Vîrsta 1-2 ani'!$C$6&lt;=0,(('Vîrsta 3-4 ani'!J14/'Vîrsta 3-4 ani'!$C$6)+0.0046)*'Vîrsta 5-7 ani'!$C$6,(('Vîrsta 1-2 ani'!J14/'Vîrsta 1-2 ani'!$C$6)+0.0096)*'Vîrsta 5-7 ani'!$C$6))</f>
        <v>1.0385760000000002</v>
      </c>
      <c r="K14" s="245">
        <f>IF(OR(TOTAL!K14="",TOTAL!K14=0),"",IF('Vîrsta 1-2 ani'!$C$6&lt;=0,(('Vîrsta 3-4 ani'!K14/'Vîrsta 3-4 ani'!$C$6)+0.0046)*'Vîrsta 5-7 ani'!$C$6,(('Vîrsta 1-2 ani'!K14/'Vîrsta 1-2 ani'!$C$6)+0.0096)*'Vîrsta 5-7 ani'!$C$6))</f>
        <v>0.222576</v>
      </c>
      <c r="L14" s="245">
        <f>IF(OR(TOTAL!L14="",TOTAL!L14=0),"",IF('Vîrsta 1-2 ani'!$C$6&lt;=0,(('Vîrsta 3-4 ani'!L14/'Vîrsta 3-4 ani'!$C$6)+0.0046)*'Vîrsta 5-7 ani'!$C$6,(('Vîrsta 1-2 ani'!L14/'Vîrsta 1-2 ani'!$C$6)+0.0096)*'Vîrsta 5-7 ani'!$C$6))</f>
        <v>0.18657599999999999</v>
      </c>
      <c r="M14" s="245">
        <f>IF(OR(TOTAL!M14="",TOTAL!M14=0),"",IF('Vîrsta 1-2 ani'!$C$6&lt;=0,(('Vîrsta 3-4 ani'!M14/'Vîrsta 3-4 ani'!$C$6)+0.0046)*'Vîrsta 5-7 ani'!$C$6,(('Vîrsta 1-2 ani'!M14/'Vîrsta 1-2 ani'!$C$6)+0.0096)*'Vîrsta 5-7 ani'!$C$6))</f>
        <v>0.27057599999999998</v>
      </c>
      <c r="N14" s="245">
        <f>IF(OR(TOTAL!N14="",TOTAL!N14=0),"",IF('Vîrsta 1-2 ani'!$C$6&lt;=0,(('Vîrsta 3-4 ani'!N14/'Vîrsta 3-4 ani'!$C$6)+0.0046)*'Vîrsta 5-7 ani'!$C$6,(('Vîrsta 1-2 ani'!N14/'Vîrsta 1-2 ani'!$C$6)+0.0096)*'Vîrsta 5-7 ani'!$C$6))</f>
        <v>0.51057599999999992</v>
      </c>
      <c r="O14" s="245">
        <f>IF(OR(TOTAL!O14="",TOTAL!O14=0),"",IF('Vîrsta 1-2 ani'!$C$6&lt;=0,(('Vîrsta 3-4 ani'!O14/'Vîrsta 3-4 ani'!$C$6)+0.0046)*'Vîrsta 5-7 ani'!$C$6,(('Vîrsta 1-2 ani'!O14/'Vîrsta 1-2 ani'!$C$6)+0.0096)*'Vîrsta 5-7 ani'!$C$6))</f>
        <v>0.21057599999999999</v>
      </c>
      <c r="P14" s="245">
        <f>IF(OR(TOTAL!P14="",TOTAL!P14=0),"",IF('Vîrsta 1-2 ani'!$C$6&lt;=0,(('Vîrsta 3-4 ani'!P14/'Vîrsta 3-4 ani'!$C$6)+0.0046)*'Vîrsta 5-7 ani'!$C$6,(('Vîrsta 1-2 ani'!P14/'Vîrsta 1-2 ani'!$C$6)+0.0096)*'Vîrsta 5-7 ani'!$C$6))</f>
        <v>1.9505759999999999</v>
      </c>
      <c r="Q14" s="245">
        <f>IF(OR(TOTAL!Q14="",TOTAL!Q14=0),"",IF('Vîrsta 1-2 ani'!$C$6&lt;=0,(('Vîrsta 3-4 ani'!Q14/'Vîrsta 3-4 ani'!$C$6)+0.0046)*'Vîrsta 5-7 ani'!$C$6,(('Vîrsta 1-2 ani'!Q14/'Vîrsta 1-2 ani'!$C$6)+0.0096)*'Vîrsta 5-7 ani'!$C$6))</f>
        <v>1.8425759999999998</v>
      </c>
      <c r="R14" s="245">
        <f>IF(OR(TOTAL!R14="",TOTAL!R14=0),"",IF('Vîrsta 1-2 ani'!$C$6&lt;=0,(('Vîrsta 3-4 ani'!R14/'Vîrsta 3-4 ani'!$C$6)+0.0046)*'Vîrsta 5-7 ani'!$C$6,(('Vîrsta 1-2 ani'!R14/'Vîrsta 1-2 ani'!$C$6)+0.0096)*'Vîrsta 5-7 ani'!$C$6))</f>
        <v>0.46257599999999999</v>
      </c>
      <c r="S14" s="245">
        <f>IF(OR(TOTAL!S14="",TOTAL!S14=0),"",IF('Vîrsta 1-2 ani'!$C$6&lt;=0,(('Vîrsta 3-4 ani'!S14/'Vîrsta 3-4 ani'!$C$6)+0.0046)*'Vîrsta 5-7 ani'!$C$6,(('Vîrsta 1-2 ani'!S14/'Vîrsta 1-2 ani'!$C$6)+0.0096)*'Vîrsta 5-7 ani'!$C$6))</f>
        <v>1.8305760000000002</v>
      </c>
      <c r="T14" s="245">
        <f>IF(OR(TOTAL!T14="",TOTAL!T14=0),"",IF('Vîrsta 1-2 ani'!$C$6&lt;=0,(('Vîrsta 3-4 ani'!T14/'Vîrsta 3-4 ani'!$C$6)+0.0046)*'Vîrsta 5-7 ani'!$C$6,(('Vîrsta 1-2 ani'!T14/'Vîrsta 1-2 ani'!$C$6)+0.0096)*'Vîrsta 5-7 ani'!$C$6))</f>
        <v>2.118576</v>
      </c>
      <c r="U14" s="245">
        <f>IF(OR(TOTAL!U14="",TOTAL!U14=0),"",IF('Vîrsta 1-2 ani'!$C$6&lt;=0,(('Vîrsta 3-4 ani'!U14/'Vîrsta 3-4 ani'!$C$6)+0.0046)*'Vîrsta 5-7 ani'!$C$6,(('Vîrsta 1-2 ani'!U14/'Vîrsta 1-2 ani'!$C$6)+0.0096)*'Vîrsta 5-7 ani'!$C$6))</f>
        <v>10.686576000000001</v>
      </c>
      <c r="V14" s="245">
        <f>IF(OR(TOTAL!V14="",TOTAL!V14=0),"",IF('Vîrsta 1-2 ani'!$C$6&lt;=0,(('Vîrsta 3-4 ani'!V14/'Vîrsta 3-4 ani'!$C$6)+0.0046)*'Vîrsta 5-7 ani'!$C$6,(('Vîrsta 1-2 ani'!V14/'Vîrsta 1-2 ani'!$C$6)+0.0096)*'Vîrsta 5-7 ani'!$C$6))</f>
        <v>2.4305759999999998</v>
      </c>
      <c r="W14" s="245" t="str">
        <f>IF(OR(TOTAL!W14="",TOTAL!W14=0),"",IF('Vîrsta 1-2 ani'!$C$6&lt;=0,(('Vîrsta 3-4 ani'!W14/'Vîrsta 3-4 ani'!$C$6)+0.0046)*'Vîrsta 5-7 ani'!$C$6,(('Vîrsta 1-2 ani'!W14/'Vîrsta 1-2 ani'!$C$6)+0.0096)*'Vîrsta 5-7 ani'!$C$6))</f>
        <v/>
      </c>
      <c r="X14" s="245" t="str">
        <f>IF(OR(TOTAL!X14="",TOTAL!X14=0),"",IF('Vîrsta 1-2 ani'!$C$6&lt;=0,(('Vîrsta 3-4 ani'!X14/'Vîrsta 3-4 ani'!$C$6)+0.0046)*'Vîrsta 5-7 ani'!$C$6,(('Vîrsta 1-2 ani'!X14/'Vîrsta 1-2 ani'!$C$6)+0.0096)*'Vîrsta 5-7 ani'!$C$6))</f>
        <v/>
      </c>
      <c r="Y14" s="245" t="str">
        <f>IF(OR(TOTAL!Y14="",TOTAL!Y14=0),"",IF('Vîrsta 1-2 ani'!$C$6&lt;=0,(('Vîrsta 3-4 ani'!Y14/'Vîrsta 3-4 ani'!$C$6)+0.0046)*'Vîrsta 5-7 ani'!$C$6,(('Vîrsta 1-2 ani'!Y14/'Vîrsta 1-2 ani'!$C$6)+0.0096)*'Vîrsta 5-7 ani'!$C$6))</f>
        <v/>
      </c>
      <c r="Z14" s="25">
        <f t="shared" si="0"/>
        <v>25.895520000000001</v>
      </c>
      <c r="AA14" s="25">
        <f t="shared" si="2"/>
        <v>36.940827389443655</v>
      </c>
      <c r="AB14" s="25">
        <f>IFERROR(IF($AA14=0,"",$AA14-AC14*AA14/100),"")</f>
        <v>26.597395720399433</v>
      </c>
      <c r="AC14" s="26">
        <v>28</v>
      </c>
      <c r="AD14" s="97">
        <f t="shared" si="4"/>
        <v>0.53194791440798872</v>
      </c>
      <c r="AE14" s="98">
        <v>0.02</v>
      </c>
      <c r="AF14" s="97">
        <f t="shared" si="5"/>
        <v>2.6597395720399434E-2</v>
      </c>
      <c r="AG14" s="98">
        <v>1E-3</v>
      </c>
      <c r="AH14" s="97">
        <f t="shared" si="6"/>
        <v>5.053505186875892</v>
      </c>
      <c r="AI14" s="98">
        <v>0.19</v>
      </c>
      <c r="AJ14" s="97">
        <f t="shared" si="7"/>
        <v>21.277916576319548</v>
      </c>
      <c r="AK14" s="98">
        <v>0.8</v>
      </c>
      <c r="AL14" s="192">
        <v>35.200000000000003</v>
      </c>
      <c r="AM14" s="99">
        <f t="shared" si="8"/>
        <v>-8.6026042796005697</v>
      </c>
      <c r="AN14" s="99">
        <f t="shared" si="9"/>
        <v>75.560783296589292</v>
      </c>
      <c r="AO14" s="66"/>
    </row>
    <row r="15" spans="1:41" ht="15.75" x14ac:dyDescent="0.25">
      <c r="A15" s="327">
        <v>2</v>
      </c>
      <c r="B15" s="19" t="s">
        <v>86</v>
      </c>
      <c r="C15" s="69">
        <f>IF(OR(TOTAL!C15="",TOTAL!C15=0),"",IF('Vîrsta 1-2 ani'!$C$6&lt;=0,(('Vîrsta 3-4 ani'!C15/'Vîrsta 3-4 ani'!$C$6)+0.04)*'Vîrsta 5-7 ani'!$C$6,(('Vîrsta 1-2 ani'!C15/'Vîrsta 1-2 ani'!$C$6)+0.064)*'Vîrsta 5-7 ani'!$C$6))</f>
        <v>1.56528</v>
      </c>
      <c r="D15" s="69">
        <f>IF(OR(TOTAL!D15="",TOTAL!D15=0),"",IF('Vîrsta 1-2 ani'!$C$6&lt;=0,(('Vîrsta 3-4 ani'!D15/'Vîrsta 3-4 ani'!$C$6)+0.04)*'Vîrsta 5-7 ani'!$C$6,(('Vîrsta 1-2 ani'!D15/'Vîrsta 1-2 ani'!$C$6)+0.064)*'Vîrsta 5-7 ani'!$C$6))</f>
        <v>1.3804800000000002</v>
      </c>
      <c r="E15" s="69">
        <f>IF(OR(TOTAL!E15="",TOTAL!E15=0),"",IF('Vîrsta 1-2 ani'!$C$6&lt;=0,(('Vîrsta 3-4 ani'!E15/'Vîrsta 3-4 ani'!$C$6)+0.04)*'Vîrsta 5-7 ani'!$C$6,(('Vîrsta 1-2 ani'!E15/'Vîrsta 1-2 ani'!$C$6)+0.064)*'Vîrsta 5-7 ani'!$C$6))</f>
        <v>1.1111999999999997</v>
      </c>
      <c r="F15" s="69">
        <f>IF(OR(TOTAL!F15="",TOTAL!F15=0),"",IF('Vîrsta 1-2 ani'!$C$6&lt;=0,(('Vîrsta 3-4 ani'!F15/'Vîrsta 3-4 ani'!$C$6)+0.04)*'Vîrsta 5-7 ani'!$C$6,(('Vîrsta 1-2 ani'!F15/'Vîrsta 1-2 ani'!$C$6)+0.064)*'Vîrsta 5-7 ani'!$C$6))</f>
        <v>1.0569599999999999</v>
      </c>
      <c r="G15" s="69">
        <f>IF(OR(TOTAL!G15="",TOTAL!G15=0),"",IF('Vîrsta 1-2 ani'!$C$6&lt;=0,(('Vîrsta 3-4 ani'!G15/'Vîrsta 3-4 ani'!$C$6)+0.04)*'Vîrsta 5-7 ani'!$C$6,(('Vîrsta 1-2 ani'!G15/'Vîrsta 1-2 ani'!$C$6)+0.064)*'Vîrsta 5-7 ani'!$C$6))</f>
        <v>1.4059199999999996</v>
      </c>
      <c r="H15" s="69">
        <f>IF(OR(TOTAL!H15="",TOTAL!H15=0),"",IF('Vîrsta 1-2 ani'!$C$6&lt;=0,(('Vîrsta 3-4 ani'!H15/'Vîrsta 3-4 ani'!$C$6)+0.04)*'Vîrsta 5-7 ani'!$C$6,(('Vîrsta 1-2 ani'!H15/'Vîrsta 1-2 ani'!$C$6)+0.064)*'Vîrsta 5-7 ani'!$C$6))</f>
        <v>1.8220800000000001</v>
      </c>
      <c r="I15" s="69">
        <f>IF(OR(TOTAL!I15="",TOTAL!I15=0),"",IF('Vîrsta 1-2 ani'!$C$6&lt;=0,(('Vîrsta 3-4 ani'!I15/'Vîrsta 3-4 ani'!$C$6)+0.04)*'Vîrsta 5-7 ani'!$C$6,(('Vîrsta 1-2 ani'!I15/'Vîrsta 1-2 ani'!$C$6)+0.064)*'Vîrsta 5-7 ani'!$C$6))</f>
        <v>1.7260800000000003</v>
      </c>
      <c r="J15" s="69">
        <f>IF(OR(TOTAL!J15="",TOTAL!J15=0),"",IF('Vîrsta 1-2 ani'!$C$6&lt;=0,(('Vîrsta 3-4 ani'!J15/'Vîrsta 3-4 ani'!$C$6)+0.04)*'Vîrsta 5-7 ani'!$C$6,(('Vîrsta 1-2 ani'!J15/'Vîrsta 1-2 ani'!$C$6)+0.064)*'Vîrsta 5-7 ani'!$C$6))</f>
        <v>1.7884800000000001</v>
      </c>
      <c r="K15" s="69">
        <f>IF(OR(TOTAL!K15="",TOTAL!K15=0),"",IF('Vîrsta 1-2 ani'!$C$6&lt;=0,(('Vîrsta 3-4 ani'!K15/'Vîrsta 3-4 ani'!$C$6)+0.04)*'Vîrsta 5-7 ani'!$C$6,(('Vîrsta 1-2 ani'!K15/'Vîrsta 1-2 ani'!$C$6)+0.064)*'Vîrsta 5-7 ani'!$C$6))</f>
        <v>1.3420800000000002</v>
      </c>
      <c r="L15" s="69">
        <f>IF(OR(TOTAL!L15="",TOTAL!L15=0),"",IF('Vîrsta 1-2 ani'!$C$6&lt;=0,(('Vîrsta 3-4 ani'!L15/'Vîrsta 3-4 ani'!$C$6)+0.04)*'Vîrsta 5-7 ani'!$C$6,(('Vîrsta 1-2 ani'!L15/'Vîrsta 1-2 ani'!$C$6)+0.064)*'Vîrsta 5-7 ani'!$C$6))</f>
        <v>2.0543999999999998</v>
      </c>
      <c r="M15" s="69">
        <f>IF(OR(TOTAL!M15="",TOTAL!M15=0),"",IF('Vîrsta 1-2 ani'!$C$6&lt;=0,(('Vîrsta 3-4 ani'!M15/'Vîrsta 3-4 ani'!$C$6)+0.04)*'Vîrsta 5-7 ani'!$C$6,(('Vîrsta 1-2 ani'!M15/'Vîrsta 1-2 ani'!$C$6)+0.064)*'Vîrsta 5-7 ani'!$C$6))</f>
        <v>2.2924799999999999</v>
      </c>
      <c r="N15" s="69">
        <f>IF(OR(TOTAL!N15="",TOTAL!N15=0),"",IF('Vîrsta 1-2 ani'!$C$6&lt;=0,(('Vîrsta 3-4 ani'!N15/'Vîrsta 3-4 ani'!$C$6)+0.04)*'Vîrsta 5-7 ani'!$C$6,(('Vîrsta 1-2 ani'!N15/'Vîrsta 1-2 ani'!$C$6)+0.064)*'Vîrsta 5-7 ani'!$C$6))</f>
        <v>1.7116799999999999</v>
      </c>
      <c r="O15" s="69">
        <f>IF(OR(TOTAL!O15="",TOTAL!O15=0),"",IF('Vîrsta 1-2 ani'!$C$6&lt;=0,(('Vîrsta 3-4 ani'!O15/'Vîrsta 3-4 ani'!$C$6)+0.04)*'Vîrsta 5-7 ani'!$C$6,(('Vîrsta 1-2 ani'!O15/'Vîrsta 1-2 ani'!$C$6)+0.064)*'Vîrsta 5-7 ani'!$C$6))</f>
        <v>1.17984</v>
      </c>
      <c r="P15" s="69">
        <f>IF(OR(TOTAL!P15="",TOTAL!P15=0),"",IF('Vîrsta 1-2 ani'!$C$6&lt;=0,(('Vîrsta 3-4 ani'!P15/'Vîrsta 3-4 ani'!$C$6)+0.04)*'Vîrsta 5-7 ani'!$C$6,(('Vîrsta 1-2 ani'!P15/'Vîrsta 1-2 ani'!$C$6)+0.064)*'Vîrsta 5-7 ani'!$C$6))</f>
        <v>11.750879999999999</v>
      </c>
      <c r="Q15" s="69">
        <f>IF(OR(TOTAL!Q15="",TOTAL!Q15=0),"",IF('Vîrsta 1-2 ani'!$C$6&lt;=0,(('Vîrsta 3-4 ani'!Q15/'Vîrsta 3-4 ani'!$C$6)+0.04)*'Vîrsta 5-7 ani'!$C$6,(('Vîrsta 1-2 ani'!Q15/'Vîrsta 1-2 ani'!$C$6)+0.064)*'Vîrsta 5-7 ani'!$C$6))</f>
        <v>10.788479999999998</v>
      </c>
      <c r="R15" s="69">
        <f>IF(OR(TOTAL!R15="",TOTAL!R15=0),"",IF('Vîrsta 1-2 ani'!$C$6&lt;=0,(('Vîrsta 3-4 ani'!R15/'Vîrsta 3-4 ani'!$C$6)+0.04)*'Vîrsta 5-7 ani'!$C$6,(('Vîrsta 1-2 ani'!R15/'Vîrsta 1-2 ani'!$C$6)+0.064)*'Vîrsta 5-7 ani'!$C$6))</f>
        <v>2.3212800000000007</v>
      </c>
      <c r="S15" s="69">
        <f>IF(OR(TOTAL!S15="",TOTAL!S15=0),"",IF('Vîrsta 1-2 ani'!$C$6&lt;=0,(('Vîrsta 3-4 ani'!S15/'Vîrsta 3-4 ani'!$C$6)+0.04)*'Vîrsta 5-7 ani'!$C$6,(('Vîrsta 1-2 ani'!S15/'Vîrsta 1-2 ani'!$C$6)+0.064)*'Vîrsta 5-7 ani'!$C$6))</f>
        <v>11.959679999999999</v>
      </c>
      <c r="T15" s="69">
        <f>IF(OR(TOTAL!T15="",TOTAL!T15=0),"",IF('Vîrsta 1-2 ani'!$C$6&lt;=0,(('Vîrsta 3-4 ani'!T15/'Vîrsta 3-4 ani'!$C$6)+0.04)*'Vîrsta 5-7 ani'!$C$6,(('Vîrsta 1-2 ani'!T15/'Vîrsta 1-2 ani'!$C$6)+0.064)*'Vîrsta 5-7 ani'!$C$6))</f>
        <v>13.601279999999997</v>
      </c>
      <c r="U15" s="69">
        <f>IF(OR(TOTAL!U15="",TOTAL!U15=0),"",IF('Vîrsta 1-2 ani'!$C$6&lt;=0,(('Vîrsta 3-4 ani'!U15/'Vîrsta 3-4 ani'!$C$6)+0.04)*'Vîrsta 5-7 ani'!$C$6,(('Vîrsta 1-2 ani'!U15/'Vîrsta 1-2 ani'!$C$6)+0.064)*'Vîrsta 5-7 ani'!$C$6))</f>
        <v>24.818880000000004</v>
      </c>
      <c r="V15" s="69">
        <f>IF(OR(TOTAL!V15="",TOTAL!V15=0),"",IF('Vîrsta 1-2 ani'!$C$6&lt;=0,(('Vîrsta 3-4 ani'!V15/'Vîrsta 3-4 ani'!$C$6)+0.04)*'Vîrsta 5-7 ani'!$C$6,(('Vîrsta 1-2 ani'!V15/'Vîrsta 1-2 ani'!$C$6)+0.064)*'Vîrsta 5-7 ani'!$C$6))</f>
        <v>6.9100800000000007</v>
      </c>
      <c r="W15" s="69" t="str">
        <f>IF(OR(TOTAL!W15="",TOTAL!W15=0),"",IF('Vîrsta 1-2 ani'!$C$6&lt;=0,(('Vîrsta 3-4 ani'!W15/'Vîrsta 3-4 ani'!$C$6)+0.04)*'Vîrsta 5-7 ani'!$C$6,(('Vîrsta 1-2 ani'!W15/'Vîrsta 1-2 ani'!$C$6)+0.064)*'Vîrsta 5-7 ani'!$C$6))</f>
        <v/>
      </c>
      <c r="X15" s="69" t="str">
        <f>IF(OR(TOTAL!X15="",TOTAL!X15=0),"",IF('Vîrsta 1-2 ani'!$C$6&lt;=0,(('Vîrsta 3-4 ani'!X15/'Vîrsta 3-4 ani'!$C$6)+0.04)*'Vîrsta 5-7 ani'!$C$6,(('Vîrsta 1-2 ani'!X15/'Vîrsta 1-2 ani'!$C$6)+0.064)*'Vîrsta 5-7 ani'!$C$6))</f>
        <v/>
      </c>
      <c r="Y15" s="69" t="str">
        <f>IF(OR(TOTAL!Y15="",TOTAL!Y15=0),"",IF('Vîrsta 1-2 ani'!$C$6&lt;=0,(('Vîrsta 3-4 ani'!Y15/'Vîrsta 3-4 ani'!$C$6)+0.04)*'Vîrsta 5-7 ani'!$C$6,(('Vîrsta 1-2 ani'!Y15/'Vîrsta 1-2 ani'!$C$6)+0.064)*'Vîrsta 5-7 ani'!$C$6))</f>
        <v/>
      </c>
      <c r="Z15" s="10">
        <f t="shared" si="0"/>
        <v>102.58752000000001</v>
      </c>
      <c r="AA15" s="10">
        <f t="shared" si="2"/>
        <v>146.34453637660485</v>
      </c>
      <c r="AB15" s="10">
        <f>IFERROR(IF($AA15=0,"",$AA15-AC15*AA15/100),"")</f>
        <v>116.48000683823109</v>
      </c>
      <c r="AC15" s="3">
        <v>20.407</v>
      </c>
      <c r="AD15" s="90">
        <f>IFERROR(IF($AB15=0,"",$AB15*AE15),"")</f>
        <v>1.9801601162499287</v>
      </c>
      <c r="AE15" s="90">
        <v>1.7000000000000001E-2</v>
      </c>
      <c r="AF15" s="90">
        <f>IFERROR(IF($AB15=0,"",$AB15*AG15),"")</f>
        <v>0.34944002051469331</v>
      </c>
      <c r="AG15" s="90">
        <v>3.0000000000000001E-3</v>
      </c>
      <c r="AH15" s="90">
        <f>IFERROR(IF($AB15=0,"",$AB15*AI15),"")</f>
        <v>12.113920711176032</v>
      </c>
      <c r="AI15" s="90">
        <v>0.104</v>
      </c>
      <c r="AJ15" s="90">
        <f>IFERROR(IF($AB15=0,"",$AB15*AK15),"")</f>
        <v>36.45824214036633</v>
      </c>
      <c r="AK15" s="91">
        <v>0.313</v>
      </c>
      <c r="AL15" s="193">
        <v>216</v>
      </c>
      <c r="AM15" s="96">
        <f>IFERROR((AB15-AL15),"")</f>
        <v>-99.519993161768909</v>
      </c>
      <c r="AN15" s="96">
        <f>IFERROR((AB15*100/AL15),"")</f>
        <v>53.925929091773654</v>
      </c>
      <c r="AO15" s="18"/>
    </row>
    <row r="16" spans="1:41" s="31" customFormat="1" ht="15.75" x14ac:dyDescent="0.25">
      <c r="A16" s="327"/>
      <c r="B16" s="57" t="s">
        <v>17</v>
      </c>
      <c r="C16" s="246" t="str">
        <f>IF(OR(TOTAL!C16="",TOTAL!C16=0),"",TOTAL!C16/TOTAL!$C$6*'Vîrsta 5-7 ani'!$C$6)</f>
        <v/>
      </c>
      <c r="D16" s="246" t="str">
        <f>IF(OR(TOTAL!D16="",TOTAL!D16=0),"",TOTAL!D16/TOTAL!$C$6*'Vîrsta 5-7 ani'!$C$6)</f>
        <v/>
      </c>
      <c r="E16" s="246" t="str">
        <f>IF(OR(TOTAL!E16="",TOTAL!E16=0),"",TOTAL!E16/TOTAL!$C$6*'Vîrsta 5-7 ani'!$C$6)</f>
        <v/>
      </c>
      <c r="F16" s="246" t="str">
        <f>IF(OR(TOTAL!F16="",TOTAL!F16=0),"",TOTAL!F16/TOTAL!$C$6*'Vîrsta 5-7 ani'!$C$6)</f>
        <v/>
      </c>
      <c r="G16" s="246" t="str">
        <f>IF(OR(TOTAL!G16="",TOTAL!G16=0),"",TOTAL!G16/TOTAL!$C$6*'Vîrsta 5-7 ani'!$C$6)</f>
        <v/>
      </c>
      <c r="H16" s="246" t="str">
        <f>IF(OR(TOTAL!H16="",TOTAL!H16=0),"",TOTAL!H16/TOTAL!$C$6*'Vîrsta 5-7 ani'!$C$6)</f>
        <v/>
      </c>
      <c r="I16" s="246" t="str">
        <f>IF(OR(TOTAL!I16="",TOTAL!I16=0),"",TOTAL!I16/TOTAL!$C$6*'Vîrsta 5-7 ani'!$C$6)</f>
        <v/>
      </c>
      <c r="J16" s="246" t="str">
        <f>IF(OR(TOTAL!J16="",TOTAL!J16=0),"",TOTAL!J16/TOTAL!$C$6*'Vîrsta 5-7 ani'!$C$6)</f>
        <v/>
      </c>
      <c r="K16" s="246" t="str">
        <f>IF(OR(TOTAL!K16="",TOTAL!K16=0),"",TOTAL!K16/TOTAL!$C$6*'Vîrsta 5-7 ani'!$C$6)</f>
        <v/>
      </c>
      <c r="L16" s="246" t="str">
        <f>IF(OR(TOTAL!L16="",TOTAL!L16=0),"",TOTAL!L16/TOTAL!$C$6*'Vîrsta 5-7 ani'!$C$6)</f>
        <v/>
      </c>
      <c r="M16" s="246" t="str">
        <f>IF(OR(TOTAL!M16="",TOTAL!M16=0),"",TOTAL!M16/TOTAL!$C$6*'Vîrsta 5-7 ani'!$C$6)</f>
        <v/>
      </c>
      <c r="N16" s="246" t="str">
        <f>IF(OR(TOTAL!N16="",TOTAL!N16=0),"",TOTAL!N16/TOTAL!$C$6*'Vîrsta 5-7 ani'!$C$6)</f>
        <v/>
      </c>
      <c r="O16" s="246" t="str">
        <f>IF(OR(TOTAL!O16="",TOTAL!O16=0),"",TOTAL!O16/TOTAL!$C$6*'Vîrsta 5-7 ani'!$C$6)</f>
        <v/>
      </c>
      <c r="P16" s="246" t="str">
        <f>IF(OR(TOTAL!P16="",TOTAL!P16=0),"",TOTAL!P16/TOTAL!$C$6*'Vîrsta 5-7 ani'!$C$6)</f>
        <v/>
      </c>
      <c r="Q16" s="246" t="str">
        <f>IF(OR(TOTAL!Q16="",TOTAL!Q16=0),"",TOTAL!Q16/TOTAL!$C$6*'Vîrsta 5-7 ani'!$C$6)</f>
        <v/>
      </c>
      <c r="R16" s="246" t="str">
        <f>IF(OR(TOTAL!R16="",TOTAL!R16=0),"",TOTAL!R16/TOTAL!$C$6*'Vîrsta 5-7 ani'!$C$6)</f>
        <v/>
      </c>
      <c r="S16" s="246" t="str">
        <f>IF(OR(TOTAL!S16="",TOTAL!S16=0),"",TOTAL!S16/TOTAL!$C$6*'Vîrsta 5-7 ani'!$C$6)</f>
        <v/>
      </c>
      <c r="T16" s="246" t="str">
        <f>IF(OR(TOTAL!T16="",TOTAL!T16=0),"",TOTAL!T16/TOTAL!$C$6*'Vîrsta 5-7 ani'!$C$6)</f>
        <v/>
      </c>
      <c r="U16" s="246" t="str">
        <f>IF(OR(TOTAL!U16="",TOTAL!U16=0),"",TOTAL!U16/TOTAL!$C$6*'Vîrsta 5-7 ani'!$C$6)</f>
        <v/>
      </c>
      <c r="V16" s="246" t="str">
        <f>IF(OR(TOTAL!V16="",TOTAL!V16=0),"",TOTAL!V16/TOTAL!$C$6*'Vîrsta 5-7 ani'!$C$6)</f>
        <v/>
      </c>
      <c r="W16" s="246" t="str">
        <f>IF(OR(TOTAL!W16="",TOTAL!W16=0),"",TOTAL!W16/TOTAL!$C$6*'Vîrsta 5-7 ani'!$C$6)</f>
        <v/>
      </c>
      <c r="X16" s="246" t="str">
        <f>IF(OR(TOTAL!X16="",TOTAL!X16=0),"",TOTAL!X16/TOTAL!$C$6*'Vîrsta 5-7 ani'!$C$6)</f>
        <v/>
      </c>
      <c r="Y16" s="246" t="str">
        <f>IF(OR(TOTAL!Y16="",TOTAL!Y16=0),"",TOTAL!Y16/TOTAL!$C$6*'Vîrsta 5-7 ani'!$C$6)</f>
        <v/>
      </c>
      <c r="Z16" s="11">
        <f t="shared" si="0"/>
        <v>0</v>
      </c>
      <c r="AA16" s="11">
        <f t="shared" si="2"/>
        <v>0</v>
      </c>
      <c r="AB16" s="11" t="str">
        <f t="shared" ref="AB16:AB44" si="10">IFERROR(IF($AA16=0,"",$AA16-AC16*AA16/100),"")</f>
        <v/>
      </c>
      <c r="AC16" s="7">
        <v>30</v>
      </c>
      <c r="AD16" s="97" t="str">
        <f>IFERROR(IF($AB16=0,"",$AB16*AE16),"")</f>
        <v/>
      </c>
      <c r="AE16" s="100">
        <v>0.01</v>
      </c>
      <c r="AF16" s="101" t="str">
        <f>IFERROR(IF($AB16=0,"",$AB16*AG16),"")</f>
        <v/>
      </c>
      <c r="AG16" s="100"/>
      <c r="AH16" s="101" t="str">
        <f t="shared" ref="AH16:AH44" si="11">IFERROR(IF($AB16=0,"",$AB16*AI16),"")</f>
        <v/>
      </c>
      <c r="AI16" s="100">
        <v>0.06</v>
      </c>
      <c r="AJ16" s="97" t="str">
        <f>IFERROR(IF($AB16=0,"",$AB16*AK16),"")</f>
        <v/>
      </c>
      <c r="AK16" s="98">
        <v>0.26</v>
      </c>
      <c r="AL16" s="194" t="s">
        <v>117</v>
      </c>
      <c r="AM16" s="134"/>
      <c r="AN16" s="135"/>
      <c r="AO16" s="66"/>
    </row>
    <row r="17" spans="1:41" s="31" customFormat="1" ht="15.75" x14ac:dyDescent="0.25">
      <c r="A17" s="327"/>
      <c r="B17" s="57" t="s">
        <v>18</v>
      </c>
      <c r="C17" s="246" t="str">
        <f>IF(OR(TOTAL!C17="",TOTAL!C17=0),"",TOTAL!C17/TOTAL!$C$6*'Vîrsta 5-7 ani'!$C$6)</f>
        <v/>
      </c>
      <c r="D17" s="246" t="str">
        <f>IF(OR(TOTAL!D17="",TOTAL!D17=0),"",TOTAL!D17/TOTAL!$C$6*'Vîrsta 5-7 ani'!$C$6)</f>
        <v/>
      </c>
      <c r="E17" s="246" t="str">
        <f>IF(OR(TOTAL!E17="",TOTAL!E17=0),"",TOTAL!E17/TOTAL!$C$6*'Vîrsta 5-7 ani'!$C$6)</f>
        <v/>
      </c>
      <c r="F17" s="246" t="str">
        <f>IF(OR(TOTAL!F17="",TOTAL!F17=0),"",TOTAL!F17/TOTAL!$C$6*'Vîrsta 5-7 ani'!$C$6)</f>
        <v/>
      </c>
      <c r="G17" s="246" t="str">
        <f>IF(OR(TOTAL!G17="",TOTAL!G17=0),"",TOTAL!G17/TOTAL!$C$6*'Vîrsta 5-7 ani'!$C$6)</f>
        <v/>
      </c>
      <c r="H17" s="246" t="str">
        <f>IF(OR(TOTAL!H17="",TOTAL!H17=0),"",TOTAL!H17/TOTAL!$C$6*'Vîrsta 5-7 ani'!$C$6)</f>
        <v/>
      </c>
      <c r="I17" s="246" t="str">
        <f>IF(OR(TOTAL!I17="",TOTAL!I17=0),"",TOTAL!I17/TOTAL!$C$6*'Vîrsta 5-7 ani'!$C$6)</f>
        <v/>
      </c>
      <c r="J17" s="246" t="str">
        <f>IF(OR(TOTAL!J17="",TOTAL!J17=0),"",TOTAL!J17/TOTAL!$C$6*'Vîrsta 5-7 ani'!$C$6)</f>
        <v/>
      </c>
      <c r="K17" s="246">
        <f>IF(OR(TOTAL!K17="",TOTAL!K17=0),"",TOTAL!K17/TOTAL!$C$6*'Vîrsta 5-7 ani'!$C$6)</f>
        <v>7.2000000000000008E-2</v>
      </c>
      <c r="L17" s="246">
        <f>IF(OR(TOTAL!L17="",TOTAL!L17=0),"",TOTAL!L17/TOTAL!$C$6*'Vîrsta 5-7 ani'!$C$6)</f>
        <v>0.40559999999999996</v>
      </c>
      <c r="M17" s="246">
        <f>IF(OR(TOTAL!M17="",TOTAL!M17=0),"",TOTAL!M17/TOTAL!$C$6*'Vîrsta 5-7 ani'!$C$6)</f>
        <v>0.62400000000000011</v>
      </c>
      <c r="N17" s="246" t="str">
        <f>IF(OR(TOTAL!N17="",TOTAL!N17=0),"",TOTAL!N17/TOTAL!$C$6*'Vîrsta 5-7 ani'!$C$6)</f>
        <v/>
      </c>
      <c r="O17" s="246" t="str">
        <f>IF(OR(TOTAL!O17="",TOTAL!O17=0),"",TOTAL!O17/TOTAL!$C$6*'Vîrsta 5-7 ani'!$C$6)</f>
        <v/>
      </c>
      <c r="P17" s="246" t="str">
        <f>IF(OR(TOTAL!P17="",TOTAL!P17=0),"",TOTAL!P17/TOTAL!$C$6*'Vîrsta 5-7 ani'!$C$6)</f>
        <v/>
      </c>
      <c r="Q17" s="246" t="str">
        <f>IF(OR(TOTAL!Q17="",TOTAL!Q17=0),"",TOTAL!Q17/TOTAL!$C$6*'Vîrsta 5-7 ani'!$C$6)</f>
        <v/>
      </c>
      <c r="R17" s="246" t="str">
        <f>IF(OR(TOTAL!R17="",TOTAL!R17=0),"",TOTAL!R17/TOTAL!$C$6*'Vîrsta 5-7 ani'!$C$6)</f>
        <v/>
      </c>
      <c r="S17" s="246" t="str">
        <f>IF(OR(TOTAL!S17="",TOTAL!S17=0),"",TOTAL!S17/TOTAL!$C$6*'Vîrsta 5-7 ani'!$C$6)</f>
        <v/>
      </c>
      <c r="T17" s="246" t="str">
        <f>IF(OR(TOTAL!T17="",TOTAL!T17=0),"",TOTAL!T17/TOTAL!$C$6*'Vîrsta 5-7 ani'!$C$6)</f>
        <v/>
      </c>
      <c r="U17" s="246">
        <f>IF(OR(TOTAL!U17="",TOTAL!U17=0),"",TOTAL!U17/TOTAL!$C$6*'Vîrsta 5-7 ani'!$C$6)</f>
        <v>5.6159999999999997</v>
      </c>
      <c r="V17" s="246" t="str">
        <f>IF(OR(TOTAL!V17="",TOTAL!V17=0),"",TOTAL!V17/TOTAL!$C$6*'Vîrsta 5-7 ani'!$C$6)</f>
        <v/>
      </c>
      <c r="W17" s="246" t="str">
        <f>IF(OR(TOTAL!W17="",TOTAL!W17=0),"",TOTAL!W17/TOTAL!$C$6*'Vîrsta 5-7 ani'!$C$6)</f>
        <v/>
      </c>
      <c r="X17" s="246" t="str">
        <f>IF(OR(TOTAL!X17="",TOTAL!X17=0),"",TOTAL!X17/TOTAL!$C$6*'Vîrsta 5-7 ani'!$C$6)</f>
        <v/>
      </c>
      <c r="Y17" s="246" t="str">
        <f>IF(OR(TOTAL!Y17="",TOTAL!Y17=0),"",TOTAL!Y17/TOTAL!$C$6*'Vîrsta 5-7 ani'!$C$6)</f>
        <v/>
      </c>
      <c r="Z17" s="11">
        <f t="shared" si="0"/>
        <v>6.7176</v>
      </c>
      <c r="AA17" s="11">
        <f t="shared" si="2"/>
        <v>9.582881597717547</v>
      </c>
      <c r="AB17" s="11">
        <f t="shared" si="10"/>
        <v>7.1871611982881607</v>
      </c>
      <c r="AC17" s="7">
        <v>25</v>
      </c>
      <c r="AD17" s="97">
        <f t="shared" ref="AD17:AD44" si="12">IFERROR(IF($AB17=0,"",$AB17*AE17),"")</f>
        <v>4.3122967189728967E-2</v>
      </c>
      <c r="AE17" s="100">
        <v>6.0000000000000001E-3</v>
      </c>
      <c r="AF17" s="101">
        <f t="shared" ref="AF17:AF44" si="13">IFERROR(IF($AB17=0,"",$AB17*AG17),"")</f>
        <v>2.1561483594864483E-2</v>
      </c>
      <c r="AG17" s="100">
        <v>3.0000000000000001E-3</v>
      </c>
      <c r="AH17" s="101">
        <f t="shared" si="11"/>
        <v>0.40966818830242518</v>
      </c>
      <c r="AI17" s="100">
        <v>5.7000000000000002E-2</v>
      </c>
      <c r="AJ17" s="97">
        <f t="shared" ref="AJ17:AJ44" si="14">IFERROR(IF($AB17=0,"",$AB17*AK17),"")</f>
        <v>0.86245934379457923</v>
      </c>
      <c r="AK17" s="98">
        <v>0.12</v>
      </c>
      <c r="AL17" s="195"/>
      <c r="AM17" s="136"/>
      <c r="AN17" s="137"/>
      <c r="AO17" s="66"/>
    </row>
    <row r="18" spans="1:41" s="31" customFormat="1" ht="15.75" x14ac:dyDescent="0.25">
      <c r="A18" s="327"/>
      <c r="B18" s="57" t="s">
        <v>78</v>
      </c>
      <c r="C18" s="246">
        <f>IF(OR(TOTAL!C18="",TOTAL!C18=0),"",TOTAL!C18/TOTAL!$C$6*'Vîrsta 5-7 ani'!$C$6)</f>
        <v>0.30000000000000004</v>
      </c>
      <c r="D18" s="246" t="str">
        <f>IF(OR(TOTAL!D18="",TOTAL!D18=0),"",TOTAL!D18/TOTAL!$C$6*'Vîrsta 5-7 ani'!$C$6)</f>
        <v/>
      </c>
      <c r="E18" s="246" t="str">
        <f>IF(OR(TOTAL!E18="",TOTAL!E18=0),"",TOTAL!E18/TOTAL!$C$6*'Vîrsta 5-7 ani'!$C$6)</f>
        <v/>
      </c>
      <c r="F18" s="246" t="str">
        <f>IF(OR(TOTAL!F18="",TOTAL!F18=0),"",TOTAL!F18/TOTAL!$C$6*'Vîrsta 5-7 ani'!$C$6)</f>
        <v/>
      </c>
      <c r="G18" s="246">
        <f>IF(OR(TOTAL!G18="",TOTAL!G18=0),"",TOTAL!G18/TOTAL!$C$6*'Vîrsta 5-7 ani'!$C$6)</f>
        <v>0.14400000000000002</v>
      </c>
      <c r="H18" s="246">
        <f>IF(OR(TOTAL!H18="",TOTAL!H18=0),"",TOTAL!H18/TOTAL!$C$6*'Vîrsta 5-7 ani'!$C$6)</f>
        <v>0.38400000000000001</v>
      </c>
      <c r="I18" s="246" t="str">
        <f>IF(OR(TOTAL!I18="",TOTAL!I18=0),"",TOTAL!I18/TOTAL!$C$6*'Vîrsta 5-7 ani'!$C$6)</f>
        <v/>
      </c>
      <c r="J18" s="246">
        <f>IF(OR(TOTAL!J18="",TOTAL!J18=0),"",TOTAL!J18/TOTAL!$C$6*'Vîrsta 5-7 ani'!$C$6)</f>
        <v>0.192</v>
      </c>
      <c r="K18" s="246" t="str">
        <f>IF(OR(TOTAL!K18="",TOTAL!K18=0),"",TOTAL!K18/TOTAL!$C$6*'Vîrsta 5-7 ani'!$C$6)</f>
        <v/>
      </c>
      <c r="L18" s="246">
        <f>IF(OR(TOTAL!L18="",TOTAL!L18=0),"",TOTAL!L18/TOTAL!$C$6*'Vîrsta 5-7 ani'!$C$6)</f>
        <v>0.46799999999999997</v>
      </c>
      <c r="M18" s="246">
        <f>IF(OR(TOTAL!M18="",TOTAL!M18=0),"",TOTAL!M18/TOTAL!$C$6*'Vîrsta 5-7 ani'!$C$6)</f>
        <v>0.24</v>
      </c>
      <c r="N18" s="246" t="str">
        <f>IF(OR(TOTAL!N18="",TOTAL!N18=0),"",TOTAL!N18/TOTAL!$C$6*'Vîrsta 5-7 ani'!$C$6)</f>
        <v/>
      </c>
      <c r="O18" s="246" t="str">
        <f>IF(OR(TOTAL!O18="",TOTAL!O18=0),"",TOTAL!O18/TOTAL!$C$6*'Vîrsta 5-7 ani'!$C$6)</f>
        <v/>
      </c>
      <c r="P18" s="246">
        <f>IF(OR(TOTAL!P18="",TOTAL!P18=0),"",TOTAL!P18/TOTAL!$C$6*'Vîrsta 5-7 ani'!$C$6)</f>
        <v>1.6800000000000002</v>
      </c>
      <c r="Q18" s="246">
        <f>IF(OR(TOTAL!Q18="",TOTAL!Q18=0),"",TOTAL!Q18/TOTAL!$C$6*'Vîrsta 5-7 ani'!$C$6)</f>
        <v>2.88</v>
      </c>
      <c r="R18" s="246">
        <f>IF(OR(TOTAL!R18="",TOTAL!R18=0),"",TOTAL!R18/TOTAL!$C$6*'Vîrsta 5-7 ani'!$C$6)</f>
        <v>0.36</v>
      </c>
      <c r="S18" s="246">
        <f>IF(OR(TOTAL!S18="",TOTAL!S18=0),"",TOTAL!S18/TOTAL!$C$6*'Vîrsta 5-7 ani'!$C$6)</f>
        <v>1.7999999999999998</v>
      </c>
      <c r="T18" s="246" t="str">
        <f>IF(OR(TOTAL!T18="",TOTAL!T18=0),"",TOTAL!T18/TOTAL!$C$6*'Vîrsta 5-7 ani'!$C$6)</f>
        <v/>
      </c>
      <c r="U18" s="246" t="str">
        <f>IF(OR(TOTAL!U18="",TOTAL!U18=0),"",TOTAL!U18/TOTAL!$C$6*'Vîrsta 5-7 ani'!$C$6)</f>
        <v/>
      </c>
      <c r="V18" s="246" t="str">
        <f>IF(OR(TOTAL!V18="",TOTAL!V18=0),"",TOTAL!V18/TOTAL!$C$6*'Vîrsta 5-7 ani'!$C$6)</f>
        <v/>
      </c>
      <c r="W18" s="246" t="str">
        <f>IF(OR(TOTAL!W18="",TOTAL!W18=0),"",TOTAL!W18/TOTAL!$C$6*'Vîrsta 5-7 ani'!$C$6)</f>
        <v/>
      </c>
      <c r="X18" s="246" t="str">
        <f>IF(OR(TOTAL!X18="",TOTAL!X18=0),"",TOTAL!X18/TOTAL!$C$6*'Vîrsta 5-7 ani'!$C$6)</f>
        <v/>
      </c>
      <c r="Y18" s="246" t="str">
        <f>IF(OR(TOTAL!Y18="",TOTAL!Y18=0),"",TOTAL!Y18/TOTAL!$C$6*'Vîrsta 5-7 ani'!$C$6)</f>
        <v/>
      </c>
      <c r="Z18" s="11">
        <f t="shared" si="0"/>
        <v>8.4480000000000004</v>
      </c>
      <c r="AA18" s="11">
        <f t="shared" si="2"/>
        <v>12.051355206847362</v>
      </c>
      <c r="AB18" s="11">
        <f t="shared" si="10"/>
        <v>9.6410841654778885</v>
      </c>
      <c r="AC18" s="7">
        <v>20</v>
      </c>
      <c r="AD18" s="97">
        <f t="shared" si="12"/>
        <v>7.7128673323823116E-2</v>
      </c>
      <c r="AE18" s="100">
        <v>8.0000000000000002E-3</v>
      </c>
      <c r="AF18" s="101">
        <f t="shared" si="13"/>
        <v>0</v>
      </c>
      <c r="AG18" s="100"/>
      <c r="AH18" s="101">
        <f t="shared" si="11"/>
        <v>0.52061854493580595</v>
      </c>
      <c r="AI18" s="100">
        <v>5.3999999999999999E-2</v>
      </c>
      <c r="AJ18" s="97">
        <f t="shared" si="14"/>
        <v>2.9887360912981453</v>
      </c>
      <c r="AK18" s="98">
        <v>0.31</v>
      </c>
      <c r="AL18" s="195"/>
      <c r="AM18" s="136"/>
      <c r="AN18" s="137"/>
      <c r="AO18" s="66"/>
    </row>
    <row r="19" spans="1:41" s="31" customFormat="1" ht="15.75" x14ac:dyDescent="0.25">
      <c r="A19" s="327"/>
      <c r="B19" s="58" t="s">
        <v>60</v>
      </c>
      <c r="C19" s="247" t="str">
        <f>IF(OR(TOTAL!C19="",TOTAL!C19=0),"",TOTAL!C19/TOTAL!$C$6*'Vîrsta 5-7 ani'!$C$6)</f>
        <v/>
      </c>
      <c r="D19" s="247" t="str">
        <f>IF(OR(TOTAL!D19="",TOTAL!D19=0),"",TOTAL!D19/TOTAL!$C$6*'Vîrsta 5-7 ani'!$C$6)</f>
        <v/>
      </c>
      <c r="E19" s="247" t="str">
        <f>IF(OR(TOTAL!E19="",TOTAL!E19=0),"",TOTAL!E19/TOTAL!$C$6*'Vîrsta 5-7 ani'!$C$6)</f>
        <v/>
      </c>
      <c r="F19" s="247" t="str">
        <f>IF(OR(TOTAL!F19="",TOTAL!F19=0),"",TOTAL!F19/TOTAL!$C$6*'Vîrsta 5-7 ani'!$C$6)</f>
        <v/>
      </c>
      <c r="G19" s="247" t="str">
        <f>IF(OR(TOTAL!G19="",TOTAL!G19=0),"",TOTAL!G19/TOTAL!$C$6*'Vîrsta 5-7 ani'!$C$6)</f>
        <v/>
      </c>
      <c r="H19" s="247" t="str">
        <f>IF(OR(TOTAL!H19="",TOTAL!H19=0),"",TOTAL!H19/TOTAL!$C$6*'Vîrsta 5-7 ani'!$C$6)</f>
        <v/>
      </c>
      <c r="I19" s="247" t="str">
        <f>IF(OR(TOTAL!I19="",TOTAL!I19=0),"",TOTAL!I19/TOTAL!$C$6*'Vîrsta 5-7 ani'!$C$6)</f>
        <v/>
      </c>
      <c r="J19" s="247" t="str">
        <f>IF(OR(TOTAL!J19="",TOTAL!J19=0),"",TOTAL!J19/TOTAL!$C$6*'Vîrsta 5-7 ani'!$C$6)</f>
        <v/>
      </c>
      <c r="K19" s="247" t="str">
        <f>IF(OR(TOTAL!K19="",TOTAL!K19=0),"",TOTAL!K19/TOTAL!$C$6*'Vîrsta 5-7 ani'!$C$6)</f>
        <v/>
      </c>
      <c r="L19" s="247" t="str">
        <f>IF(OR(TOTAL!L19="",TOTAL!L19=0),"",TOTAL!L19/TOTAL!$C$6*'Vîrsta 5-7 ani'!$C$6)</f>
        <v/>
      </c>
      <c r="M19" s="247" t="str">
        <f>IF(OR(TOTAL!M19="",TOTAL!M19=0),"",TOTAL!M19/TOTAL!$C$6*'Vîrsta 5-7 ani'!$C$6)</f>
        <v/>
      </c>
      <c r="N19" s="247" t="str">
        <f>IF(OR(TOTAL!N19="",TOTAL!N19=0),"",TOTAL!N19/TOTAL!$C$6*'Vîrsta 5-7 ani'!$C$6)</f>
        <v/>
      </c>
      <c r="O19" s="247" t="str">
        <f>IF(OR(TOTAL!O19="",TOTAL!O19=0),"",TOTAL!O19/TOTAL!$C$6*'Vîrsta 5-7 ani'!$C$6)</f>
        <v/>
      </c>
      <c r="P19" s="247" t="str">
        <f>IF(OR(TOTAL!P19="",TOTAL!P19=0),"",TOTAL!P19/TOTAL!$C$6*'Vîrsta 5-7 ani'!$C$6)</f>
        <v/>
      </c>
      <c r="Q19" s="247" t="str">
        <f>IF(OR(TOTAL!Q19="",TOTAL!Q19=0),"",TOTAL!Q19/TOTAL!$C$6*'Vîrsta 5-7 ani'!$C$6)</f>
        <v/>
      </c>
      <c r="R19" s="247" t="str">
        <f>IF(OR(TOTAL!R19="",TOTAL!R19=0),"",TOTAL!R19/TOTAL!$C$6*'Vîrsta 5-7 ani'!$C$6)</f>
        <v/>
      </c>
      <c r="S19" s="247" t="str">
        <f>IF(OR(TOTAL!S19="",TOTAL!S19=0),"",TOTAL!S19/TOTAL!$C$6*'Vîrsta 5-7 ani'!$C$6)</f>
        <v/>
      </c>
      <c r="T19" s="247" t="str">
        <f>IF(OR(TOTAL!T19="",TOTAL!T19=0),"",TOTAL!T19/TOTAL!$C$6*'Vîrsta 5-7 ani'!$C$6)</f>
        <v/>
      </c>
      <c r="U19" s="247" t="str">
        <f>IF(OR(TOTAL!U19="",TOTAL!U19=0),"",TOTAL!U19/TOTAL!$C$6*'Vîrsta 5-7 ani'!$C$6)</f>
        <v/>
      </c>
      <c r="V19" s="247" t="str">
        <f>IF(OR(TOTAL!V19="",TOTAL!V19=0),"",TOTAL!V19/TOTAL!$C$6*'Vîrsta 5-7 ani'!$C$6)</f>
        <v/>
      </c>
      <c r="W19" s="247" t="str">
        <f>IF(OR(TOTAL!W19="",TOTAL!W19=0),"",TOTAL!W19/TOTAL!$C$6*'Vîrsta 5-7 ani'!$C$6)</f>
        <v/>
      </c>
      <c r="X19" s="247" t="str">
        <f>IF(OR(TOTAL!X19="",TOTAL!X19=0),"",TOTAL!X19/TOTAL!$C$6*'Vîrsta 5-7 ani'!$C$6)</f>
        <v/>
      </c>
      <c r="Y19" s="247" t="str">
        <f>IF(OR(TOTAL!Y19="",TOTAL!Y19=0),"",TOTAL!Y19/TOTAL!$C$6*'Vîrsta 5-7 ani'!$C$6)</f>
        <v/>
      </c>
      <c r="Z19" s="11">
        <f t="shared" si="0"/>
        <v>0</v>
      </c>
      <c r="AA19" s="11">
        <f t="shared" si="2"/>
        <v>0</v>
      </c>
      <c r="AB19" s="11" t="str">
        <f t="shared" si="10"/>
        <v/>
      </c>
      <c r="AC19" s="7">
        <v>18</v>
      </c>
      <c r="AD19" s="97" t="str">
        <f t="shared" si="12"/>
        <v/>
      </c>
      <c r="AE19" s="100">
        <v>1.2E-2</v>
      </c>
      <c r="AF19" s="101" t="str">
        <f t="shared" si="13"/>
        <v/>
      </c>
      <c r="AG19" s="100">
        <v>2E-3</v>
      </c>
      <c r="AH19" s="101" t="str">
        <f t="shared" si="11"/>
        <v/>
      </c>
      <c r="AI19" s="100">
        <v>3.2000000000000001E-2</v>
      </c>
      <c r="AJ19" s="97" t="str">
        <f t="shared" si="14"/>
        <v/>
      </c>
      <c r="AK19" s="98">
        <v>0.12</v>
      </c>
      <c r="AL19" s="195"/>
      <c r="AM19" s="136"/>
      <c r="AN19" s="137"/>
      <c r="AO19" s="66"/>
    </row>
    <row r="20" spans="1:41" s="31" customFormat="1" ht="15.75" x14ac:dyDescent="0.25">
      <c r="A20" s="327"/>
      <c r="B20" s="59" t="s">
        <v>61</v>
      </c>
      <c r="C20" s="247" t="str">
        <f>IF(OR(TOTAL!C20="",TOTAL!C20=0),"",TOTAL!C20/TOTAL!$C$6*'Vîrsta 5-7 ani'!$C$6)</f>
        <v/>
      </c>
      <c r="D20" s="247" t="str">
        <f>IF(OR(TOTAL!D20="",TOTAL!D20=0),"",TOTAL!D20/TOTAL!$C$6*'Vîrsta 5-7 ani'!$C$6)</f>
        <v/>
      </c>
      <c r="E20" s="247" t="str">
        <f>IF(OR(TOTAL!E20="",TOTAL!E20=0),"",TOTAL!E20/TOTAL!$C$6*'Vîrsta 5-7 ani'!$C$6)</f>
        <v/>
      </c>
      <c r="F20" s="247" t="str">
        <f>IF(OR(TOTAL!F20="",TOTAL!F20=0),"",TOTAL!F20/TOTAL!$C$6*'Vîrsta 5-7 ani'!$C$6)</f>
        <v/>
      </c>
      <c r="G20" s="247" t="str">
        <f>IF(OR(TOTAL!G20="",TOTAL!G20=0),"",TOTAL!G20/TOTAL!$C$6*'Vîrsta 5-7 ani'!$C$6)</f>
        <v/>
      </c>
      <c r="H20" s="247" t="str">
        <f>IF(OR(TOTAL!H20="",TOTAL!H20=0),"",TOTAL!H20/TOTAL!$C$6*'Vîrsta 5-7 ani'!$C$6)</f>
        <v/>
      </c>
      <c r="I20" s="247" t="str">
        <f>IF(OR(TOTAL!I20="",TOTAL!I20=0),"",TOTAL!I20/TOTAL!$C$6*'Vîrsta 5-7 ani'!$C$6)</f>
        <v/>
      </c>
      <c r="J20" s="247" t="str">
        <f>IF(OR(TOTAL!J20="",TOTAL!J20=0),"",TOTAL!J20/TOTAL!$C$6*'Vîrsta 5-7 ani'!$C$6)</f>
        <v/>
      </c>
      <c r="K20" s="247" t="str">
        <f>IF(OR(TOTAL!K20="",TOTAL!K20=0),"",TOTAL!K20/TOTAL!$C$6*'Vîrsta 5-7 ani'!$C$6)</f>
        <v/>
      </c>
      <c r="L20" s="247" t="str">
        <f>IF(OR(TOTAL!L20="",TOTAL!L20=0),"",TOTAL!L20/TOTAL!$C$6*'Vîrsta 5-7 ani'!$C$6)</f>
        <v/>
      </c>
      <c r="M20" s="247" t="str">
        <f>IF(OR(TOTAL!M20="",TOTAL!M20=0),"",TOTAL!M20/TOTAL!$C$6*'Vîrsta 5-7 ani'!$C$6)</f>
        <v/>
      </c>
      <c r="N20" s="247" t="str">
        <f>IF(OR(TOTAL!N20="",TOTAL!N20=0),"",TOTAL!N20/TOTAL!$C$6*'Vîrsta 5-7 ani'!$C$6)</f>
        <v/>
      </c>
      <c r="O20" s="247" t="str">
        <f>IF(OR(TOTAL!O20="",TOTAL!O20=0),"",TOTAL!O20/TOTAL!$C$6*'Vîrsta 5-7 ani'!$C$6)</f>
        <v/>
      </c>
      <c r="P20" s="247" t="str">
        <f>IF(OR(TOTAL!P20="",TOTAL!P20=0),"",TOTAL!P20/TOTAL!$C$6*'Vîrsta 5-7 ani'!$C$6)</f>
        <v/>
      </c>
      <c r="Q20" s="247" t="str">
        <f>IF(OR(TOTAL!Q20="",TOTAL!Q20=0),"",TOTAL!Q20/TOTAL!$C$6*'Vîrsta 5-7 ani'!$C$6)</f>
        <v/>
      </c>
      <c r="R20" s="247" t="str">
        <f>IF(OR(TOTAL!R20="",TOTAL!R20=0),"",TOTAL!R20/TOTAL!$C$6*'Vîrsta 5-7 ani'!$C$6)</f>
        <v/>
      </c>
      <c r="S20" s="247" t="str">
        <f>IF(OR(TOTAL!S20="",TOTAL!S20=0),"",TOTAL!S20/TOTAL!$C$6*'Vîrsta 5-7 ani'!$C$6)</f>
        <v/>
      </c>
      <c r="T20" s="247" t="str">
        <f>IF(OR(TOTAL!T20="",TOTAL!T20=0),"",TOTAL!T20/TOTAL!$C$6*'Vîrsta 5-7 ani'!$C$6)</f>
        <v/>
      </c>
      <c r="U20" s="247" t="str">
        <f>IF(OR(TOTAL!U20="",TOTAL!U20=0),"",TOTAL!U20/TOTAL!$C$6*'Vîrsta 5-7 ani'!$C$6)</f>
        <v/>
      </c>
      <c r="V20" s="247" t="str">
        <f>IF(OR(TOTAL!V20="",TOTAL!V20=0),"",TOTAL!V20/TOTAL!$C$6*'Vîrsta 5-7 ani'!$C$6)</f>
        <v/>
      </c>
      <c r="W20" s="247" t="str">
        <f>IF(OR(TOTAL!W20="",TOTAL!W20=0),"",TOTAL!W20/TOTAL!$C$6*'Vîrsta 5-7 ani'!$C$6)</f>
        <v/>
      </c>
      <c r="X20" s="247" t="str">
        <f>IF(OR(TOTAL!X20="",TOTAL!X20=0),"",TOTAL!X20/TOTAL!$C$6*'Vîrsta 5-7 ani'!$C$6)</f>
        <v/>
      </c>
      <c r="Y20" s="247" t="str">
        <f>IF(OR(TOTAL!Y20="",TOTAL!Y20=0),"",TOTAL!Y20/TOTAL!$C$6*'Vîrsta 5-7 ani'!$C$6)</f>
        <v/>
      </c>
      <c r="Z20" s="11">
        <f t="shared" si="0"/>
        <v>0</v>
      </c>
      <c r="AA20" s="11">
        <f t="shared" si="2"/>
        <v>0</v>
      </c>
      <c r="AB20" s="11" t="str">
        <f t="shared" si="10"/>
        <v/>
      </c>
      <c r="AC20" s="7">
        <v>20</v>
      </c>
      <c r="AD20" s="97" t="str">
        <f t="shared" si="12"/>
        <v/>
      </c>
      <c r="AE20" s="100">
        <v>1.9E-2</v>
      </c>
      <c r="AF20" s="101" t="str">
        <f t="shared" si="13"/>
        <v/>
      </c>
      <c r="AG20" s="100">
        <v>2E-3</v>
      </c>
      <c r="AH20" s="101" t="str">
        <f t="shared" si="11"/>
        <v/>
      </c>
      <c r="AI20" s="100">
        <v>6.7000000000000004E-2</v>
      </c>
      <c r="AJ20" s="97" t="str">
        <f t="shared" si="14"/>
        <v/>
      </c>
      <c r="AK20" s="98">
        <v>0.27</v>
      </c>
      <c r="AL20" s="195"/>
      <c r="AM20" s="136"/>
      <c r="AN20" s="137"/>
      <c r="AO20" s="66"/>
    </row>
    <row r="21" spans="1:41" s="31" customFormat="1" ht="15.75" x14ac:dyDescent="0.25">
      <c r="A21" s="327"/>
      <c r="B21" s="57" t="s">
        <v>80</v>
      </c>
      <c r="C21" s="246">
        <f>IF(OR(TOTAL!C21="",TOTAL!C21=0),"",TOTAL!C21/TOTAL!$C$6*'Vîrsta 5-7 ani'!$C$6)</f>
        <v>0.06</v>
      </c>
      <c r="D21" s="246">
        <f>IF(OR(TOTAL!D21="",TOTAL!D21=0),"",TOTAL!D21/TOTAL!$C$6*'Vîrsta 5-7 ani'!$C$6)</f>
        <v>0.17280000000000001</v>
      </c>
      <c r="E21" s="246">
        <f>IF(OR(TOTAL!E21="",TOTAL!E21=0),"",TOTAL!E21/TOTAL!$C$6*'Vîrsta 5-7 ani'!$C$6)</f>
        <v>9.3600000000000003E-2</v>
      </c>
      <c r="F21" s="246">
        <f>IF(OR(TOTAL!F21="",TOTAL!F21=0),"",TOTAL!F21/TOTAL!$C$6*'Vîrsta 5-7 ani'!$C$6)</f>
        <v>7.9199999999999993E-2</v>
      </c>
      <c r="G21" s="246">
        <f>IF(OR(TOTAL!G21="",TOTAL!G21=0),"",TOTAL!G21/TOTAL!$C$6*'Vîrsta 5-7 ani'!$C$6)</f>
        <v>8.6400000000000005E-2</v>
      </c>
      <c r="H21" s="246">
        <f>IF(OR(TOTAL!H21="",TOTAL!H21=0),"",TOTAL!H21/TOTAL!$C$6*'Vîrsta 5-7 ani'!$C$6)</f>
        <v>0.16799999999999998</v>
      </c>
      <c r="I21" s="246">
        <f>IF(OR(TOTAL!I21="",TOTAL!I21=0),"",TOTAL!I21/TOTAL!$C$6*'Vîrsta 5-7 ani'!$C$6)</f>
        <v>0.16799999999999998</v>
      </c>
      <c r="J21" s="246">
        <f>IF(OR(TOTAL!J21="",TOTAL!J21=0),"",TOTAL!J21/TOTAL!$C$6*'Vîrsta 5-7 ani'!$C$6)</f>
        <v>0.24</v>
      </c>
      <c r="K21" s="246">
        <f>IF(OR(TOTAL!K21="",TOTAL!K21=0),"",TOTAL!K21/TOTAL!$C$6*'Vîrsta 5-7 ani'!$C$6)</f>
        <v>0.14400000000000002</v>
      </c>
      <c r="L21" s="246">
        <f>IF(OR(TOTAL!L21="",TOTAL!L21=0),"",TOTAL!L21/TOTAL!$C$6*'Vîrsta 5-7 ani'!$C$6)</f>
        <v>0.14039999999999997</v>
      </c>
      <c r="M21" s="246">
        <f>IF(OR(TOTAL!M21="",TOTAL!M21=0),"",TOTAL!M21/TOTAL!$C$6*'Vîrsta 5-7 ani'!$C$6)</f>
        <v>0.192</v>
      </c>
      <c r="N21" s="246">
        <f>IF(OR(TOTAL!N21="",TOTAL!N21=0),"",TOTAL!N21/TOTAL!$C$6*'Vîrsta 5-7 ani'!$C$6)</f>
        <v>0.16799999999999998</v>
      </c>
      <c r="O21" s="246">
        <f>IF(OR(TOTAL!O21="",TOTAL!O21=0),"",TOTAL!O21/TOTAL!$C$6*'Vîrsta 5-7 ani'!$C$6)</f>
        <v>0.09</v>
      </c>
      <c r="P21" s="246">
        <f>IF(OR(TOTAL!P21="",TOTAL!P21=0),"",TOTAL!P21/TOTAL!$C$6*'Vîrsta 5-7 ani'!$C$6)</f>
        <v>1.2000000000000002</v>
      </c>
      <c r="Q21" s="246">
        <f>IF(OR(TOTAL!Q21="",TOTAL!Q21=0),"",TOTAL!Q21/TOTAL!$C$6*'Vîrsta 5-7 ani'!$C$6)</f>
        <v>1.6223999999999998</v>
      </c>
      <c r="R21" s="246">
        <f>IF(OR(TOTAL!R21="",TOTAL!R21=0),"",TOTAL!R21/TOTAL!$C$6*'Vîrsta 5-7 ani'!$C$6)</f>
        <v>0.25919999999999999</v>
      </c>
      <c r="S21" s="246">
        <f>IF(OR(TOTAL!S21="",TOTAL!S21=0),"",TOTAL!S21/TOTAL!$C$6*'Vîrsta 5-7 ani'!$C$6)</f>
        <v>1.2480000000000002</v>
      </c>
      <c r="T21" s="246">
        <f>IF(OR(TOTAL!T21="",TOTAL!T21=0),"",TOTAL!T21/TOTAL!$C$6*'Vîrsta 5-7 ani'!$C$6)</f>
        <v>1.8479999999999999</v>
      </c>
      <c r="U21" s="246">
        <f>IF(OR(TOTAL!U21="",TOTAL!U21=0),"",TOTAL!U21/TOTAL!$C$6*'Vîrsta 5-7 ani'!$C$6)</f>
        <v>3.0720000000000001</v>
      </c>
      <c r="V21" s="246">
        <f>IF(OR(TOTAL!V21="",TOTAL!V21=0),"",TOTAL!V21/TOTAL!$C$6*'Vîrsta 5-7 ani'!$C$6)</f>
        <v>1.6800000000000002</v>
      </c>
      <c r="W21" s="246" t="str">
        <f>IF(OR(TOTAL!W21="",TOTAL!W21=0),"",TOTAL!W21/TOTAL!$C$6*'Vîrsta 5-7 ani'!$C$6)</f>
        <v/>
      </c>
      <c r="X21" s="246" t="str">
        <f>IF(OR(TOTAL!X21="",TOTAL!X21=0),"",TOTAL!X21/TOTAL!$C$6*'Vîrsta 5-7 ani'!$C$6)</f>
        <v/>
      </c>
      <c r="Y21" s="246" t="str">
        <f>IF(OR(TOTAL!Y21="",TOTAL!Y21=0),"",TOTAL!Y21/TOTAL!$C$6*'Vîrsta 5-7 ani'!$C$6)</f>
        <v/>
      </c>
      <c r="Z21" s="11">
        <f t="shared" si="0"/>
        <v>12.731999999999999</v>
      </c>
      <c r="AA21" s="11">
        <f t="shared" si="2"/>
        <v>18.162624821683305</v>
      </c>
      <c r="AB21" s="11">
        <f t="shared" si="10"/>
        <v>15.256604850213977</v>
      </c>
      <c r="AC21" s="7">
        <v>16</v>
      </c>
      <c r="AD21" s="97">
        <f t="shared" si="12"/>
        <v>0.25936228245363763</v>
      </c>
      <c r="AE21" s="100">
        <v>1.7000000000000001E-2</v>
      </c>
      <c r="AF21" s="101">
        <f t="shared" si="13"/>
        <v>3.0513209700427955E-2</v>
      </c>
      <c r="AG21" s="100">
        <v>2E-3</v>
      </c>
      <c r="AH21" s="101">
        <f t="shared" si="11"/>
        <v>11.137321540656203</v>
      </c>
      <c r="AI21" s="100">
        <v>0.73</v>
      </c>
      <c r="AJ21" s="97">
        <f t="shared" si="14"/>
        <v>4.8821135520684731</v>
      </c>
      <c r="AK21" s="98">
        <v>0.32</v>
      </c>
      <c r="AL21" s="195"/>
      <c r="AM21" s="136"/>
      <c r="AN21" s="137"/>
      <c r="AO21" s="66"/>
    </row>
    <row r="22" spans="1:41" s="31" customFormat="1" ht="15.75" x14ac:dyDescent="0.25">
      <c r="A22" s="327"/>
      <c r="B22" s="57" t="s">
        <v>19</v>
      </c>
      <c r="C22" s="246">
        <f>IF(OR(TOTAL!C22="",TOTAL!C22=0),"",TOTAL!C22/TOTAL!$C$6*'Vîrsta 5-7 ani'!$C$6)</f>
        <v>0.33</v>
      </c>
      <c r="D22" s="246">
        <f>IF(OR(TOTAL!D22="",TOTAL!D22=0),"",TOTAL!D22/TOTAL!$C$6*'Vîrsta 5-7 ani'!$C$6)</f>
        <v>0.1152</v>
      </c>
      <c r="E22" s="246">
        <f>IF(OR(TOTAL!E22="",TOTAL!E22=0),"",TOTAL!E22/TOTAL!$C$6*'Vîrsta 5-7 ani'!$C$6)</f>
        <v>9.3600000000000003E-2</v>
      </c>
      <c r="F22" s="246">
        <f>IF(OR(TOTAL!F22="",TOTAL!F22=0),"",TOTAL!F22/TOTAL!$C$6*'Vîrsta 5-7 ani'!$C$6)</f>
        <v>7.9199999999999993E-2</v>
      </c>
      <c r="G22" s="246">
        <f>IF(OR(TOTAL!G22="",TOTAL!G22=0),"",TOTAL!G22/TOTAL!$C$6*'Vîrsta 5-7 ani'!$C$6)</f>
        <v>0.2016</v>
      </c>
      <c r="H22" s="246">
        <f>IF(OR(TOTAL!H22="",TOTAL!H22=0),"",TOTAL!H22/TOTAL!$C$6*'Vîrsta 5-7 ani'!$C$6)</f>
        <v>0.14400000000000002</v>
      </c>
      <c r="I22" s="246">
        <f>IF(OR(TOTAL!I22="",TOTAL!I22=0),"",TOTAL!I22/TOTAL!$C$6*'Vîrsta 5-7 ani'!$C$6)</f>
        <v>0.16799999999999998</v>
      </c>
      <c r="J22" s="246">
        <f>IF(OR(TOTAL!J22="",TOTAL!J22=0),"",TOTAL!J22/TOTAL!$C$6*'Vîrsta 5-7 ani'!$C$6)</f>
        <v>7.2000000000000008E-2</v>
      </c>
      <c r="K22" s="246">
        <f>IF(OR(TOTAL!K22="",TOTAL!K22=0),"",TOTAL!K22/TOTAL!$C$6*'Vîrsta 5-7 ani'!$C$6)</f>
        <v>0.14400000000000002</v>
      </c>
      <c r="L22" s="246">
        <f>IF(OR(TOTAL!L22="",TOTAL!L22=0),"",TOTAL!L22/TOTAL!$C$6*'Vîrsta 5-7 ani'!$C$6)</f>
        <v>0.14039999999999997</v>
      </c>
      <c r="M22" s="246">
        <f>IF(OR(TOTAL!M22="",TOTAL!M22=0),"",TOTAL!M22/TOTAL!$C$6*'Vîrsta 5-7 ani'!$C$6)</f>
        <v>0.14400000000000002</v>
      </c>
      <c r="N22" s="246">
        <f>IF(OR(TOTAL!N22="",TOTAL!N22=0),"",TOTAL!N22/TOTAL!$C$6*'Vîrsta 5-7 ani'!$C$6)</f>
        <v>9.6000000000000002E-2</v>
      </c>
      <c r="O22" s="246">
        <f>IF(OR(TOTAL!O22="",TOTAL!O22=0),"",TOTAL!O22/TOTAL!$C$6*'Vîrsta 5-7 ani'!$C$6)</f>
        <v>0.09</v>
      </c>
      <c r="P22" s="246">
        <f>IF(OR(TOTAL!P22="",TOTAL!P22=0),"",TOTAL!P22/TOTAL!$C$6*'Vîrsta 5-7 ani'!$C$6)</f>
        <v>1.2000000000000002</v>
      </c>
      <c r="Q22" s="246">
        <f>IF(OR(TOTAL!Q22="",TOTAL!Q22=0),"",TOTAL!Q22/TOTAL!$C$6*'Vîrsta 5-7 ani'!$C$6)</f>
        <v>1.2624</v>
      </c>
      <c r="R22" s="246">
        <f>IF(OR(TOTAL!R22="",TOTAL!R22=0),"",TOTAL!R22/TOTAL!$C$6*'Vîrsta 5-7 ani'!$C$6)</f>
        <v>0.25919999999999999</v>
      </c>
      <c r="S22" s="246">
        <f>IF(OR(TOTAL!S22="",TOTAL!S22=0),"",TOTAL!S22/TOTAL!$C$6*'Vîrsta 5-7 ani'!$C$6)</f>
        <v>0.88800000000000012</v>
      </c>
      <c r="T22" s="246">
        <f>IF(OR(TOTAL!T22="",TOTAL!T22=0),"",TOTAL!T22/TOTAL!$C$6*'Vîrsta 5-7 ani'!$C$6)</f>
        <v>1.8479999999999999</v>
      </c>
      <c r="U22" s="246">
        <f>IF(OR(TOTAL!U22="",TOTAL!U22=0),"",TOTAL!U22/TOTAL!$C$6*'Vîrsta 5-7 ani'!$C$6)</f>
        <v>2.52</v>
      </c>
      <c r="V22" s="246">
        <f>IF(OR(TOTAL!V22="",TOTAL!V22=0),"",TOTAL!V22/TOTAL!$C$6*'Vîrsta 5-7 ani'!$C$6)</f>
        <v>1.2000000000000002</v>
      </c>
      <c r="W22" s="246" t="str">
        <f>IF(OR(TOTAL!W22="",TOTAL!W22=0),"",TOTAL!W22/TOTAL!$C$6*'Vîrsta 5-7 ani'!$C$6)</f>
        <v/>
      </c>
      <c r="X22" s="246" t="str">
        <f>IF(OR(TOTAL!X22="",TOTAL!X22=0),"",TOTAL!X22/TOTAL!$C$6*'Vîrsta 5-7 ani'!$C$6)</f>
        <v/>
      </c>
      <c r="Y22" s="246" t="str">
        <f>IF(OR(TOTAL!Y22="",TOTAL!Y22=0),"",TOTAL!Y22/TOTAL!$C$6*'Vîrsta 5-7 ani'!$C$6)</f>
        <v/>
      </c>
      <c r="Z22" s="11">
        <f t="shared" si="0"/>
        <v>10.9956</v>
      </c>
      <c r="AA22" s="11">
        <f t="shared" si="2"/>
        <v>15.685592011412268</v>
      </c>
      <c r="AB22" s="11">
        <f t="shared" si="10"/>
        <v>12.548473609129815</v>
      </c>
      <c r="AC22" s="7">
        <v>20</v>
      </c>
      <c r="AD22" s="97">
        <f t="shared" si="12"/>
        <v>0.16313015691868757</v>
      </c>
      <c r="AE22" s="100">
        <v>1.2999999999999999E-2</v>
      </c>
      <c r="AF22" s="101">
        <f t="shared" si="13"/>
        <v>1.2548473609129815E-2</v>
      </c>
      <c r="AG22" s="100">
        <v>1E-3</v>
      </c>
      <c r="AH22" s="101">
        <f t="shared" si="11"/>
        <v>0.87839315263908713</v>
      </c>
      <c r="AI22" s="100">
        <v>7.0000000000000007E-2</v>
      </c>
      <c r="AJ22" s="97">
        <f t="shared" si="14"/>
        <v>5.1448741797432236</v>
      </c>
      <c r="AK22" s="98">
        <v>0.41</v>
      </c>
      <c r="AL22" s="195"/>
      <c r="AM22" s="136"/>
      <c r="AN22" s="137"/>
      <c r="AO22" s="66"/>
    </row>
    <row r="23" spans="1:41" s="31" customFormat="1" ht="15.75" x14ac:dyDescent="0.25">
      <c r="A23" s="327"/>
      <c r="B23" s="57" t="s">
        <v>20</v>
      </c>
      <c r="C23" s="246" t="str">
        <f>IF(OR(TOTAL!C23="",TOTAL!C23=0),"",TOTAL!C23/TOTAL!$C$6*'Vîrsta 5-7 ani'!$C$6)</f>
        <v/>
      </c>
      <c r="D23" s="246" t="str">
        <f>IF(OR(TOTAL!D23="",TOTAL!D23=0),"",TOTAL!D23/TOTAL!$C$6*'Vîrsta 5-7 ani'!$C$6)</f>
        <v/>
      </c>
      <c r="E23" s="246" t="str">
        <f>IF(OR(TOTAL!E23="",TOTAL!E23=0),"",TOTAL!E23/TOTAL!$C$6*'Vîrsta 5-7 ani'!$C$6)</f>
        <v/>
      </c>
      <c r="F23" s="246" t="str">
        <f>IF(OR(TOTAL!F23="",TOTAL!F23=0),"",TOTAL!F23/TOTAL!$C$6*'Vîrsta 5-7 ani'!$C$6)</f>
        <v/>
      </c>
      <c r="G23" s="246" t="str">
        <f>IF(OR(TOTAL!G23="",TOTAL!G23=0),"",TOTAL!G23/TOTAL!$C$6*'Vîrsta 5-7 ani'!$C$6)</f>
        <v/>
      </c>
      <c r="H23" s="246" t="str">
        <f>IF(OR(TOTAL!H23="",TOTAL!H23=0),"",TOTAL!H23/TOTAL!$C$6*'Vîrsta 5-7 ani'!$C$6)</f>
        <v/>
      </c>
      <c r="I23" s="246">
        <f>IF(OR(TOTAL!I23="",TOTAL!I23=0),"",TOTAL!I23/TOTAL!$C$6*'Vîrsta 5-7 ani'!$C$6)</f>
        <v>0.12</v>
      </c>
      <c r="J23" s="246">
        <f>IF(OR(TOTAL!J23="",TOTAL!J23=0),"",TOTAL!J23/TOTAL!$C$6*'Vîrsta 5-7 ani'!$C$6)</f>
        <v>0.14400000000000002</v>
      </c>
      <c r="K23" s="246">
        <f>IF(OR(TOTAL!K23="",TOTAL!K23=0),"",TOTAL!K23/TOTAL!$C$6*'Vîrsta 5-7 ani'!$C$6)</f>
        <v>0.12</v>
      </c>
      <c r="L23" s="246">
        <f>IF(OR(TOTAL!L23="",TOTAL!L23=0),"",TOTAL!L23/TOTAL!$C$6*'Vîrsta 5-7 ani'!$C$6)</f>
        <v>7.8000000000000014E-2</v>
      </c>
      <c r="M23" s="246">
        <f>IF(OR(TOTAL!M23="",TOTAL!M23=0),"",TOTAL!M23/TOTAL!$C$6*'Vîrsta 5-7 ani'!$C$6)</f>
        <v>0.12</v>
      </c>
      <c r="N23" s="246">
        <f>IF(OR(TOTAL!N23="",TOTAL!N23=0),"",TOTAL!N23/TOTAL!$C$6*'Vîrsta 5-7 ani'!$C$6)</f>
        <v>0.12</v>
      </c>
      <c r="O23" s="246" t="str">
        <f>IF(OR(TOTAL!O23="",TOTAL!O23=0),"",TOTAL!O23/TOTAL!$C$6*'Vîrsta 5-7 ani'!$C$6)</f>
        <v/>
      </c>
      <c r="P23" s="246">
        <f>IF(OR(TOTAL!P23="",TOTAL!P23=0),"",TOTAL!P23/TOTAL!$C$6*'Vîrsta 5-7 ani'!$C$6)</f>
        <v>0.96</v>
      </c>
      <c r="Q23" s="246">
        <f>IF(OR(TOTAL!Q23="",TOTAL!Q23=0),"",TOTAL!Q23/TOTAL!$C$6*'Vîrsta 5-7 ani'!$C$6)</f>
        <v>1.08</v>
      </c>
      <c r="R23" s="246" t="str">
        <f>IF(OR(TOTAL!R23="",TOTAL!R23=0),"",TOTAL!R23/TOTAL!$C$6*'Vîrsta 5-7 ani'!$C$6)</f>
        <v/>
      </c>
      <c r="S23" s="246">
        <f>IF(OR(TOTAL!S23="",TOTAL!S23=0),"",TOTAL!S23/TOTAL!$C$6*'Vîrsta 5-7 ani'!$C$6)</f>
        <v>0.89999999999999991</v>
      </c>
      <c r="T23" s="246">
        <f>IF(OR(TOTAL!T23="",TOTAL!T23=0),"",TOTAL!T23/TOTAL!$C$6*'Vîrsta 5-7 ani'!$C$6)</f>
        <v>1.2960000000000003</v>
      </c>
      <c r="U23" s="246" t="str">
        <f>IF(OR(TOTAL!U23="",TOTAL!U23=0),"",TOTAL!U23/TOTAL!$C$6*'Vîrsta 5-7 ani'!$C$6)</f>
        <v/>
      </c>
      <c r="V23" s="246">
        <f>IF(OR(TOTAL!V23="",TOTAL!V23=0),"",TOTAL!V23/TOTAL!$C$6*'Vîrsta 5-7 ani'!$C$6)</f>
        <v>0.48</v>
      </c>
      <c r="W23" s="246" t="str">
        <f>IF(OR(TOTAL!W23="",TOTAL!W23=0),"",TOTAL!W23/TOTAL!$C$6*'Vîrsta 5-7 ani'!$C$6)</f>
        <v/>
      </c>
      <c r="X23" s="246" t="str">
        <f>IF(OR(TOTAL!X23="",TOTAL!X23=0),"",TOTAL!X23/TOTAL!$C$6*'Vîrsta 5-7 ani'!$C$6)</f>
        <v/>
      </c>
      <c r="Y23" s="246" t="str">
        <f>IF(OR(TOTAL!Y23="",TOTAL!Y23=0),"",TOTAL!Y23/TOTAL!$C$6*'Vîrsta 5-7 ani'!$C$6)</f>
        <v/>
      </c>
      <c r="Z23" s="11">
        <f t="shared" si="0"/>
        <v>5.418000000000001</v>
      </c>
      <c r="AA23" s="11">
        <f t="shared" si="2"/>
        <v>7.7289586305278188</v>
      </c>
      <c r="AB23" s="11">
        <f t="shared" si="10"/>
        <v>7.1879315263908712</v>
      </c>
      <c r="AC23" s="7">
        <v>7</v>
      </c>
      <c r="AD23" s="97">
        <f t="shared" si="12"/>
        <v>5.7503452211126974E-2</v>
      </c>
      <c r="AE23" s="100">
        <v>8.0000000000000002E-3</v>
      </c>
      <c r="AF23" s="101">
        <f t="shared" si="13"/>
        <v>0</v>
      </c>
      <c r="AG23" s="100"/>
      <c r="AH23" s="101">
        <f t="shared" si="11"/>
        <v>0.21563794579172613</v>
      </c>
      <c r="AI23" s="100">
        <v>0.03</v>
      </c>
      <c r="AJ23" s="97">
        <f t="shared" si="14"/>
        <v>0.86255178316690451</v>
      </c>
      <c r="AK23" s="98">
        <v>0.12</v>
      </c>
      <c r="AL23" s="195"/>
      <c r="AM23" s="136"/>
      <c r="AN23" s="137"/>
      <c r="AO23" s="66"/>
    </row>
    <row r="24" spans="1:41" s="31" customFormat="1" ht="15.75" x14ac:dyDescent="0.25">
      <c r="A24" s="327"/>
      <c r="B24" s="57" t="s">
        <v>21</v>
      </c>
      <c r="C24" s="246">
        <f>IF(OR(TOTAL!C24="",TOTAL!C24=0),"",TOTAL!C24/TOTAL!$C$6*'Vîrsta 5-7 ani'!$C$6)</f>
        <v>0.24</v>
      </c>
      <c r="D24" s="246">
        <f>IF(OR(TOTAL!D24="",TOTAL!D24=0),"",TOTAL!D24/TOTAL!$C$6*'Vîrsta 5-7 ani'!$C$6)</f>
        <v>0.23039999999999999</v>
      </c>
      <c r="E24" s="246" t="str">
        <f>IF(OR(TOTAL!E24="",TOTAL!E24=0),"",TOTAL!E24/TOTAL!$C$6*'Vîrsta 5-7 ani'!$C$6)</f>
        <v/>
      </c>
      <c r="F24" s="246">
        <f>IF(OR(TOTAL!F24="",TOTAL!F24=0),"",TOTAL!F24/TOTAL!$C$6*'Vîrsta 5-7 ani'!$C$6)</f>
        <v>0.2112</v>
      </c>
      <c r="G24" s="246" t="str">
        <f>IF(OR(TOTAL!G24="",TOTAL!G24=0),"",TOTAL!G24/TOTAL!$C$6*'Vîrsta 5-7 ani'!$C$6)</f>
        <v/>
      </c>
      <c r="H24" s="246" t="str">
        <f>IF(OR(TOTAL!H24="",TOTAL!H24=0),"",TOTAL!H24/TOTAL!$C$6*'Vîrsta 5-7 ani'!$C$6)</f>
        <v/>
      </c>
      <c r="I24" s="246" t="str">
        <f>IF(OR(TOTAL!I24="",TOTAL!I24=0),"",TOTAL!I24/TOTAL!$C$6*'Vîrsta 5-7 ani'!$C$6)</f>
        <v/>
      </c>
      <c r="J24" s="246">
        <f>IF(OR(TOTAL!J24="",TOTAL!J24=0),"",TOTAL!J24/TOTAL!$C$6*'Vîrsta 5-7 ani'!$C$6)</f>
        <v>0.24</v>
      </c>
      <c r="K24" s="246" t="str">
        <f>IF(OR(TOTAL!K24="",TOTAL!K24=0),"",TOTAL!K24/TOTAL!$C$6*'Vîrsta 5-7 ani'!$C$6)</f>
        <v/>
      </c>
      <c r="L24" s="246" t="str">
        <f>IF(OR(TOTAL!L24="",TOTAL!L24=0),"",TOTAL!L24/TOTAL!$C$6*'Vîrsta 5-7 ani'!$C$6)</f>
        <v/>
      </c>
      <c r="M24" s="246">
        <f>IF(OR(TOTAL!M24="",TOTAL!M24=0),"",TOTAL!M24/TOTAL!$C$6*'Vîrsta 5-7 ani'!$C$6)</f>
        <v>0.24</v>
      </c>
      <c r="N24" s="246" t="str">
        <f>IF(OR(TOTAL!N24="",TOTAL!N24=0),"",TOTAL!N24/TOTAL!$C$6*'Vîrsta 5-7 ani'!$C$6)</f>
        <v/>
      </c>
      <c r="O24" s="246" t="str">
        <f>IF(OR(TOTAL!O24="",TOTAL!O24=0),"",TOTAL!O24/TOTAL!$C$6*'Vîrsta 5-7 ani'!$C$6)</f>
        <v/>
      </c>
      <c r="P24" s="246">
        <f>IF(OR(TOTAL!P24="",TOTAL!P24=0),"",TOTAL!P24/TOTAL!$C$6*'Vîrsta 5-7 ani'!$C$6)</f>
        <v>4.3440000000000003</v>
      </c>
      <c r="Q24" s="246" t="str">
        <f>IF(OR(TOTAL!Q24="",TOTAL!Q24=0),"",TOTAL!Q24/TOTAL!$C$6*'Vîrsta 5-7 ani'!$C$6)</f>
        <v/>
      </c>
      <c r="R24" s="246" t="str">
        <f>IF(OR(TOTAL!R24="",TOTAL!R24=0),"",TOTAL!R24/TOTAL!$C$6*'Vîrsta 5-7 ani'!$C$6)</f>
        <v/>
      </c>
      <c r="S24" s="246" t="str">
        <f>IF(OR(TOTAL!S24="",TOTAL!S24=0),"",TOTAL!S24/TOTAL!$C$6*'Vîrsta 5-7 ani'!$C$6)</f>
        <v/>
      </c>
      <c r="T24" s="246" t="str">
        <f>IF(OR(TOTAL!T24="",TOTAL!T24=0),"",TOTAL!T24/TOTAL!$C$6*'Vîrsta 5-7 ani'!$C$6)</f>
        <v/>
      </c>
      <c r="U24" s="246" t="str">
        <f>IF(OR(TOTAL!U24="",TOTAL!U24=0),"",TOTAL!U24/TOTAL!$C$6*'Vîrsta 5-7 ani'!$C$6)</f>
        <v/>
      </c>
      <c r="V24" s="246" t="str">
        <f>IF(OR(TOTAL!V24="",TOTAL!V24=0),"",TOTAL!V24/TOTAL!$C$6*'Vîrsta 5-7 ani'!$C$6)</f>
        <v/>
      </c>
      <c r="W24" s="246" t="str">
        <f>IF(OR(TOTAL!W24="",TOTAL!W24=0),"",TOTAL!W24/TOTAL!$C$6*'Vîrsta 5-7 ani'!$C$6)</f>
        <v/>
      </c>
      <c r="X24" s="246" t="str">
        <f>IF(OR(TOTAL!X24="",TOTAL!X24=0),"",TOTAL!X24/TOTAL!$C$6*'Vîrsta 5-7 ani'!$C$6)</f>
        <v/>
      </c>
      <c r="Y24" s="246" t="str">
        <f>IF(OR(TOTAL!Y24="",TOTAL!Y24=0),"",TOTAL!Y24/TOTAL!$C$6*'Vîrsta 5-7 ani'!$C$6)</f>
        <v/>
      </c>
      <c r="Z24" s="11">
        <f t="shared" si="0"/>
        <v>5.5056000000000003</v>
      </c>
      <c r="AA24" s="11">
        <f t="shared" si="2"/>
        <v>7.853922967189729</v>
      </c>
      <c r="AB24" s="11">
        <f t="shared" si="10"/>
        <v>6.2831383737517834</v>
      </c>
      <c r="AC24" s="7">
        <v>20</v>
      </c>
      <c r="AD24" s="97">
        <f t="shared" si="12"/>
        <v>0.10681335235378032</v>
      </c>
      <c r="AE24" s="100">
        <v>1.7000000000000001E-2</v>
      </c>
      <c r="AF24" s="101">
        <f t="shared" si="13"/>
        <v>0</v>
      </c>
      <c r="AG24" s="100"/>
      <c r="AH24" s="101">
        <f t="shared" si="11"/>
        <v>0.67857894436519262</v>
      </c>
      <c r="AI24" s="100">
        <v>0.108</v>
      </c>
      <c r="AJ24" s="97">
        <f t="shared" si="14"/>
        <v>2.7017495007132668</v>
      </c>
      <c r="AK24" s="98">
        <v>0.43</v>
      </c>
      <c r="AL24" s="195"/>
      <c r="AM24" s="136"/>
      <c r="AN24" s="137"/>
      <c r="AO24" s="66"/>
    </row>
    <row r="25" spans="1:41" s="31" customFormat="1" ht="15.75" x14ac:dyDescent="0.25">
      <c r="A25" s="327"/>
      <c r="B25" s="57" t="s">
        <v>79</v>
      </c>
      <c r="C25" s="246" t="str">
        <f>IF(OR(TOTAL!C25="",TOTAL!C25=0),"",TOTAL!C25/TOTAL!$C$6*'Vîrsta 5-7 ani'!$C$6)</f>
        <v/>
      </c>
      <c r="D25" s="246" t="str">
        <f>IF(OR(TOTAL!D25="",TOTAL!D25=0),"",TOTAL!D25/TOTAL!$C$6*'Vîrsta 5-7 ani'!$C$6)</f>
        <v/>
      </c>
      <c r="E25" s="246" t="str">
        <f>IF(OR(TOTAL!E25="",TOTAL!E25=0),"",TOTAL!E25/TOTAL!$C$6*'Vîrsta 5-7 ani'!$C$6)</f>
        <v/>
      </c>
      <c r="F25" s="246" t="str">
        <f>IF(OR(TOTAL!F25="",TOTAL!F25=0),"",TOTAL!F25/TOTAL!$C$6*'Vîrsta 5-7 ani'!$C$6)</f>
        <v/>
      </c>
      <c r="G25" s="246" t="str">
        <f>IF(OR(TOTAL!G25="",TOTAL!G25=0),"",TOTAL!G25/TOTAL!$C$6*'Vîrsta 5-7 ani'!$C$6)</f>
        <v/>
      </c>
      <c r="H25" s="246" t="str">
        <f>IF(OR(TOTAL!H25="",TOTAL!H25=0),"",TOTAL!H25/TOTAL!$C$6*'Vîrsta 5-7 ani'!$C$6)</f>
        <v/>
      </c>
      <c r="I25" s="246">
        <f>IF(OR(TOTAL!I25="",TOTAL!I25=0),"",TOTAL!I25/TOTAL!$C$6*'Vîrsta 5-7 ani'!$C$6)</f>
        <v>0.12</v>
      </c>
      <c r="J25" s="246">
        <f>IF(OR(TOTAL!J25="",TOTAL!J25=0),"",TOTAL!J25/TOTAL!$C$6*'Vîrsta 5-7 ani'!$C$6)</f>
        <v>0.14400000000000002</v>
      </c>
      <c r="K25" s="246">
        <f>IF(OR(TOTAL!K25="",TOTAL!K25=0),"",TOTAL!K25/TOTAL!$C$6*'Vîrsta 5-7 ani'!$C$6)</f>
        <v>0.12</v>
      </c>
      <c r="L25" s="246">
        <f>IF(OR(TOTAL!L25="",TOTAL!L25=0),"",TOTAL!L25/TOTAL!$C$6*'Vîrsta 5-7 ani'!$C$6)</f>
        <v>0.14039999999999997</v>
      </c>
      <c r="M25" s="246">
        <f>IF(OR(TOTAL!M25="",TOTAL!M25=0),"",TOTAL!M25/TOTAL!$C$6*'Vîrsta 5-7 ani'!$C$6)</f>
        <v>0.21600000000000003</v>
      </c>
      <c r="N25" s="246">
        <f>IF(OR(TOTAL!N25="",TOTAL!N25=0),"",TOTAL!N25/TOTAL!$C$6*'Vîrsta 5-7 ani'!$C$6)</f>
        <v>0.12</v>
      </c>
      <c r="O25" s="246">
        <f>IF(OR(TOTAL!O25="",TOTAL!O25=0),"",TOTAL!O25/TOTAL!$C$6*'Vîrsta 5-7 ani'!$C$6)</f>
        <v>7.2000000000000008E-2</v>
      </c>
      <c r="P25" s="246" t="str">
        <f>IF(OR(TOTAL!P25="",TOTAL!P25=0),"",TOTAL!P25/TOTAL!$C$6*'Vîrsta 5-7 ani'!$C$6)</f>
        <v/>
      </c>
      <c r="Q25" s="246">
        <f>IF(OR(TOTAL!Q25="",TOTAL!Q25=0),"",TOTAL!Q25/TOTAL!$C$6*'Vîrsta 5-7 ani'!$C$6)</f>
        <v>1.44</v>
      </c>
      <c r="R25" s="246">
        <f>IF(OR(TOTAL!R25="",TOTAL!R25=0),"",TOTAL!R25/TOTAL!$C$6*'Vîrsta 5-7 ani'!$C$6)</f>
        <v>0.43200000000000005</v>
      </c>
      <c r="S25" s="246">
        <f>IF(OR(TOTAL!S25="",TOTAL!S25=0),"",TOTAL!S25/TOTAL!$C$6*'Vîrsta 5-7 ani'!$C$6)</f>
        <v>1.98</v>
      </c>
      <c r="T25" s="246">
        <f>IF(OR(TOTAL!T25="",TOTAL!T25=0),"",TOTAL!T25/TOTAL!$C$6*'Vîrsta 5-7 ani'!$C$6)</f>
        <v>1.2960000000000003</v>
      </c>
      <c r="U25" s="246">
        <f>IF(OR(TOTAL!U25="",TOTAL!U25=0),"",TOTAL!U25/TOTAL!$C$6*'Vîrsta 5-7 ani'!$C$6)</f>
        <v>1.1040000000000001</v>
      </c>
      <c r="V25" s="246">
        <f>IF(OR(TOTAL!V25="",TOTAL!V25=0),"",TOTAL!V25/TOTAL!$C$6*'Vîrsta 5-7 ani'!$C$6)</f>
        <v>1.3680000000000001</v>
      </c>
      <c r="W25" s="246" t="str">
        <f>IF(OR(TOTAL!W25="",TOTAL!W25=0),"",TOTAL!W25/TOTAL!$C$6*'Vîrsta 5-7 ani'!$C$6)</f>
        <v/>
      </c>
      <c r="X25" s="246" t="str">
        <f>IF(OR(TOTAL!X25="",TOTAL!X25=0),"",TOTAL!X25/TOTAL!$C$6*'Vîrsta 5-7 ani'!$C$6)</f>
        <v/>
      </c>
      <c r="Y25" s="246" t="str">
        <f>IF(OR(TOTAL!Y25="",TOTAL!Y25=0),"",TOTAL!Y25/TOTAL!$C$6*'Vîrsta 5-7 ani'!$C$6)</f>
        <v/>
      </c>
      <c r="Z25" s="11">
        <f t="shared" si="0"/>
        <v>8.5524000000000004</v>
      </c>
      <c r="AA25" s="11">
        <f t="shared" si="2"/>
        <v>12.200285306704709</v>
      </c>
      <c r="AB25" s="11">
        <f t="shared" si="10"/>
        <v>11.590271041369473</v>
      </c>
      <c r="AC25" s="7">
        <v>5</v>
      </c>
      <c r="AD25" s="97">
        <f t="shared" si="12"/>
        <v>6.9541626248216831E-2</v>
      </c>
      <c r="AE25" s="100">
        <v>6.0000000000000001E-3</v>
      </c>
      <c r="AF25" s="101">
        <f t="shared" si="13"/>
        <v>0</v>
      </c>
      <c r="AG25" s="100"/>
      <c r="AH25" s="101">
        <f t="shared" si="11"/>
        <v>0.4867913837375179</v>
      </c>
      <c r="AI25" s="100">
        <v>4.2000000000000003E-2</v>
      </c>
      <c r="AJ25" s="97">
        <f t="shared" si="14"/>
        <v>2.0862487874465052</v>
      </c>
      <c r="AK25" s="98">
        <v>0.18</v>
      </c>
      <c r="AL25" s="195"/>
      <c r="AM25" s="136"/>
      <c r="AN25" s="137"/>
      <c r="AO25" s="66"/>
    </row>
    <row r="26" spans="1:41" s="31" customFormat="1" ht="15.75" x14ac:dyDescent="0.25">
      <c r="A26" s="327"/>
      <c r="B26" s="57" t="s">
        <v>22</v>
      </c>
      <c r="C26" s="246" t="str">
        <f>IF(OR(TOTAL!C26="",TOTAL!C26=0),"",TOTAL!C26/TOTAL!$C$6*'Vîrsta 5-7 ani'!$C$6)</f>
        <v/>
      </c>
      <c r="D26" s="246" t="str">
        <f>IF(OR(TOTAL!D26="",TOTAL!D26=0),"",TOTAL!D26/TOTAL!$C$6*'Vîrsta 5-7 ani'!$C$6)</f>
        <v/>
      </c>
      <c r="E26" s="246">
        <f>IF(OR(TOTAL!E26="",TOTAL!E26=0),"",TOTAL!E26/TOTAL!$C$6*'Vîrsta 5-7 ani'!$C$6)</f>
        <v>0.31200000000000006</v>
      </c>
      <c r="F26" s="246" t="str">
        <f>IF(OR(TOTAL!F26="",TOTAL!F26=0),"",TOTAL!F26/TOTAL!$C$6*'Vîrsta 5-7 ani'!$C$6)</f>
        <v/>
      </c>
      <c r="G26" s="246" t="str">
        <f>IF(OR(TOTAL!G26="",TOTAL!G26=0),"",TOTAL!G26/TOTAL!$C$6*'Vîrsta 5-7 ani'!$C$6)</f>
        <v/>
      </c>
      <c r="H26" s="246">
        <f>IF(OR(TOTAL!H26="",TOTAL!H26=0),"",TOTAL!H26/TOTAL!$C$6*'Vîrsta 5-7 ani'!$C$6)</f>
        <v>0.33599999999999997</v>
      </c>
      <c r="I26" s="246" t="str">
        <f>IF(OR(TOTAL!I26="",TOTAL!I26=0),"",TOTAL!I26/TOTAL!$C$6*'Vîrsta 5-7 ani'!$C$6)</f>
        <v/>
      </c>
      <c r="J26" s="246" t="str">
        <f>IF(OR(TOTAL!J26="",TOTAL!J26=0),"",TOTAL!J26/TOTAL!$C$6*'Vîrsta 5-7 ani'!$C$6)</f>
        <v/>
      </c>
      <c r="K26" s="246" t="str">
        <f>IF(OR(TOTAL!K26="",TOTAL!K26=0),"",TOTAL!K26/TOTAL!$C$6*'Vîrsta 5-7 ani'!$C$6)</f>
        <v/>
      </c>
      <c r="L26" s="246" t="str">
        <f>IF(OR(TOTAL!L26="",TOTAL!L26=0),"",TOTAL!L26/TOTAL!$C$6*'Vîrsta 5-7 ani'!$C$6)</f>
        <v/>
      </c>
      <c r="M26" s="246" t="str">
        <f>IF(OR(TOTAL!M26="",TOTAL!M26=0),"",TOTAL!M26/TOTAL!$C$6*'Vîrsta 5-7 ani'!$C$6)</f>
        <v/>
      </c>
      <c r="N26" s="246" t="str">
        <f>IF(OR(TOTAL!N26="",TOTAL!N26=0),"",TOTAL!N26/TOTAL!$C$6*'Vîrsta 5-7 ani'!$C$6)</f>
        <v/>
      </c>
      <c r="O26" s="246">
        <f>IF(OR(TOTAL!O26="",TOTAL!O26=0),"",TOTAL!O26/TOTAL!$C$6*'Vîrsta 5-7 ani'!$C$6)</f>
        <v>0.18</v>
      </c>
      <c r="P26" s="246" t="str">
        <f>IF(OR(TOTAL!P26="",TOTAL!P26=0),"",TOTAL!P26/TOTAL!$C$6*'Vîrsta 5-7 ani'!$C$6)</f>
        <v/>
      </c>
      <c r="Q26" s="246" t="str">
        <f>IF(OR(TOTAL!Q26="",TOTAL!Q26=0),"",TOTAL!Q26/TOTAL!$C$6*'Vîrsta 5-7 ani'!$C$6)</f>
        <v/>
      </c>
      <c r="R26" s="246" t="str">
        <f>IF(OR(TOTAL!R26="",TOTAL!R26=0),"",TOTAL!R26/TOTAL!$C$6*'Vîrsta 5-7 ani'!$C$6)</f>
        <v/>
      </c>
      <c r="S26" s="246">
        <f>IF(OR(TOTAL!S26="",TOTAL!S26=0),"",TOTAL!S26/TOTAL!$C$6*'Vîrsta 5-7 ani'!$C$6)</f>
        <v>3.5999999999999996</v>
      </c>
      <c r="T26" s="246" t="str">
        <f>IF(OR(TOTAL!T26="",TOTAL!T26=0),"",TOTAL!T26/TOTAL!$C$6*'Vîrsta 5-7 ani'!$C$6)</f>
        <v/>
      </c>
      <c r="U26" s="246" t="str">
        <f>IF(OR(TOTAL!U26="",TOTAL!U26=0),"",TOTAL!U26/TOTAL!$C$6*'Vîrsta 5-7 ani'!$C$6)</f>
        <v/>
      </c>
      <c r="V26" s="246" t="str">
        <f>IF(OR(TOTAL!V26="",TOTAL!V26=0),"",TOTAL!V26/TOTAL!$C$6*'Vîrsta 5-7 ani'!$C$6)</f>
        <v/>
      </c>
      <c r="W26" s="246" t="str">
        <f>IF(OR(TOTAL!W26="",TOTAL!W26=0),"",TOTAL!W26/TOTAL!$C$6*'Vîrsta 5-7 ani'!$C$6)</f>
        <v/>
      </c>
      <c r="X26" s="246" t="str">
        <f>IF(OR(TOTAL!X26="",TOTAL!X26=0),"",TOTAL!X26/TOTAL!$C$6*'Vîrsta 5-7 ani'!$C$6)</f>
        <v/>
      </c>
      <c r="Y26" s="246" t="str">
        <f>IF(OR(TOTAL!Y26="",TOTAL!Y26=0),"",TOTAL!Y26/TOTAL!$C$6*'Vîrsta 5-7 ani'!$C$6)</f>
        <v/>
      </c>
      <c r="Z26" s="11">
        <f t="shared" si="0"/>
        <v>4.4279999999999999</v>
      </c>
      <c r="AA26" s="11">
        <f t="shared" si="2"/>
        <v>6.3166904422253927</v>
      </c>
      <c r="AB26" s="11">
        <f t="shared" si="10"/>
        <v>4.5480171184022833</v>
      </c>
      <c r="AC26" s="7">
        <v>28</v>
      </c>
      <c r="AD26" s="97">
        <f t="shared" si="12"/>
        <v>9.0960342368045663E-2</v>
      </c>
      <c r="AE26" s="100">
        <v>0.02</v>
      </c>
      <c r="AF26" s="101">
        <f t="shared" si="13"/>
        <v>0</v>
      </c>
      <c r="AG26" s="100"/>
      <c r="AH26" s="101">
        <f t="shared" si="11"/>
        <v>0.27288102710413698</v>
      </c>
      <c r="AI26" s="100">
        <v>0.06</v>
      </c>
      <c r="AJ26" s="97">
        <f t="shared" si="14"/>
        <v>1.5463258202567765</v>
      </c>
      <c r="AK26" s="98">
        <v>0.34</v>
      </c>
      <c r="AL26" s="195"/>
      <c r="AM26" s="136"/>
      <c r="AN26" s="137"/>
      <c r="AO26" s="66"/>
    </row>
    <row r="27" spans="1:41" s="31" customFormat="1" ht="15.75" x14ac:dyDescent="0.25">
      <c r="A27" s="327"/>
      <c r="B27" s="57" t="s">
        <v>23</v>
      </c>
      <c r="C27" s="246" t="str">
        <f>IF(OR(TOTAL!C27="",TOTAL!C27=0),"",TOTAL!C27/TOTAL!$C$6*'Vîrsta 5-7 ani'!$C$6)</f>
        <v/>
      </c>
      <c r="D27" s="246">
        <f>IF(OR(TOTAL!D27="",TOTAL!D27=0),"",TOTAL!D27/TOTAL!$C$6*'Vîrsta 5-7 ani'!$C$6)</f>
        <v>0.38400000000000001</v>
      </c>
      <c r="E27" s="246" t="str">
        <f>IF(OR(TOTAL!E27="",TOTAL!E27=0),"",TOTAL!E27/TOTAL!$C$6*'Vîrsta 5-7 ani'!$C$6)</f>
        <v/>
      </c>
      <c r="F27" s="246">
        <f>IF(OR(TOTAL!F27="",TOTAL!F27=0),"",TOTAL!F27/TOTAL!$C$6*'Vîrsta 5-7 ani'!$C$6)</f>
        <v>0.26400000000000001</v>
      </c>
      <c r="G27" s="246">
        <f>IF(OR(TOTAL!G27="",TOTAL!G27=0),"",TOTAL!G27/TOTAL!$C$6*'Vîrsta 5-7 ani'!$C$6)</f>
        <v>0.28800000000000003</v>
      </c>
      <c r="H27" s="246" t="str">
        <f>IF(OR(TOTAL!H27="",TOTAL!H27=0),"",TOTAL!H27/TOTAL!$C$6*'Vîrsta 5-7 ani'!$C$6)</f>
        <v/>
      </c>
      <c r="I27" s="246">
        <f>IF(OR(TOTAL!I27="",TOTAL!I27=0),"",TOTAL!I27/TOTAL!$C$6*'Vîrsta 5-7 ani'!$C$6)</f>
        <v>0.48</v>
      </c>
      <c r="J27" s="246" t="str">
        <f>IF(OR(TOTAL!J27="",TOTAL!J27=0),"",TOTAL!J27/TOTAL!$C$6*'Vîrsta 5-7 ani'!$C$6)</f>
        <v/>
      </c>
      <c r="K27" s="246" t="str">
        <f>IF(OR(TOTAL!K27="",TOTAL!K27=0),"",TOTAL!K27/TOTAL!$C$6*'Vîrsta 5-7 ani'!$C$6)</f>
        <v/>
      </c>
      <c r="L27" s="246" t="str">
        <f>IF(OR(TOTAL!L27="",TOTAL!L27=0),"",TOTAL!L27/TOTAL!$C$6*'Vîrsta 5-7 ani'!$C$6)</f>
        <v/>
      </c>
      <c r="M27" s="246" t="str">
        <f>IF(OR(TOTAL!M27="",TOTAL!M27=0),"",TOTAL!M27/TOTAL!$C$6*'Vîrsta 5-7 ani'!$C$6)</f>
        <v/>
      </c>
      <c r="N27" s="246">
        <f>IF(OR(TOTAL!N27="",TOTAL!N27=0),"",TOTAL!N27/TOTAL!$C$6*'Vîrsta 5-7 ani'!$C$6)</f>
        <v>0.48</v>
      </c>
      <c r="O27" s="246" t="str">
        <f>IF(OR(TOTAL!O27="",TOTAL!O27=0),"",TOTAL!O27/TOTAL!$C$6*'Vîrsta 5-7 ani'!$C$6)</f>
        <v/>
      </c>
      <c r="P27" s="246" t="str">
        <f>IF(OR(TOTAL!P27="",TOTAL!P27=0),"",TOTAL!P27/TOTAL!$C$6*'Vîrsta 5-7 ani'!$C$6)</f>
        <v/>
      </c>
      <c r="Q27" s="246" t="str">
        <f>IF(OR(TOTAL!Q27="",TOTAL!Q27=0),"",TOTAL!Q27/TOTAL!$C$6*'Vîrsta 5-7 ani'!$C$6)</f>
        <v/>
      </c>
      <c r="R27" s="246" t="str">
        <f>IF(OR(TOTAL!R27="",TOTAL!R27=0),"",TOTAL!R27/TOTAL!$C$6*'Vîrsta 5-7 ani'!$C$6)</f>
        <v/>
      </c>
      <c r="S27" s="246" t="str">
        <f>IF(OR(TOTAL!S27="",TOTAL!S27=0),"",TOTAL!S27/TOTAL!$C$6*'Vîrsta 5-7 ani'!$C$6)</f>
        <v/>
      </c>
      <c r="T27" s="246">
        <f>IF(OR(TOTAL!T27="",TOTAL!T27=0),"",TOTAL!T27/TOTAL!$C$6*'Vîrsta 5-7 ani'!$C$6)</f>
        <v>4.1760000000000002</v>
      </c>
      <c r="U27" s="246" t="str">
        <f>IF(OR(TOTAL!U27="",TOTAL!U27=0),"",TOTAL!U27/TOTAL!$C$6*'Vîrsta 5-7 ani'!$C$6)</f>
        <v/>
      </c>
      <c r="V27" s="246" t="str">
        <f>IF(OR(TOTAL!V27="",TOTAL!V27=0),"",TOTAL!V27/TOTAL!$C$6*'Vîrsta 5-7 ani'!$C$6)</f>
        <v/>
      </c>
      <c r="W27" s="246" t="str">
        <f>IF(OR(TOTAL!W27="",TOTAL!W27=0),"",TOTAL!W27/TOTAL!$C$6*'Vîrsta 5-7 ani'!$C$6)</f>
        <v/>
      </c>
      <c r="X27" s="246" t="str">
        <f>IF(OR(TOTAL!X27="",TOTAL!X27=0),"",TOTAL!X27/TOTAL!$C$6*'Vîrsta 5-7 ani'!$C$6)</f>
        <v/>
      </c>
      <c r="Y27" s="246" t="str">
        <f>IF(OR(TOTAL!Y27="",TOTAL!Y27=0),"",TOTAL!Y27/TOTAL!$C$6*'Vîrsta 5-7 ani'!$C$6)</f>
        <v/>
      </c>
      <c r="Z27" s="11">
        <f t="shared" si="0"/>
        <v>6.0720000000000001</v>
      </c>
      <c r="AA27" s="11">
        <f t="shared" si="2"/>
        <v>8.6619115549215397</v>
      </c>
      <c r="AB27" s="11">
        <f t="shared" si="10"/>
        <v>6.9295292439372318</v>
      </c>
      <c r="AC27" s="7">
        <v>20</v>
      </c>
      <c r="AD27" s="97">
        <f t="shared" si="12"/>
        <v>0.13859058487874465</v>
      </c>
      <c r="AE27" s="100">
        <v>0.02</v>
      </c>
      <c r="AF27" s="101">
        <f t="shared" si="13"/>
        <v>6.9295292439372318E-3</v>
      </c>
      <c r="AG27" s="100">
        <v>1E-3</v>
      </c>
      <c r="AH27" s="101">
        <f t="shared" si="11"/>
        <v>3.4647646219686159</v>
      </c>
      <c r="AI27" s="100">
        <v>0.5</v>
      </c>
      <c r="AJ27" s="97">
        <f t="shared" si="14"/>
        <v>1.7323823109843079</v>
      </c>
      <c r="AK27" s="98">
        <v>0.25</v>
      </c>
      <c r="AL27" s="195"/>
      <c r="AM27" s="136"/>
      <c r="AN27" s="137"/>
      <c r="AO27" s="66"/>
    </row>
    <row r="28" spans="1:41" s="31" customFormat="1" ht="15.75" x14ac:dyDescent="0.25">
      <c r="A28" s="327"/>
      <c r="B28" s="57" t="s">
        <v>24</v>
      </c>
      <c r="C28" s="246" t="str">
        <f>IF(OR(TOTAL!C28="",TOTAL!C28=0),"",TOTAL!C28/TOTAL!$C$6*'Vîrsta 5-7 ani'!$C$6)</f>
        <v/>
      </c>
      <c r="D28" s="246" t="str">
        <f>IF(OR(TOTAL!D28="",TOTAL!D28=0),"",TOTAL!D28/TOTAL!$C$6*'Vîrsta 5-7 ani'!$C$6)</f>
        <v/>
      </c>
      <c r="E28" s="246" t="str">
        <f>IF(OR(TOTAL!E28="",TOTAL!E28=0),"",TOTAL!E28/TOTAL!$C$6*'Vîrsta 5-7 ani'!$C$6)</f>
        <v/>
      </c>
      <c r="F28" s="246" t="str">
        <f>IF(OR(TOTAL!F28="",TOTAL!F28=0),"",TOTAL!F28/TOTAL!$C$6*'Vîrsta 5-7 ani'!$C$6)</f>
        <v/>
      </c>
      <c r="G28" s="246" t="str">
        <f>IF(OR(TOTAL!G28="",TOTAL!G28=0),"",TOTAL!G28/TOTAL!$C$6*'Vîrsta 5-7 ani'!$C$6)</f>
        <v/>
      </c>
      <c r="H28" s="246">
        <f>IF(OR(TOTAL!H28="",TOTAL!H28=0),"",TOTAL!H28/TOTAL!$C$6*'Vîrsta 5-7 ani'!$C$6)</f>
        <v>0.192</v>
      </c>
      <c r="I28" s="246">
        <f>IF(OR(TOTAL!I28="",TOTAL!I28=0),"",TOTAL!I28/TOTAL!$C$6*'Vîrsta 5-7 ani'!$C$6)</f>
        <v>0.16799999999999998</v>
      </c>
      <c r="J28" s="246">
        <f>IF(OR(TOTAL!J28="",TOTAL!J28=0),"",TOTAL!J28/TOTAL!$C$6*'Vîrsta 5-7 ani'!$C$6)</f>
        <v>0.21600000000000003</v>
      </c>
      <c r="K28" s="246">
        <f>IF(OR(TOTAL!K28="",TOTAL!K28=0),"",TOTAL!K28/TOTAL!$C$6*'Vîrsta 5-7 ani'!$C$6)</f>
        <v>0.14400000000000002</v>
      </c>
      <c r="L28" s="246">
        <f>IF(OR(TOTAL!L28="",TOTAL!L28=0),"",TOTAL!L28/TOTAL!$C$6*'Vîrsta 5-7 ani'!$C$6)</f>
        <v>0.18720000000000001</v>
      </c>
      <c r="M28" s="246" t="str">
        <f>IF(OR(TOTAL!M28="",TOTAL!M28=0),"",TOTAL!M28/TOTAL!$C$6*'Vîrsta 5-7 ani'!$C$6)</f>
        <v/>
      </c>
      <c r="N28" s="246">
        <f>IF(OR(TOTAL!N28="",TOTAL!N28=0),"",TOTAL!N28/TOTAL!$C$6*'Vîrsta 5-7 ani'!$C$6)</f>
        <v>9.6000000000000002E-2</v>
      </c>
      <c r="O28" s="246">
        <f>IF(OR(TOTAL!O28="",TOTAL!O28=0),"",TOTAL!O28/TOTAL!$C$6*'Vîrsta 5-7 ani'!$C$6)</f>
        <v>7.2000000000000008E-2</v>
      </c>
      <c r="P28" s="246">
        <f>IF(OR(TOTAL!P28="",TOTAL!P28=0),"",TOTAL!P28/TOTAL!$C$6*'Vîrsta 5-7 ani'!$C$6)</f>
        <v>0.72</v>
      </c>
      <c r="Q28" s="246">
        <f>IF(OR(TOTAL!Q28="",TOTAL!Q28=0),"",TOTAL!Q28/TOTAL!$C$6*'Vîrsta 5-7 ani'!$C$6)</f>
        <v>0.96</v>
      </c>
      <c r="R28" s="246">
        <f>IF(OR(TOTAL!R28="",TOTAL!R28=0),"",TOTAL!R28/TOTAL!$C$6*'Vîrsta 5-7 ani'!$C$6)</f>
        <v>0.25919999999999999</v>
      </c>
      <c r="S28" s="246">
        <f>IF(OR(TOTAL!S28="",TOTAL!S28=0),"",TOTAL!S28/TOTAL!$C$6*'Vîrsta 5-7 ani'!$C$6)</f>
        <v>0.72</v>
      </c>
      <c r="T28" s="246">
        <f>IF(OR(TOTAL!T28="",TOTAL!T28=0),"",TOTAL!T28/TOTAL!$C$6*'Vîrsta 5-7 ani'!$C$6)</f>
        <v>1.056</v>
      </c>
      <c r="U28" s="246">
        <f>IF(OR(TOTAL!U28="",TOTAL!U28=0),"",TOTAL!U28/TOTAL!$C$6*'Vîrsta 5-7 ani'!$C$6)</f>
        <v>8.9759999999999991</v>
      </c>
      <c r="V28" s="246">
        <f>IF(OR(TOTAL!V28="",TOTAL!V28=0),"",TOTAL!V28/TOTAL!$C$6*'Vîrsta 5-7 ani'!$C$6)</f>
        <v>0.74399999999999999</v>
      </c>
      <c r="W28" s="246" t="str">
        <f>IF(OR(TOTAL!W28="",TOTAL!W28=0),"",TOTAL!W28/TOTAL!$C$6*'Vîrsta 5-7 ani'!$C$6)</f>
        <v/>
      </c>
      <c r="X28" s="246" t="str">
        <f>IF(OR(TOTAL!X28="",TOTAL!X28=0),"",TOTAL!X28/TOTAL!$C$6*'Vîrsta 5-7 ani'!$C$6)</f>
        <v/>
      </c>
      <c r="Y28" s="246" t="str">
        <f>IF(OR(TOTAL!Y28="",TOTAL!Y28=0),"",TOTAL!Y28/TOTAL!$C$6*'Vîrsta 5-7 ani'!$C$6)</f>
        <v/>
      </c>
      <c r="Z28" s="11">
        <f t="shared" si="0"/>
        <v>14.510399999999999</v>
      </c>
      <c r="AA28" s="11">
        <f t="shared" si="2"/>
        <v>20.699572039942936</v>
      </c>
      <c r="AB28" s="11">
        <f t="shared" si="10"/>
        <v>15.524679029957202</v>
      </c>
      <c r="AC28" s="7">
        <v>25</v>
      </c>
      <c r="AD28" s="97">
        <f t="shared" si="12"/>
        <v>0.15524679029957203</v>
      </c>
      <c r="AE28" s="100">
        <v>0.01</v>
      </c>
      <c r="AF28" s="101">
        <f t="shared" si="13"/>
        <v>0</v>
      </c>
      <c r="AG28" s="100"/>
      <c r="AH28" s="101">
        <f t="shared" si="11"/>
        <v>0.93148074179743212</v>
      </c>
      <c r="AI28" s="100">
        <v>0.06</v>
      </c>
      <c r="AJ28" s="97">
        <f t="shared" si="14"/>
        <v>4.6574037089871601</v>
      </c>
      <c r="AK28" s="98">
        <v>0.3</v>
      </c>
      <c r="AL28" s="195"/>
      <c r="AM28" s="136"/>
      <c r="AN28" s="137"/>
      <c r="AO28" s="66"/>
    </row>
    <row r="29" spans="1:41" s="31" customFormat="1" ht="15.75" x14ac:dyDescent="0.25">
      <c r="A29" s="327"/>
      <c r="B29" s="57" t="s">
        <v>85</v>
      </c>
      <c r="C29" s="246" t="str">
        <f>IF(OR(TOTAL!C29="",TOTAL!C29=0),"",TOTAL!C29/TOTAL!$C$6*'Vîrsta 5-7 ani'!$C$6)</f>
        <v/>
      </c>
      <c r="D29" s="246" t="str">
        <f>IF(OR(TOTAL!D29="",TOTAL!D29=0),"",TOTAL!D29/TOTAL!$C$6*'Vîrsta 5-7 ani'!$C$6)</f>
        <v/>
      </c>
      <c r="E29" s="246" t="str">
        <f>IF(OR(TOTAL!E29="",TOTAL!E29=0),"",TOTAL!E29/TOTAL!$C$6*'Vîrsta 5-7 ani'!$C$6)</f>
        <v/>
      </c>
      <c r="F29" s="246" t="str">
        <f>IF(OR(TOTAL!F29="",TOTAL!F29=0),"",TOTAL!F29/TOTAL!$C$6*'Vîrsta 5-7 ani'!$C$6)</f>
        <v/>
      </c>
      <c r="G29" s="246" t="str">
        <f>IF(OR(TOTAL!G29="",TOTAL!G29=0),"",TOTAL!G29/TOTAL!$C$6*'Vîrsta 5-7 ani'!$C$6)</f>
        <v/>
      </c>
      <c r="H29" s="246" t="str">
        <f>IF(OR(TOTAL!H29="",TOTAL!H29=0),"",TOTAL!H29/TOTAL!$C$6*'Vîrsta 5-7 ani'!$C$6)</f>
        <v/>
      </c>
      <c r="I29" s="246" t="str">
        <f>IF(OR(TOTAL!I29="",TOTAL!I29=0),"",TOTAL!I29/TOTAL!$C$6*'Vîrsta 5-7 ani'!$C$6)</f>
        <v/>
      </c>
      <c r="J29" s="246" t="str">
        <f>IF(OR(TOTAL!J29="",TOTAL!J29=0),"",TOTAL!J29/TOTAL!$C$6*'Vîrsta 5-7 ani'!$C$6)</f>
        <v/>
      </c>
      <c r="K29" s="246" t="str">
        <f>IF(OR(TOTAL!K29="",TOTAL!K29=0),"",TOTAL!K29/TOTAL!$C$6*'Vîrsta 5-7 ani'!$C$6)</f>
        <v/>
      </c>
      <c r="L29" s="246" t="str">
        <f>IF(OR(TOTAL!L29="",TOTAL!L29=0),"",TOTAL!L29/TOTAL!$C$6*'Vîrsta 5-7 ani'!$C$6)</f>
        <v/>
      </c>
      <c r="M29" s="246" t="str">
        <f>IF(OR(TOTAL!M29="",TOTAL!M29=0),"",TOTAL!M29/TOTAL!$C$6*'Vîrsta 5-7 ani'!$C$6)</f>
        <v/>
      </c>
      <c r="N29" s="246" t="str">
        <f>IF(OR(TOTAL!N29="",TOTAL!N29=0),"",TOTAL!N29/TOTAL!$C$6*'Vîrsta 5-7 ani'!$C$6)</f>
        <v/>
      </c>
      <c r="O29" s="246" t="str">
        <f>IF(OR(TOTAL!O29="",TOTAL!O29=0),"",TOTAL!O29/TOTAL!$C$6*'Vîrsta 5-7 ani'!$C$6)</f>
        <v/>
      </c>
      <c r="P29" s="246" t="str">
        <f>IF(OR(TOTAL!P29="",TOTAL!P29=0),"",TOTAL!P29/TOTAL!$C$6*'Vîrsta 5-7 ani'!$C$6)</f>
        <v/>
      </c>
      <c r="Q29" s="246" t="str">
        <f>IF(OR(TOTAL!Q29="",TOTAL!Q29=0),"",TOTAL!Q29/TOTAL!$C$6*'Vîrsta 5-7 ani'!$C$6)</f>
        <v/>
      </c>
      <c r="R29" s="246" t="str">
        <f>IF(OR(TOTAL!R29="",TOTAL!R29=0),"",TOTAL!R29/TOTAL!$C$6*'Vîrsta 5-7 ani'!$C$6)</f>
        <v/>
      </c>
      <c r="S29" s="246" t="str">
        <f>IF(OR(TOTAL!S29="",TOTAL!S29=0),"",TOTAL!S29/TOTAL!$C$6*'Vîrsta 5-7 ani'!$C$6)</f>
        <v/>
      </c>
      <c r="T29" s="246" t="str">
        <f>IF(OR(TOTAL!T29="",TOTAL!T29=0),"",TOTAL!T29/TOTAL!$C$6*'Vîrsta 5-7 ani'!$C$6)</f>
        <v/>
      </c>
      <c r="U29" s="246" t="str">
        <f>IF(OR(TOTAL!U29="",TOTAL!U29=0),"",TOTAL!U29/TOTAL!$C$6*'Vîrsta 5-7 ani'!$C$6)</f>
        <v/>
      </c>
      <c r="V29" s="246" t="str">
        <f>IF(OR(TOTAL!V29="",TOTAL!V29=0),"",TOTAL!V29/TOTAL!$C$6*'Vîrsta 5-7 ani'!$C$6)</f>
        <v/>
      </c>
      <c r="W29" s="246" t="str">
        <f>IF(OR(TOTAL!W29="",TOTAL!W29=0),"",TOTAL!W29/TOTAL!$C$6*'Vîrsta 5-7 ani'!$C$6)</f>
        <v/>
      </c>
      <c r="X29" s="246" t="str">
        <f>IF(OR(TOTAL!X29="",TOTAL!X29=0),"",TOTAL!X29/TOTAL!$C$6*'Vîrsta 5-7 ani'!$C$6)</f>
        <v/>
      </c>
      <c r="Y29" s="246" t="str">
        <f>IF(OR(TOTAL!Y29="",TOTAL!Y29=0),"",TOTAL!Y29/TOTAL!$C$6*'Vîrsta 5-7 ani'!$C$6)</f>
        <v/>
      </c>
      <c r="Z29" s="11">
        <f t="shared" si="0"/>
        <v>0</v>
      </c>
      <c r="AA29" s="11">
        <f t="shared" si="2"/>
        <v>0</v>
      </c>
      <c r="AB29" s="11" t="str">
        <f t="shared" si="10"/>
        <v/>
      </c>
      <c r="AC29" s="7">
        <v>10</v>
      </c>
      <c r="AD29" s="97" t="str">
        <f t="shared" si="12"/>
        <v/>
      </c>
      <c r="AE29" s="100">
        <v>6.0000000000000001E-3</v>
      </c>
      <c r="AF29" s="101" t="str">
        <f t="shared" si="13"/>
        <v/>
      </c>
      <c r="AG29" s="100">
        <v>1E-3</v>
      </c>
      <c r="AH29" s="101" t="str">
        <f t="shared" si="11"/>
        <v/>
      </c>
      <c r="AI29" s="100">
        <v>0.05</v>
      </c>
      <c r="AJ29" s="97" t="str">
        <f t="shared" si="14"/>
        <v/>
      </c>
      <c r="AK29" s="98">
        <v>0.24</v>
      </c>
      <c r="AL29" s="195"/>
      <c r="AM29" s="136"/>
      <c r="AN29" s="137"/>
      <c r="AO29" s="66"/>
    </row>
    <row r="30" spans="1:41" s="31" customFormat="1" ht="15.75" x14ac:dyDescent="0.25">
      <c r="A30" s="327"/>
      <c r="B30" s="60" t="s">
        <v>83</v>
      </c>
      <c r="C30" s="246" t="str">
        <f>IF(OR(TOTAL!C30="",TOTAL!C30=0),"",TOTAL!C30/TOTAL!$C$6*'Vîrsta 5-7 ani'!$C$6)</f>
        <v/>
      </c>
      <c r="D30" s="246" t="str">
        <f>IF(OR(TOTAL!D30="",TOTAL!D30=0),"",TOTAL!D30/TOTAL!$C$6*'Vîrsta 5-7 ani'!$C$6)</f>
        <v/>
      </c>
      <c r="E30" s="246" t="str">
        <f>IF(OR(TOTAL!E30="",TOTAL!E30=0),"",TOTAL!E30/TOTAL!$C$6*'Vîrsta 5-7 ani'!$C$6)</f>
        <v/>
      </c>
      <c r="F30" s="246" t="str">
        <f>IF(OR(TOTAL!F30="",TOTAL!F30=0),"",TOTAL!F30/TOTAL!$C$6*'Vîrsta 5-7 ani'!$C$6)</f>
        <v/>
      </c>
      <c r="G30" s="246" t="str">
        <f>IF(OR(TOTAL!G30="",TOTAL!G30=0),"",TOTAL!G30/TOTAL!$C$6*'Vîrsta 5-7 ani'!$C$6)</f>
        <v/>
      </c>
      <c r="H30" s="246" t="str">
        <f>IF(OR(TOTAL!H30="",TOTAL!H30=0),"",TOTAL!H30/TOTAL!$C$6*'Vîrsta 5-7 ani'!$C$6)</f>
        <v/>
      </c>
      <c r="I30" s="246" t="str">
        <f>IF(OR(TOTAL!I30="",TOTAL!I30=0),"",TOTAL!I30/TOTAL!$C$6*'Vîrsta 5-7 ani'!$C$6)</f>
        <v/>
      </c>
      <c r="J30" s="246" t="str">
        <f>IF(OR(TOTAL!J30="",TOTAL!J30=0),"",TOTAL!J30/TOTAL!$C$6*'Vîrsta 5-7 ani'!$C$6)</f>
        <v/>
      </c>
      <c r="K30" s="246" t="str">
        <f>IF(OR(TOTAL!K30="",TOTAL!K30=0),"",TOTAL!K30/TOTAL!$C$6*'Vîrsta 5-7 ani'!$C$6)</f>
        <v/>
      </c>
      <c r="L30" s="246" t="str">
        <f>IF(OR(TOTAL!L30="",TOTAL!L30=0),"",TOTAL!L30/TOTAL!$C$6*'Vîrsta 5-7 ani'!$C$6)</f>
        <v/>
      </c>
      <c r="M30" s="246" t="str">
        <f>IF(OR(TOTAL!M30="",TOTAL!M30=0),"",TOTAL!M30/TOTAL!$C$6*'Vîrsta 5-7 ani'!$C$6)</f>
        <v/>
      </c>
      <c r="N30" s="246" t="str">
        <f>IF(OR(TOTAL!N30="",TOTAL!N30=0),"",TOTAL!N30/TOTAL!$C$6*'Vîrsta 5-7 ani'!$C$6)</f>
        <v/>
      </c>
      <c r="O30" s="246" t="str">
        <f>IF(OR(TOTAL!O30="",TOTAL!O30=0),"",TOTAL!O30/TOTAL!$C$6*'Vîrsta 5-7 ani'!$C$6)</f>
        <v/>
      </c>
      <c r="P30" s="246" t="str">
        <f>IF(OR(TOTAL!P30="",TOTAL!P30=0),"",TOTAL!P30/TOTAL!$C$6*'Vîrsta 5-7 ani'!$C$6)</f>
        <v/>
      </c>
      <c r="Q30" s="246" t="str">
        <f>IF(OR(TOTAL!Q30="",TOTAL!Q30=0),"",TOTAL!Q30/TOTAL!$C$6*'Vîrsta 5-7 ani'!$C$6)</f>
        <v/>
      </c>
      <c r="R30" s="246" t="str">
        <f>IF(OR(TOTAL!R30="",TOTAL!R30=0),"",TOTAL!R30/TOTAL!$C$6*'Vîrsta 5-7 ani'!$C$6)</f>
        <v/>
      </c>
      <c r="S30" s="246" t="str">
        <f>IF(OR(TOTAL!S30="",TOTAL!S30=0),"",TOTAL!S30/TOTAL!$C$6*'Vîrsta 5-7 ani'!$C$6)</f>
        <v/>
      </c>
      <c r="T30" s="246" t="str">
        <f>IF(OR(TOTAL!T30="",TOTAL!T30=0),"",TOTAL!T30/TOTAL!$C$6*'Vîrsta 5-7 ani'!$C$6)</f>
        <v/>
      </c>
      <c r="U30" s="246" t="str">
        <f>IF(OR(TOTAL!U30="",TOTAL!U30=0),"",TOTAL!U30/TOTAL!$C$6*'Vîrsta 5-7 ani'!$C$6)</f>
        <v/>
      </c>
      <c r="V30" s="246" t="str">
        <f>IF(OR(TOTAL!V30="",TOTAL!V30=0),"",TOTAL!V30/TOTAL!$C$6*'Vîrsta 5-7 ani'!$C$6)</f>
        <v/>
      </c>
      <c r="W30" s="246" t="str">
        <f>IF(OR(TOTAL!W30="",TOTAL!W30=0),"",TOTAL!W30/TOTAL!$C$6*'Vîrsta 5-7 ani'!$C$6)</f>
        <v/>
      </c>
      <c r="X30" s="246" t="str">
        <f>IF(OR(TOTAL!X30="",TOTAL!X30=0),"",TOTAL!X30/TOTAL!$C$6*'Vîrsta 5-7 ani'!$C$6)</f>
        <v/>
      </c>
      <c r="Y30" s="246" t="str">
        <f>IF(OR(TOTAL!Y30="",TOTAL!Y30=0),"",TOTAL!Y30/TOTAL!$C$6*'Vîrsta 5-7 ani'!$C$6)</f>
        <v/>
      </c>
      <c r="Z30" s="11">
        <f t="shared" si="0"/>
        <v>0</v>
      </c>
      <c r="AA30" s="11">
        <f t="shared" si="2"/>
        <v>0</v>
      </c>
      <c r="AB30" s="11" t="str">
        <f t="shared" si="10"/>
        <v/>
      </c>
      <c r="AC30" s="7">
        <v>20</v>
      </c>
      <c r="AD30" s="97" t="str">
        <f t="shared" si="12"/>
        <v/>
      </c>
      <c r="AE30" s="98">
        <v>1.2E-2</v>
      </c>
      <c r="AF30" s="97" t="str">
        <f t="shared" si="13"/>
        <v/>
      </c>
      <c r="AG30" s="98">
        <v>3.0000000000000001E-3</v>
      </c>
      <c r="AH30" s="97" t="str">
        <f t="shared" si="11"/>
        <v/>
      </c>
      <c r="AI30" s="98">
        <v>3.3000000000000002E-2</v>
      </c>
      <c r="AJ30" s="97" t="str">
        <f t="shared" si="14"/>
        <v/>
      </c>
      <c r="AK30" s="98">
        <v>0.17</v>
      </c>
      <c r="AL30" s="195"/>
      <c r="AM30" s="136"/>
      <c r="AN30" s="137"/>
      <c r="AO30" s="66"/>
    </row>
    <row r="31" spans="1:41" s="31" customFormat="1" ht="15.75" x14ac:dyDescent="0.25">
      <c r="A31" s="327"/>
      <c r="B31" s="60" t="s">
        <v>87</v>
      </c>
      <c r="C31" s="246" t="str">
        <f>IF(OR(TOTAL!C31="",TOTAL!C31=0),"",TOTAL!C31/TOTAL!$C$6*'Vîrsta 5-7 ani'!$C$6)</f>
        <v/>
      </c>
      <c r="D31" s="246" t="str">
        <f>IF(OR(TOTAL!D31="",TOTAL!D31=0),"",TOTAL!D31/TOTAL!$C$6*'Vîrsta 5-7 ani'!$C$6)</f>
        <v/>
      </c>
      <c r="E31" s="246" t="str">
        <f>IF(OR(TOTAL!E31="",TOTAL!E31=0),"",TOTAL!E31/TOTAL!$C$6*'Vîrsta 5-7 ani'!$C$6)</f>
        <v/>
      </c>
      <c r="F31" s="246" t="str">
        <f>IF(OR(TOTAL!F31="",TOTAL!F31=0),"",TOTAL!F31/TOTAL!$C$6*'Vîrsta 5-7 ani'!$C$6)</f>
        <v/>
      </c>
      <c r="G31" s="246" t="str">
        <f>IF(OR(TOTAL!G31="",TOTAL!G31=0),"",TOTAL!G31/TOTAL!$C$6*'Vîrsta 5-7 ani'!$C$6)</f>
        <v/>
      </c>
      <c r="H31" s="246" t="str">
        <f>IF(OR(TOTAL!H31="",TOTAL!H31=0),"",TOTAL!H31/TOTAL!$C$6*'Vîrsta 5-7 ani'!$C$6)</f>
        <v/>
      </c>
      <c r="I31" s="246" t="str">
        <f>IF(OR(TOTAL!I31="",TOTAL!I31=0),"",TOTAL!I31/TOTAL!$C$6*'Vîrsta 5-7 ani'!$C$6)</f>
        <v/>
      </c>
      <c r="J31" s="246" t="str">
        <f>IF(OR(TOTAL!J31="",TOTAL!J31=0),"",TOTAL!J31/TOTAL!$C$6*'Vîrsta 5-7 ani'!$C$6)</f>
        <v/>
      </c>
      <c r="K31" s="246" t="str">
        <f>IF(OR(TOTAL!K31="",TOTAL!K31=0),"",TOTAL!K31/TOTAL!$C$6*'Vîrsta 5-7 ani'!$C$6)</f>
        <v/>
      </c>
      <c r="L31" s="246" t="str">
        <f>IF(OR(TOTAL!L31="",TOTAL!L31=0),"",TOTAL!L31/TOTAL!$C$6*'Vîrsta 5-7 ani'!$C$6)</f>
        <v/>
      </c>
      <c r="M31" s="246" t="str">
        <f>IF(OR(TOTAL!M31="",TOTAL!M31=0),"",TOTAL!M31/TOTAL!$C$6*'Vîrsta 5-7 ani'!$C$6)</f>
        <v/>
      </c>
      <c r="N31" s="246" t="str">
        <f>IF(OR(TOTAL!N31="",TOTAL!N31=0),"",TOTAL!N31/TOTAL!$C$6*'Vîrsta 5-7 ani'!$C$6)</f>
        <v/>
      </c>
      <c r="O31" s="246" t="str">
        <f>IF(OR(TOTAL!O31="",TOTAL!O31=0),"",TOTAL!O31/TOTAL!$C$6*'Vîrsta 5-7 ani'!$C$6)</f>
        <v/>
      </c>
      <c r="P31" s="246" t="str">
        <f>IF(OR(TOTAL!P31="",TOTAL!P31=0),"",TOTAL!P31/TOTAL!$C$6*'Vîrsta 5-7 ani'!$C$6)</f>
        <v/>
      </c>
      <c r="Q31" s="246" t="str">
        <f>IF(OR(TOTAL!Q31="",TOTAL!Q31=0),"",TOTAL!Q31/TOTAL!$C$6*'Vîrsta 5-7 ani'!$C$6)</f>
        <v/>
      </c>
      <c r="R31" s="246" t="str">
        <f>IF(OR(TOTAL!R31="",TOTAL!R31=0),"",TOTAL!R31/TOTAL!$C$6*'Vîrsta 5-7 ani'!$C$6)</f>
        <v/>
      </c>
      <c r="S31" s="246" t="str">
        <f>IF(OR(TOTAL!S31="",TOTAL!S31=0),"",TOTAL!S31/TOTAL!$C$6*'Vîrsta 5-7 ani'!$C$6)</f>
        <v/>
      </c>
      <c r="T31" s="246" t="str">
        <f>IF(OR(TOTAL!T31="",TOTAL!T31=0),"",TOTAL!T31/TOTAL!$C$6*'Vîrsta 5-7 ani'!$C$6)</f>
        <v/>
      </c>
      <c r="U31" s="246" t="str">
        <f>IF(OR(TOTAL!U31="",TOTAL!U31=0),"",TOTAL!U31/TOTAL!$C$6*'Vîrsta 5-7 ani'!$C$6)</f>
        <v/>
      </c>
      <c r="V31" s="246" t="str">
        <f>IF(OR(TOTAL!V31="",TOTAL!V31=0),"",TOTAL!V31/TOTAL!$C$6*'Vîrsta 5-7 ani'!$C$6)</f>
        <v/>
      </c>
      <c r="W31" s="246" t="str">
        <f>IF(OR(TOTAL!W31="",TOTAL!W31=0),"",TOTAL!W31/TOTAL!$C$6*'Vîrsta 5-7 ani'!$C$6)</f>
        <v/>
      </c>
      <c r="X31" s="246" t="str">
        <f>IF(OR(TOTAL!X31="",TOTAL!X31=0),"",TOTAL!X31/TOTAL!$C$6*'Vîrsta 5-7 ani'!$C$6)</f>
        <v/>
      </c>
      <c r="Y31" s="246" t="str">
        <f>IF(OR(TOTAL!Y31="",TOTAL!Y31=0),"",TOTAL!Y31/TOTAL!$C$6*'Vîrsta 5-7 ani'!$C$6)</f>
        <v/>
      </c>
      <c r="Z31" s="11">
        <f t="shared" si="0"/>
        <v>0</v>
      </c>
      <c r="AA31" s="11">
        <f t="shared" si="2"/>
        <v>0</v>
      </c>
      <c r="AB31" s="11" t="str">
        <f t="shared" si="10"/>
        <v/>
      </c>
      <c r="AC31" s="7">
        <v>26</v>
      </c>
      <c r="AD31" s="97" t="str">
        <f t="shared" si="12"/>
        <v/>
      </c>
      <c r="AE31" s="98">
        <v>2.9000000000000001E-2</v>
      </c>
      <c r="AF31" s="97" t="str">
        <f t="shared" si="13"/>
        <v/>
      </c>
      <c r="AG31" s="98">
        <v>4.0000000000000001E-3</v>
      </c>
      <c r="AH31" s="97" t="str">
        <f t="shared" si="11"/>
        <v/>
      </c>
      <c r="AI31" s="98">
        <v>3.5999999999999997E-2</v>
      </c>
      <c r="AJ31" s="97" t="str">
        <f t="shared" si="14"/>
        <v/>
      </c>
      <c r="AK31" s="98">
        <v>0.23</v>
      </c>
      <c r="AL31" s="195"/>
      <c r="AM31" s="136"/>
      <c r="AN31" s="137"/>
      <c r="AO31" s="66"/>
    </row>
    <row r="32" spans="1:41" s="31" customFormat="1" ht="15.75" x14ac:dyDescent="0.25">
      <c r="A32" s="327"/>
      <c r="B32" s="61" t="s">
        <v>62</v>
      </c>
      <c r="C32" s="248" t="str">
        <f>IF(OR(TOTAL!C32="",TOTAL!C32=0),"",TOTAL!C32/TOTAL!$C$6*'Vîrsta 5-7 ani'!$C$6)</f>
        <v/>
      </c>
      <c r="D32" s="248" t="str">
        <f>IF(OR(TOTAL!D32="",TOTAL!D32=0),"",TOTAL!D32/TOTAL!$C$6*'Vîrsta 5-7 ani'!$C$6)</f>
        <v/>
      </c>
      <c r="E32" s="248" t="str">
        <f>IF(OR(TOTAL!E32="",TOTAL!E32=0),"",TOTAL!E32/TOTAL!$C$6*'Vîrsta 5-7 ani'!$C$6)</f>
        <v/>
      </c>
      <c r="F32" s="248" t="str">
        <f>IF(OR(TOTAL!F32="",TOTAL!F32=0),"",TOTAL!F32/TOTAL!$C$6*'Vîrsta 5-7 ani'!$C$6)</f>
        <v/>
      </c>
      <c r="G32" s="248" t="str">
        <f>IF(OR(TOTAL!G32="",TOTAL!G32=0),"",TOTAL!G32/TOTAL!$C$6*'Vîrsta 5-7 ani'!$C$6)</f>
        <v/>
      </c>
      <c r="H32" s="248" t="str">
        <f>IF(OR(TOTAL!H32="",TOTAL!H32=0),"",TOTAL!H32/TOTAL!$C$6*'Vîrsta 5-7 ani'!$C$6)</f>
        <v/>
      </c>
      <c r="I32" s="248" t="str">
        <f>IF(OR(TOTAL!I32="",TOTAL!I32=0),"",TOTAL!I32/TOTAL!$C$6*'Vîrsta 5-7 ani'!$C$6)</f>
        <v/>
      </c>
      <c r="J32" s="248" t="str">
        <f>IF(OR(TOTAL!J32="",TOTAL!J32=0),"",TOTAL!J32/TOTAL!$C$6*'Vîrsta 5-7 ani'!$C$6)</f>
        <v/>
      </c>
      <c r="K32" s="248" t="str">
        <f>IF(OR(TOTAL!K32="",TOTAL!K32=0),"",TOTAL!K32/TOTAL!$C$6*'Vîrsta 5-7 ani'!$C$6)</f>
        <v/>
      </c>
      <c r="L32" s="248" t="str">
        <f>IF(OR(TOTAL!L32="",TOTAL!L32=0),"",TOTAL!L32/TOTAL!$C$6*'Vîrsta 5-7 ani'!$C$6)</f>
        <v/>
      </c>
      <c r="M32" s="248" t="str">
        <f>IF(OR(TOTAL!M32="",TOTAL!M32=0),"",TOTAL!M32/TOTAL!$C$6*'Vîrsta 5-7 ani'!$C$6)</f>
        <v/>
      </c>
      <c r="N32" s="248" t="str">
        <f>IF(OR(TOTAL!N32="",TOTAL!N32=0),"",TOTAL!N32/TOTAL!$C$6*'Vîrsta 5-7 ani'!$C$6)</f>
        <v/>
      </c>
      <c r="O32" s="248" t="str">
        <f>IF(OR(TOTAL!O32="",TOTAL!O32=0),"",TOTAL!O32/TOTAL!$C$6*'Vîrsta 5-7 ani'!$C$6)</f>
        <v/>
      </c>
      <c r="P32" s="248" t="str">
        <f>IF(OR(TOTAL!P32="",TOTAL!P32=0),"",TOTAL!P32/TOTAL!$C$6*'Vîrsta 5-7 ani'!$C$6)</f>
        <v/>
      </c>
      <c r="Q32" s="248" t="str">
        <f>IF(OR(TOTAL!Q32="",TOTAL!Q32=0),"",TOTAL!Q32/TOTAL!$C$6*'Vîrsta 5-7 ani'!$C$6)</f>
        <v/>
      </c>
      <c r="R32" s="248" t="str">
        <f>IF(OR(TOTAL!R32="",TOTAL!R32=0),"",TOTAL!R32/TOTAL!$C$6*'Vîrsta 5-7 ani'!$C$6)</f>
        <v/>
      </c>
      <c r="S32" s="248" t="str">
        <f>IF(OR(TOTAL!S32="",TOTAL!S32=0),"",TOTAL!S32/TOTAL!$C$6*'Vîrsta 5-7 ani'!$C$6)</f>
        <v/>
      </c>
      <c r="T32" s="248" t="str">
        <f>IF(OR(TOTAL!T32="",TOTAL!T32=0),"",TOTAL!T32/TOTAL!$C$6*'Vîrsta 5-7 ani'!$C$6)</f>
        <v/>
      </c>
      <c r="U32" s="248" t="str">
        <f>IF(OR(TOTAL!U32="",TOTAL!U32=0),"",TOTAL!U32/TOTAL!$C$6*'Vîrsta 5-7 ani'!$C$6)</f>
        <v/>
      </c>
      <c r="V32" s="248" t="str">
        <f>IF(OR(TOTAL!V32="",TOTAL!V32=0),"",TOTAL!V32/TOTAL!$C$6*'Vîrsta 5-7 ani'!$C$6)</f>
        <v/>
      </c>
      <c r="W32" s="248" t="str">
        <f>IF(OR(TOTAL!W32="",TOTAL!W32=0),"",TOTAL!W32/TOTAL!$C$6*'Vîrsta 5-7 ani'!$C$6)</f>
        <v/>
      </c>
      <c r="X32" s="248" t="str">
        <f>IF(OR(TOTAL!X32="",TOTAL!X32=0),"",TOTAL!X32/TOTAL!$C$6*'Vîrsta 5-7 ani'!$C$6)</f>
        <v/>
      </c>
      <c r="Y32" s="248" t="str">
        <f>IF(OR(TOTAL!Y32="",TOTAL!Y32=0),"",TOTAL!Y32/TOTAL!$C$6*'Vîrsta 5-7 ani'!$C$6)</f>
        <v/>
      </c>
      <c r="Z32" s="11">
        <f t="shared" si="0"/>
        <v>0</v>
      </c>
      <c r="AA32" s="11">
        <f t="shared" si="2"/>
        <v>0</v>
      </c>
      <c r="AB32" s="11" t="str">
        <f t="shared" si="10"/>
        <v/>
      </c>
      <c r="AC32" s="7">
        <v>11</v>
      </c>
      <c r="AD32" s="97" t="str">
        <f t="shared" si="12"/>
        <v/>
      </c>
      <c r="AE32" s="98">
        <v>0.03</v>
      </c>
      <c r="AF32" s="97" t="str">
        <f t="shared" si="13"/>
        <v/>
      </c>
      <c r="AG32" s="98">
        <v>1.2E-2</v>
      </c>
      <c r="AH32" s="97" t="str">
        <f t="shared" si="11"/>
        <v/>
      </c>
      <c r="AI32" s="98">
        <v>0.182</v>
      </c>
      <c r="AJ32" s="97" t="str">
        <f t="shared" si="14"/>
        <v/>
      </c>
      <c r="AK32" s="98">
        <v>0.97</v>
      </c>
      <c r="AL32" s="195"/>
      <c r="AM32" s="136"/>
      <c r="AN32" s="137"/>
      <c r="AO32" s="66"/>
    </row>
    <row r="33" spans="1:41" s="31" customFormat="1" ht="15.75" x14ac:dyDescent="0.25">
      <c r="A33" s="327"/>
      <c r="B33" s="61" t="s">
        <v>56</v>
      </c>
      <c r="C33" s="248" t="str">
        <f>IF(OR(TOTAL!C33="",TOTAL!C33=0),"",TOTAL!C33/TOTAL!$C$6*'Vîrsta 5-7 ani'!$C$6)</f>
        <v/>
      </c>
      <c r="D33" s="248" t="str">
        <f>IF(OR(TOTAL!D33="",TOTAL!D33=0),"",TOTAL!D33/TOTAL!$C$6*'Vîrsta 5-7 ani'!$C$6)</f>
        <v/>
      </c>
      <c r="E33" s="248" t="str">
        <f>IF(OR(TOTAL!E33="",TOTAL!E33=0),"",TOTAL!E33/TOTAL!$C$6*'Vîrsta 5-7 ani'!$C$6)</f>
        <v/>
      </c>
      <c r="F33" s="248" t="str">
        <f>IF(OR(TOTAL!F33="",TOTAL!F33=0),"",TOTAL!F33/TOTAL!$C$6*'Vîrsta 5-7 ani'!$C$6)</f>
        <v/>
      </c>
      <c r="G33" s="248" t="str">
        <f>IF(OR(TOTAL!G33="",TOTAL!G33=0),"",TOTAL!G33/TOTAL!$C$6*'Vîrsta 5-7 ani'!$C$6)</f>
        <v/>
      </c>
      <c r="H33" s="248" t="str">
        <f>IF(OR(TOTAL!H33="",TOTAL!H33=0),"",TOTAL!H33/TOTAL!$C$6*'Vîrsta 5-7 ani'!$C$6)</f>
        <v/>
      </c>
      <c r="I33" s="248" t="str">
        <f>IF(OR(TOTAL!I33="",TOTAL!I33=0),"",TOTAL!I33/TOTAL!$C$6*'Vîrsta 5-7 ani'!$C$6)</f>
        <v/>
      </c>
      <c r="J33" s="248" t="str">
        <f>IF(OR(TOTAL!J33="",TOTAL!J33=0),"",TOTAL!J33/TOTAL!$C$6*'Vîrsta 5-7 ani'!$C$6)</f>
        <v/>
      </c>
      <c r="K33" s="248" t="str">
        <f>IF(OR(TOTAL!K33="",TOTAL!K33=0),"",TOTAL!K33/TOTAL!$C$6*'Vîrsta 5-7 ani'!$C$6)</f>
        <v/>
      </c>
      <c r="L33" s="248" t="str">
        <f>IF(OR(TOTAL!L33="",TOTAL!L33=0),"",TOTAL!L33/TOTAL!$C$6*'Vîrsta 5-7 ani'!$C$6)</f>
        <v/>
      </c>
      <c r="M33" s="248" t="str">
        <f>IF(OR(TOTAL!M33="",TOTAL!M33=0),"",TOTAL!M33/TOTAL!$C$6*'Vîrsta 5-7 ani'!$C$6)</f>
        <v/>
      </c>
      <c r="N33" s="248" t="str">
        <f>IF(OR(TOTAL!N33="",TOTAL!N33=0),"",TOTAL!N33/TOTAL!$C$6*'Vîrsta 5-7 ani'!$C$6)</f>
        <v/>
      </c>
      <c r="O33" s="248" t="str">
        <f>IF(OR(TOTAL!O33="",TOTAL!O33=0),"",TOTAL!O33/TOTAL!$C$6*'Vîrsta 5-7 ani'!$C$6)</f>
        <v/>
      </c>
      <c r="P33" s="248" t="str">
        <f>IF(OR(TOTAL!P33="",TOTAL!P33=0),"",TOTAL!P33/TOTAL!$C$6*'Vîrsta 5-7 ani'!$C$6)</f>
        <v/>
      </c>
      <c r="Q33" s="248" t="str">
        <f>IF(OR(TOTAL!Q33="",TOTAL!Q33=0),"",TOTAL!Q33/TOTAL!$C$6*'Vîrsta 5-7 ani'!$C$6)</f>
        <v/>
      </c>
      <c r="R33" s="248" t="str">
        <f>IF(OR(TOTAL!R33="",TOTAL!R33=0),"",TOTAL!R33/TOTAL!$C$6*'Vîrsta 5-7 ani'!$C$6)</f>
        <v/>
      </c>
      <c r="S33" s="248" t="str">
        <f>IF(OR(TOTAL!S33="",TOTAL!S33=0),"",TOTAL!S33/TOTAL!$C$6*'Vîrsta 5-7 ani'!$C$6)</f>
        <v/>
      </c>
      <c r="T33" s="248" t="str">
        <f>IF(OR(TOTAL!T33="",TOTAL!T33=0),"",TOTAL!T33/TOTAL!$C$6*'Vîrsta 5-7 ani'!$C$6)</f>
        <v/>
      </c>
      <c r="U33" s="248" t="str">
        <f>IF(OR(TOTAL!U33="",TOTAL!U33=0),"",TOTAL!U33/TOTAL!$C$6*'Vîrsta 5-7 ani'!$C$6)</f>
        <v/>
      </c>
      <c r="V33" s="248" t="str">
        <f>IF(OR(TOTAL!V33="",TOTAL!V33=0),"",TOTAL!V33/TOTAL!$C$6*'Vîrsta 5-7 ani'!$C$6)</f>
        <v/>
      </c>
      <c r="W33" s="248" t="str">
        <f>IF(OR(TOTAL!W33="",TOTAL!W33=0),"",TOTAL!W33/TOTAL!$C$6*'Vîrsta 5-7 ani'!$C$6)</f>
        <v/>
      </c>
      <c r="X33" s="248" t="str">
        <f>IF(OR(TOTAL!X33="",TOTAL!X33=0),"",TOTAL!X33/TOTAL!$C$6*'Vîrsta 5-7 ani'!$C$6)</f>
        <v/>
      </c>
      <c r="Y33" s="248" t="str">
        <f>IF(OR(TOTAL!Y33="",TOTAL!Y33=0),"",TOTAL!Y33/TOTAL!$C$6*'Vîrsta 5-7 ani'!$C$6)</f>
        <v/>
      </c>
      <c r="Z33" s="11">
        <f t="shared" si="0"/>
        <v>0</v>
      </c>
      <c r="AA33" s="11">
        <f t="shared" si="2"/>
        <v>0</v>
      </c>
      <c r="AB33" s="11" t="str">
        <f t="shared" si="10"/>
        <v/>
      </c>
      <c r="AC33" s="7">
        <v>20</v>
      </c>
      <c r="AD33" s="97" t="str">
        <f t="shared" si="12"/>
        <v/>
      </c>
      <c r="AE33" s="98">
        <v>1.0999999999999999E-2</v>
      </c>
      <c r="AF33" s="97" t="str">
        <f t="shared" si="13"/>
        <v/>
      </c>
      <c r="AG33" s="98">
        <v>2E-3</v>
      </c>
      <c r="AH33" s="97" t="str">
        <f t="shared" si="11"/>
        <v/>
      </c>
      <c r="AI33" s="98">
        <v>3.4000000000000002E-2</v>
      </c>
      <c r="AJ33" s="97" t="str">
        <f t="shared" si="14"/>
        <v/>
      </c>
      <c r="AK33" s="98">
        <v>0.2</v>
      </c>
      <c r="AL33" s="195"/>
      <c r="AM33" s="136"/>
      <c r="AN33" s="137"/>
      <c r="AO33" s="66"/>
    </row>
    <row r="34" spans="1:41" s="31" customFormat="1" ht="15.75" x14ac:dyDescent="0.25">
      <c r="A34" s="327"/>
      <c r="B34" s="61" t="s">
        <v>47</v>
      </c>
      <c r="C34" s="248" t="str">
        <f>IF(OR(TOTAL!C34="",TOTAL!C34=0),"",TOTAL!C34/TOTAL!$C$6*'Vîrsta 5-7 ani'!$C$6)</f>
        <v/>
      </c>
      <c r="D34" s="248" t="str">
        <f>IF(OR(TOTAL!D34="",TOTAL!D34=0),"",TOTAL!D34/TOTAL!$C$6*'Vîrsta 5-7 ani'!$C$6)</f>
        <v/>
      </c>
      <c r="E34" s="248" t="str">
        <f>IF(OR(TOTAL!E34="",TOTAL!E34=0),"",TOTAL!E34/TOTAL!$C$6*'Vîrsta 5-7 ani'!$C$6)</f>
        <v/>
      </c>
      <c r="F34" s="248" t="str">
        <f>IF(OR(TOTAL!F34="",TOTAL!F34=0),"",TOTAL!F34/TOTAL!$C$6*'Vîrsta 5-7 ani'!$C$6)</f>
        <v/>
      </c>
      <c r="G34" s="248" t="str">
        <f>IF(OR(TOTAL!G34="",TOTAL!G34=0),"",TOTAL!G34/TOTAL!$C$6*'Vîrsta 5-7 ani'!$C$6)</f>
        <v/>
      </c>
      <c r="H34" s="248" t="str">
        <f>IF(OR(TOTAL!H34="",TOTAL!H34=0),"",TOTAL!H34/TOTAL!$C$6*'Vîrsta 5-7 ani'!$C$6)</f>
        <v/>
      </c>
      <c r="I34" s="248" t="str">
        <f>IF(OR(TOTAL!I34="",TOTAL!I34=0),"",TOTAL!I34/TOTAL!$C$6*'Vîrsta 5-7 ani'!$C$6)</f>
        <v/>
      </c>
      <c r="J34" s="248" t="str">
        <f>IF(OR(TOTAL!J34="",TOTAL!J34=0),"",TOTAL!J34/TOTAL!$C$6*'Vîrsta 5-7 ani'!$C$6)</f>
        <v/>
      </c>
      <c r="K34" s="248" t="str">
        <f>IF(OR(TOTAL!K34="",TOTAL!K34=0),"",TOTAL!K34/TOTAL!$C$6*'Vîrsta 5-7 ani'!$C$6)</f>
        <v/>
      </c>
      <c r="L34" s="248" t="str">
        <f>IF(OR(TOTAL!L34="",TOTAL!L34=0),"",TOTAL!L34/TOTAL!$C$6*'Vîrsta 5-7 ani'!$C$6)</f>
        <v/>
      </c>
      <c r="M34" s="248" t="str">
        <f>IF(OR(TOTAL!M34="",TOTAL!M34=0),"",TOTAL!M34/TOTAL!$C$6*'Vîrsta 5-7 ani'!$C$6)</f>
        <v/>
      </c>
      <c r="N34" s="248" t="str">
        <f>IF(OR(TOTAL!N34="",TOTAL!N34=0),"",TOTAL!N34/TOTAL!$C$6*'Vîrsta 5-7 ani'!$C$6)</f>
        <v/>
      </c>
      <c r="O34" s="248" t="str">
        <f>IF(OR(TOTAL!O34="",TOTAL!O34=0),"",TOTAL!O34/TOTAL!$C$6*'Vîrsta 5-7 ani'!$C$6)</f>
        <v/>
      </c>
      <c r="P34" s="248" t="str">
        <f>IF(OR(TOTAL!P34="",TOTAL!P34=0),"",TOTAL!P34/TOTAL!$C$6*'Vîrsta 5-7 ani'!$C$6)</f>
        <v/>
      </c>
      <c r="Q34" s="248" t="str">
        <f>IF(OR(TOTAL!Q34="",TOTAL!Q34=0),"",TOTAL!Q34/TOTAL!$C$6*'Vîrsta 5-7 ani'!$C$6)</f>
        <v/>
      </c>
      <c r="R34" s="248" t="str">
        <f>IF(OR(TOTAL!R34="",TOTAL!R34=0),"",TOTAL!R34/TOTAL!$C$6*'Vîrsta 5-7 ani'!$C$6)</f>
        <v/>
      </c>
      <c r="S34" s="248" t="str">
        <f>IF(OR(TOTAL!S34="",TOTAL!S34=0),"",TOTAL!S34/TOTAL!$C$6*'Vîrsta 5-7 ani'!$C$6)</f>
        <v/>
      </c>
      <c r="T34" s="248" t="str">
        <f>IF(OR(TOTAL!T34="",TOTAL!T34=0),"",TOTAL!T34/TOTAL!$C$6*'Vîrsta 5-7 ani'!$C$6)</f>
        <v/>
      </c>
      <c r="U34" s="248" t="str">
        <f>IF(OR(TOTAL!U34="",TOTAL!U34=0),"",TOTAL!U34/TOTAL!$C$6*'Vîrsta 5-7 ani'!$C$6)</f>
        <v/>
      </c>
      <c r="V34" s="248" t="str">
        <f>IF(OR(TOTAL!V34="",TOTAL!V34=0),"",TOTAL!V34/TOTAL!$C$6*'Vîrsta 5-7 ani'!$C$6)</f>
        <v/>
      </c>
      <c r="W34" s="248" t="str">
        <f>IF(OR(TOTAL!W34="",TOTAL!W34=0),"",TOTAL!W34/TOTAL!$C$6*'Vîrsta 5-7 ani'!$C$6)</f>
        <v/>
      </c>
      <c r="X34" s="248" t="str">
        <f>IF(OR(TOTAL!X34="",TOTAL!X34=0),"",TOTAL!X34/TOTAL!$C$6*'Vîrsta 5-7 ani'!$C$6)</f>
        <v/>
      </c>
      <c r="Y34" s="248" t="str">
        <f>IF(OR(TOTAL!Y34="",TOTAL!Y34=0),"",TOTAL!Y34/TOTAL!$C$6*'Vîrsta 5-7 ani'!$C$6)</f>
        <v/>
      </c>
      <c r="Z34" s="11">
        <f t="shared" si="0"/>
        <v>0</v>
      </c>
      <c r="AA34" s="11">
        <f t="shared" si="2"/>
        <v>0</v>
      </c>
      <c r="AB34" s="11" t="str">
        <f t="shared" si="10"/>
        <v/>
      </c>
      <c r="AC34" s="7"/>
      <c r="AD34" s="97" t="str">
        <f t="shared" si="12"/>
        <v/>
      </c>
      <c r="AE34" s="98">
        <v>0.01</v>
      </c>
      <c r="AF34" s="97" t="str">
        <f t="shared" si="13"/>
        <v/>
      </c>
      <c r="AG34" s="98">
        <v>2E-3</v>
      </c>
      <c r="AH34" s="97" t="str">
        <f t="shared" si="11"/>
        <v/>
      </c>
      <c r="AI34" s="98">
        <v>0.03</v>
      </c>
      <c r="AJ34" s="97" t="str">
        <f t="shared" si="14"/>
        <v/>
      </c>
      <c r="AK34" s="98">
        <v>0.12</v>
      </c>
      <c r="AL34" s="195"/>
      <c r="AM34" s="136"/>
      <c r="AN34" s="137"/>
      <c r="AO34" s="66"/>
    </row>
    <row r="35" spans="1:41" s="31" customFormat="1" ht="15.75" x14ac:dyDescent="0.25">
      <c r="A35" s="327"/>
      <c r="B35" s="61" t="s">
        <v>84</v>
      </c>
      <c r="C35" s="248" t="str">
        <f>IF(OR(TOTAL!C35="",TOTAL!C35=0),"",TOTAL!C35/TOTAL!$C$6*'Vîrsta 5-7 ani'!$C$6)</f>
        <v/>
      </c>
      <c r="D35" s="248" t="str">
        <f>IF(OR(TOTAL!D35="",TOTAL!D35=0),"",TOTAL!D35/TOTAL!$C$6*'Vîrsta 5-7 ani'!$C$6)</f>
        <v/>
      </c>
      <c r="E35" s="248" t="str">
        <f>IF(OR(TOTAL!E35="",TOTAL!E35=0),"",TOTAL!E35/TOTAL!$C$6*'Vîrsta 5-7 ani'!$C$6)</f>
        <v/>
      </c>
      <c r="F35" s="248" t="str">
        <f>IF(OR(TOTAL!F35="",TOTAL!F35=0),"",TOTAL!F35/TOTAL!$C$6*'Vîrsta 5-7 ani'!$C$6)</f>
        <v/>
      </c>
      <c r="G35" s="248" t="str">
        <f>IF(OR(TOTAL!G35="",TOTAL!G35=0),"",TOTAL!G35/TOTAL!$C$6*'Vîrsta 5-7 ani'!$C$6)</f>
        <v/>
      </c>
      <c r="H35" s="248" t="str">
        <f>IF(OR(TOTAL!H35="",TOTAL!H35=0),"",TOTAL!H35/TOTAL!$C$6*'Vîrsta 5-7 ani'!$C$6)</f>
        <v/>
      </c>
      <c r="I35" s="248" t="str">
        <f>IF(OR(TOTAL!I35="",TOTAL!I35=0),"",TOTAL!I35/TOTAL!$C$6*'Vîrsta 5-7 ani'!$C$6)</f>
        <v/>
      </c>
      <c r="J35" s="248" t="str">
        <f>IF(OR(TOTAL!J35="",TOTAL!J35=0),"",TOTAL!J35/TOTAL!$C$6*'Vîrsta 5-7 ani'!$C$6)</f>
        <v/>
      </c>
      <c r="K35" s="248" t="str">
        <f>IF(OR(TOTAL!K35="",TOTAL!K35=0),"",TOTAL!K35/TOTAL!$C$6*'Vîrsta 5-7 ani'!$C$6)</f>
        <v/>
      </c>
      <c r="L35" s="248" t="str">
        <f>IF(OR(TOTAL!L35="",TOTAL!L35=0),"",TOTAL!L35/TOTAL!$C$6*'Vîrsta 5-7 ani'!$C$6)</f>
        <v/>
      </c>
      <c r="M35" s="248" t="str">
        <f>IF(OR(TOTAL!M35="",TOTAL!M35=0),"",TOTAL!M35/TOTAL!$C$6*'Vîrsta 5-7 ani'!$C$6)</f>
        <v/>
      </c>
      <c r="N35" s="248" t="str">
        <f>IF(OR(TOTAL!N35="",TOTAL!N35=0),"",TOTAL!N35/TOTAL!$C$6*'Vîrsta 5-7 ani'!$C$6)</f>
        <v/>
      </c>
      <c r="O35" s="248" t="str">
        <f>IF(OR(TOTAL!O35="",TOTAL!O35=0),"",TOTAL!O35/TOTAL!$C$6*'Vîrsta 5-7 ani'!$C$6)</f>
        <v/>
      </c>
      <c r="P35" s="248" t="str">
        <f>IF(OR(TOTAL!P35="",TOTAL!P35=0),"",TOTAL!P35/TOTAL!$C$6*'Vîrsta 5-7 ani'!$C$6)</f>
        <v/>
      </c>
      <c r="Q35" s="248" t="str">
        <f>IF(OR(TOTAL!Q35="",TOTAL!Q35=0),"",TOTAL!Q35/TOTAL!$C$6*'Vîrsta 5-7 ani'!$C$6)</f>
        <v/>
      </c>
      <c r="R35" s="248" t="str">
        <f>IF(OR(TOTAL!R35="",TOTAL!R35=0),"",TOTAL!R35/TOTAL!$C$6*'Vîrsta 5-7 ani'!$C$6)</f>
        <v/>
      </c>
      <c r="S35" s="248" t="str">
        <f>IF(OR(TOTAL!S35="",TOTAL!S35=0),"",TOTAL!S35/TOTAL!$C$6*'Vîrsta 5-7 ani'!$C$6)</f>
        <v/>
      </c>
      <c r="T35" s="248" t="str">
        <f>IF(OR(TOTAL!T35="",TOTAL!T35=0),"",TOTAL!T35/TOTAL!$C$6*'Vîrsta 5-7 ani'!$C$6)</f>
        <v/>
      </c>
      <c r="U35" s="248" t="str">
        <f>IF(OR(TOTAL!U35="",TOTAL!U35=0),"",TOTAL!U35/TOTAL!$C$6*'Vîrsta 5-7 ani'!$C$6)</f>
        <v/>
      </c>
      <c r="V35" s="248" t="str">
        <f>IF(OR(TOTAL!V35="",TOTAL!V35=0),"",TOTAL!V35/TOTAL!$C$6*'Vîrsta 5-7 ani'!$C$6)</f>
        <v/>
      </c>
      <c r="W35" s="248" t="str">
        <f>IF(OR(TOTAL!W35="",TOTAL!W35=0),"",TOTAL!W35/TOTAL!$C$6*'Vîrsta 5-7 ani'!$C$6)</f>
        <v/>
      </c>
      <c r="X35" s="248" t="str">
        <f>IF(OR(TOTAL!X35="",TOTAL!X35=0),"",TOTAL!X35/TOTAL!$C$6*'Vîrsta 5-7 ani'!$C$6)</f>
        <v/>
      </c>
      <c r="Y35" s="248" t="str">
        <f>IF(OR(TOTAL!Y35="",TOTAL!Y35=0),"",TOTAL!Y35/TOTAL!$C$6*'Vîrsta 5-7 ani'!$C$6)</f>
        <v/>
      </c>
      <c r="Z35" s="11">
        <f t="shared" si="0"/>
        <v>0</v>
      </c>
      <c r="AA35" s="11">
        <f t="shared" si="2"/>
        <v>0</v>
      </c>
      <c r="AB35" s="11" t="str">
        <f t="shared" si="10"/>
        <v/>
      </c>
      <c r="AC35" s="7">
        <v>9</v>
      </c>
      <c r="AD35" s="97" t="str">
        <f t="shared" si="12"/>
        <v/>
      </c>
      <c r="AE35" s="98">
        <v>0.02</v>
      </c>
      <c r="AF35" s="97" t="str">
        <f t="shared" si="13"/>
        <v/>
      </c>
      <c r="AG35" s="98">
        <v>2E-3</v>
      </c>
      <c r="AH35" s="97" t="str">
        <f t="shared" si="11"/>
        <v/>
      </c>
      <c r="AI35" s="98">
        <v>5.7000000000000002E-2</v>
      </c>
      <c r="AJ35" s="97" t="str">
        <f t="shared" si="14"/>
        <v/>
      </c>
      <c r="AK35" s="98">
        <v>0.33</v>
      </c>
      <c r="AL35" s="195"/>
      <c r="AM35" s="136"/>
      <c r="AN35" s="137"/>
      <c r="AO35" s="66"/>
    </row>
    <row r="36" spans="1:41" s="31" customFormat="1" ht="15.75" x14ac:dyDescent="0.25">
      <c r="A36" s="327"/>
      <c r="B36" s="61" t="s">
        <v>48</v>
      </c>
      <c r="C36" s="248">
        <f>IF(OR(TOTAL!C36="",TOTAL!C36=0),"",TOTAL!C36/TOTAL!$C$6*'Vîrsta 5-7 ani'!$C$6)</f>
        <v>0.1608</v>
      </c>
      <c r="D36" s="248">
        <f>IF(OR(TOTAL!D36="",TOTAL!D36=0),"",TOTAL!D36/TOTAL!$C$6*'Vîrsta 5-7 ani'!$C$6)</f>
        <v>0.1608</v>
      </c>
      <c r="E36" s="248">
        <f>IF(OR(TOTAL!E36="",TOTAL!E36=0),"",TOTAL!E36/TOTAL!$C$6*'Vîrsta 5-7 ani'!$C$6)</f>
        <v>0.24</v>
      </c>
      <c r="F36" s="248">
        <f>IF(OR(TOTAL!F36="",TOTAL!F36=0),"",TOTAL!F36/TOTAL!$C$6*'Vîrsta 5-7 ani'!$C$6)</f>
        <v>8.1600000000000006E-2</v>
      </c>
      <c r="G36" s="248">
        <f>IF(OR(TOTAL!G36="",TOTAL!G36=0),"",TOTAL!G36/TOTAL!$C$6*'Vîrsta 5-7 ani'!$C$6)</f>
        <v>0.1608</v>
      </c>
      <c r="H36" s="248">
        <f>IF(OR(TOTAL!H36="",TOTAL!H36=0),"",TOTAL!H36/TOTAL!$C$6*'Vîrsta 5-7 ani'!$C$6)</f>
        <v>0.16320000000000001</v>
      </c>
      <c r="I36" s="248">
        <f>IF(OR(TOTAL!I36="",TOTAL!I36=0),"",TOTAL!I36/TOTAL!$C$6*'Vîrsta 5-7 ani'!$C$6)</f>
        <v>0.16320000000000001</v>
      </c>
      <c r="J36" s="248">
        <f>IF(OR(TOTAL!J36="",TOTAL!J36=0),"",TOTAL!J36/TOTAL!$C$6*'Vîrsta 5-7 ani'!$C$6)</f>
        <v>8.1600000000000006E-2</v>
      </c>
      <c r="K36" s="248">
        <f>IF(OR(TOTAL!K36="",TOTAL!K36=0),"",TOTAL!K36/TOTAL!$C$6*'Vîrsta 5-7 ani'!$C$6)</f>
        <v>0.16320000000000001</v>
      </c>
      <c r="L36" s="248">
        <f>IF(OR(TOTAL!L36="",TOTAL!L36=0),"",TOTAL!L36/TOTAL!$C$6*'Vîrsta 5-7 ani'!$C$6)</f>
        <v>0.16320000000000001</v>
      </c>
      <c r="M36" s="248">
        <f>IF(OR(TOTAL!M36="",TOTAL!M36=0),"",TOTAL!M36/TOTAL!$C$6*'Vîrsta 5-7 ani'!$C$6)</f>
        <v>8.1600000000000006E-2</v>
      </c>
      <c r="N36" s="248">
        <f>IF(OR(TOTAL!N36="",TOTAL!N36=0),"",TOTAL!N36/TOTAL!$C$6*'Vîrsta 5-7 ani'!$C$6)</f>
        <v>0.24480000000000002</v>
      </c>
      <c r="O36" s="248">
        <f>IF(OR(TOTAL!O36="",TOTAL!O36=0),"",TOTAL!O36/TOTAL!$C$6*'Vîrsta 5-7 ani'!$C$6)</f>
        <v>0.24480000000000002</v>
      </c>
      <c r="P36" s="248">
        <f>IF(OR(TOTAL!P36="",TOTAL!P36=0),"",TOTAL!P36/TOTAL!$C$6*'Vîrsta 5-7 ani'!$C$6)</f>
        <v>0.48960000000000004</v>
      </c>
      <c r="Q36" s="248">
        <f>IF(OR(TOTAL!Q36="",TOTAL!Q36=0),"",TOTAL!Q36/TOTAL!$C$6*'Vîrsta 5-7 ani'!$C$6)</f>
        <v>0.48960000000000004</v>
      </c>
      <c r="R36" s="248">
        <f>IF(OR(TOTAL!R36="",TOTAL!R36=0),"",TOTAL!R36/TOTAL!$C$6*'Vîrsta 5-7 ani'!$C$6)</f>
        <v>0.32640000000000002</v>
      </c>
      <c r="S36" s="248">
        <f>IF(OR(TOTAL!S36="",TOTAL!S36=0),"",TOTAL!S36/TOTAL!$C$6*'Vîrsta 5-7 ani'!$C$6)</f>
        <v>0.48960000000000004</v>
      </c>
      <c r="T36" s="248">
        <f>IF(OR(TOTAL!T36="",TOTAL!T36=0),"",TOTAL!T36/TOTAL!$C$6*'Vîrsta 5-7 ani'!$C$6)</f>
        <v>0.65280000000000005</v>
      </c>
      <c r="U36" s="248">
        <f>IF(OR(TOTAL!U36="",TOTAL!U36=0),"",TOTAL!U36/TOTAL!$C$6*'Vîrsta 5-7 ani'!$C$6)</f>
        <v>0.32640000000000002</v>
      </c>
      <c r="V36" s="248">
        <f>IF(OR(TOTAL!V36="",TOTAL!V36=0),"",TOTAL!V36/TOTAL!$C$6*'Vîrsta 5-7 ani'!$C$6)</f>
        <v>0.48960000000000004</v>
      </c>
      <c r="W36" s="248" t="str">
        <f>IF(OR(TOTAL!W36="",TOTAL!W36=0),"",TOTAL!W36/TOTAL!$C$6*'Vîrsta 5-7 ani'!$C$6)</f>
        <v/>
      </c>
      <c r="X36" s="248" t="str">
        <f>IF(OR(TOTAL!X36="",TOTAL!X36=0),"",TOTAL!X36/TOTAL!$C$6*'Vîrsta 5-7 ani'!$C$6)</f>
        <v/>
      </c>
      <c r="Y36" s="248" t="str">
        <f>IF(OR(TOTAL!Y36="",TOTAL!Y36=0),"",TOTAL!Y36/TOTAL!$C$6*'Vîrsta 5-7 ani'!$C$6)</f>
        <v/>
      </c>
      <c r="Z36" s="11">
        <f t="shared" si="0"/>
        <v>5.3736000000000006</v>
      </c>
      <c r="AA36" s="11">
        <f t="shared" si="2"/>
        <v>7.6656205420827392</v>
      </c>
      <c r="AB36" s="11">
        <f t="shared" si="10"/>
        <v>7.6656205420827392</v>
      </c>
      <c r="AC36" s="7"/>
      <c r="AD36" s="97">
        <f t="shared" si="12"/>
        <v>7.6656205420827392E-2</v>
      </c>
      <c r="AE36" s="98">
        <v>0.01</v>
      </c>
      <c r="AF36" s="97">
        <f t="shared" si="13"/>
        <v>3.0662482168330958E-2</v>
      </c>
      <c r="AG36" s="98">
        <v>4.0000000000000001E-3</v>
      </c>
      <c r="AH36" s="97">
        <f t="shared" si="11"/>
        <v>0.22996861626248216</v>
      </c>
      <c r="AI36" s="98">
        <v>0.03</v>
      </c>
      <c r="AJ36" s="97">
        <f t="shared" si="14"/>
        <v>1.4564679029957204</v>
      </c>
      <c r="AK36" s="98">
        <v>0.19</v>
      </c>
      <c r="AL36" s="195"/>
      <c r="AM36" s="136"/>
      <c r="AN36" s="137"/>
      <c r="AO36" s="66"/>
    </row>
    <row r="37" spans="1:41" s="31" customFormat="1" ht="15.75" x14ac:dyDescent="0.25">
      <c r="A37" s="327"/>
      <c r="B37" s="62" t="s">
        <v>54</v>
      </c>
      <c r="C37" s="249" t="str">
        <f>IF(OR(TOTAL!C37="",TOTAL!C37=0),"",TOTAL!C37/TOTAL!$C$6*'Vîrsta 5-7 ani'!$C$6)</f>
        <v/>
      </c>
      <c r="D37" s="249" t="str">
        <f>IF(OR(TOTAL!D37="",TOTAL!D37=0),"",TOTAL!D37/TOTAL!$C$6*'Vîrsta 5-7 ani'!$C$6)</f>
        <v/>
      </c>
      <c r="E37" s="249" t="str">
        <f>IF(OR(TOTAL!E37="",TOTAL!E37=0),"",TOTAL!E37/TOTAL!$C$6*'Vîrsta 5-7 ani'!$C$6)</f>
        <v/>
      </c>
      <c r="F37" s="249" t="str">
        <f>IF(OR(TOTAL!F37="",TOTAL!F37=0),"",TOTAL!F37/TOTAL!$C$6*'Vîrsta 5-7 ani'!$C$6)</f>
        <v/>
      </c>
      <c r="G37" s="249" t="str">
        <f>IF(OR(TOTAL!G37="",TOTAL!G37=0),"",TOTAL!G37/TOTAL!$C$6*'Vîrsta 5-7 ani'!$C$6)</f>
        <v/>
      </c>
      <c r="H37" s="249" t="str">
        <f>IF(OR(TOTAL!H37="",TOTAL!H37=0),"",TOTAL!H37/TOTAL!$C$6*'Vîrsta 5-7 ani'!$C$6)</f>
        <v/>
      </c>
      <c r="I37" s="249" t="str">
        <f>IF(OR(TOTAL!I37="",TOTAL!I37=0),"",TOTAL!I37/TOTAL!$C$6*'Vîrsta 5-7 ani'!$C$6)</f>
        <v/>
      </c>
      <c r="J37" s="249" t="str">
        <f>IF(OR(TOTAL!J37="",TOTAL!J37=0),"",TOTAL!J37/TOTAL!$C$6*'Vîrsta 5-7 ani'!$C$6)</f>
        <v/>
      </c>
      <c r="K37" s="249" t="str">
        <f>IF(OR(TOTAL!K37="",TOTAL!K37=0),"",TOTAL!K37/TOTAL!$C$6*'Vîrsta 5-7 ani'!$C$6)</f>
        <v/>
      </c>
      <c r="L37" s="249" t="str">
        <f>IF(OR(TOTAL!L37="",TOTAL!L37=0),"",TOTAL!L37/TOTAL!$C$6*'Vîrsta 5-7 ani'!$C$6)</f>
        <v/>
      </c>
      <c r="M37" s="249" t="str">
        <f>IF(OR(TOTAL!M37="",TOTAL!M37=0),"",TOTAL!M37/TOTAL!$C$6*'Vîrsta 5-7 ani'!$C$6)</f>
        <v/>
      </c>
      <c r="N37" s="249" t="str">
        <f>IF(OR(TOTAL!N37="",TOTAL!N37=0),"",TOTAL!N37/TOTAL!$C$6*'Vîrsta 5-7 ani'!$C$6)</f>
        <v/>
      </c>
      <c r="O37" s="249" t="str">
        <f>IF(OR(TOTAL!O37="",TOTAL!O37=0),"",TOTAL!O37/TOTAL!$C$6*'Vîrsta 5-7 ani'!$C$6)</f>
        <v/>
      </c>
      <c r="P37" s="249" t="str">
        <f>IF(OR(TOTAL!P37="",TOTAL!P37=0),"",TOTAL!P37/TOTAL!$C$6*'Vîrsta 5-7 ani'!$C$6)</f>
        <v/>
      </c>
      <c r="Q37" s="249" t="str">
        <f>IF(OR(TOTAL!Q37="",TOTAL!Q37=0),"",TOTAL!Q37/TOTAL!$C$6*'Vîrsta 5-7 ani'!$C$6)</f>
        <v/>
      </c>
      <c r="R37" s="249" t="str">
        <f>IF(OR(TOTAL!R37="",TOTAL!R37=0),"",TOTAL!R37/TOTAL!$C$6*'Vîrsta 5-7 ani'!$C$6)</f>
        <v/>
      </c>
      <c r="S37" s="249" t="str">
        <f>IF(OR(TOTAL!S37="",TOTAL!S37=0),"",TOTAL!S37/TOTAL!$C$6*'Vîrsta 5-7 ani'!$C$6)</f>
        <v/>
      </c>
      <c r="T37" s="249" t="str">
        <f>IF(OR(TOTAL!T37="",TOTAL!T37=0),"",TOTAL!T37/TOTAL!$C$6*'Vîrsta 5-7 ani'!$C$6)</f>
        <v/>
      </c>
      <c r="U37" s="249" t="str">
        <f>IF(OR(TOTAL!U37="",TOTAL!U37=0),"",TOTAL!U37/TOTAL!$C$6*'Vîrsta 5-7 ani'!$C$6)</f>
        <v/>
      </c>
      <c r="V37" s="249" t="str">
        <f>IF(OR(TOTAL!V37="",TOTAL!V37=0),"",TOTAL!V37/TOTAL!$C$6*'Vîrsta 5-7 ani'!$C$6)</f>
        <v/>
      </c>
      <c r="W37" s="249" t="str">
        <f>IF(OR(TOTAL!W37="",TOTAL!W37=0),"",TOTAL!W37/TOTAL!$C$6*'Vîrsta 5-7 ani'!$C$6)</f>
        <v/>
      </c>
      <c r="X37" s="249" t="str">
        <f>IF(OR(TOTAL!X37="",TOTAL!X37=0),"",TOTAL!X37/TOTAL!$C$6*'Vîrsta 5-7 ani'!$C$6)</f>
        <v/>
      </c>
      <c r="Y37" s="249" t="str">
        <f>IF(OR(TOTAL!Y37="",TOTAL!Y37=0),"",TOTAL!Y37/TOTAL!$C$6*'Vîrsta 5-7 ani'!$C$6)</f>
        <v/>
      </c>
      <c r="Z37" s="11">
        <f t="shared" si="0"/>
        <v>0</v>
      </c>
      <c r="AA37" s="11">
        <f t="shared" si="2"/>
        <v>0</v>
      </c>
      <c r="AB37" s="11" t="str">
        <f t="shared" si="10"/>
        <v/>
      </c>
      <c r="AC37" s="7">
        <v>25</v>
      </c>
      <c r="AD37" s="97" t="str">
        <f t="shared" si="12"/>
        <v/>
      </c>
      <c r="AE37" s="98">
        <v>2.1999999999999999E-2</v>
      </c>
      <c r="AF37" s="97" t="str">
        <f t="shared" si="13"/>
        <v/>
      </c>
      <c r="AG37" s="98">
        <v>1E-3</v>
      </c>
      <c r="AH37" s="97" t="str">
        <f t="shared" si="11"/>
        <v/>
      </c>
      <c r="AI37" s="98">
        <v>6.5000000000000002E-2</v>
      </c>
      <c r="AJ37" s="97" t="str">
        <f t="shared" si="14"/>
        <v/>
      </c>
      <c r="AK37" s="98">
        <v>0.28999999999999998</v>
      </c>
      <c r="AL37" s="195"/>
      <c r="AM37" s="136"/>
      <c r="AN37" s="137"/>
      <c r="AO37" s="66"/>
    </row>
    <row r="38" spans="1:41" s="31" customFormat="1" ht="15.75" x14ac:dyDescent="0.25">
      <c r="A38" s="327"/>
      <c r="B38" s="62" t="s">
        <v>55</v>
      </c>
      <c r="C38" s="249">
        <f>IF(OR(TOTAL!C38="",TOTAL!C38=0),"",TOTAL!C38/TOTAL!$C$6*'Vîrsta 5-7 ani'!$C$6)</f>
        <v>0.18</v>
      </c>
      <c r="D38" s="249">
        <f>IF(OR(TOTAL!D38="",TOTAL!D38=0),"",TOTAL!D38/TOTAL!$C$6*'Vîrsta 5-7 ani'!$C$6)</f>
        <v>3.8400000000000004E-2</v>
      </c>
      <c r="E38" s="249">
        <f>IF(OR(TOTAL!E38="",TOTAL!E38=0),"",TOTAL!E38/TOTAL!$C$6*'Vîrsta 5-7 ani'!$C$6)</f>
        <v>6.2399999999999997E-2</v>
      </c>
      <c r="F38" s="249">
        <f>IF(OR(TOTAL!F38="",TOTAL!F38=0),"",TOTAL!F38/TOTAL!$C$6*'Vîrsta 5-7 ani'!$C$6)</f>
        <v>3.9599999999999996E-2</v>
      </c>
      <c r="G38" s="249">
        <f>IF(OR(TOTAL!G38="",TOTAL!G38=0),"",TOTAL!G38/TOTAL!$C$6*'Vîrsta 5-7 ani'!$C$6)</f>
        <v>0.14400000000000002</v>
      </c>
      <c r="H38" s="249">
        <f>IF(OR(TOTAL!H38="",TOTAL!H38=0),"",TOTAL!H38/TOTAL!$C$6*'Vîrsta 5-7 ani'!$C$6)</f>
        <v>9.6000000000000002E-2</v>
      </c>
      <c r="I38" s="249">
        <f>IF(OR(TOTAL!I38="",TOTAL!I38=0),"",TOTAL!I38/TOTAL!$C$6*'Vîrsta 5-7 ani'!$C$6)</f>
        <v>4.8000000000000001E-2</v>
      </c>
      <c r="J38" s="249">
        <f>IF(OR(TOTAL!J38="",TOTAL!J38=0),"",TOTAL!J38/TOTAL!$C$6*'Vîrsta 5-7 ani'!$C$6)</f>
        <v>7.2000000000000008E-2</v>
      </c>
      <c r="K38" s="249">
        <f>IF(OR(TOTAL!K38="",TOTAL!K38=0),"",TOTAL!K38/TOTAL!$C$6*'Vîrsta 5-7 ani'!$C$6)</f>
        <v>4.8000000000000001E-2</v>
      </c>
      <c r="L38" s="249">
        <f>IF(OR(TOTAL!L38="",TOTAL!L38=0),"",TOTAL!L38/TOTAL!$C$6*'Vîrsta 5-7 ani'!$C$6)</f>
        <v>3.1199999999999999E-2</v>
      </c>
      <c r="M38" s="249">
        <f>IF(OR(TOTAL!M38="",TOTAL!M38=0),"",TOTAL!M38/TOTAL!$C$6*'Vîrsta 5-7 ani'!$C$6)</f>
        <v>9.6000000000000002E-2</v>
      </c>
      <c r="N38" s="249">
        <f>IF(OR(TOTAL!N38="",TOTAL!N38=0),"",TOTAL!N38/TOTAL!$C$6*'Vîrsta 5-7 ani'!$C$6)</f>
        <v>4.8000000000000001E-2</v>
      </c>
      <c r="O38" s="249">
        <f>IF(OR(TOTAL!O38="",TOTAL!O38=0),"",TOTAL!O38/TOTAL!$C$6*'Vîrsta 5-7 ani'!$C$6)</f>
        <v>9.6000000000000002E-2</v>
      </c>
      <c r="P38" s="249">
        <f>IF(OR(TOTAL!P38="",TOTAL!P38=0),"",TOTAL!P38/TOTAL!$C$6*'Vîrsta 5-7 ani'!$C$6)</f>
        <v>0.48</v>
      </c>
      <c r="Q38" s="249">
        <f>IF(OR(TOTAL!Q38="",TOTAL!Q38=0),"",TOTAL!Q38/TOTAL!$C$6*'Vîrsta 5-7 ani'!$C$6)</f>
        <v>0.72</v>
      </c>
      <c r="R38" s="249">
        <f>IF(OR(TOTAL!R38="",TOTAL!R38=0),"",TOTAL!R38/TOTAL!$C$6*'Vîrsta 5-7 ani'!$C$6)</f>
        <v>0.17280000000000001</v>
      </c>
      <c r="S38" s="249" t="str">
        <f>IF(OR(TOTAL!S38="",TOTAL!S38=0),"",TOTAL!S38/TOTAL!$C$6*'Vîrsta 5-7 ani'!$C$6)</f>
        <v/>
      </c>
      <c r="T38" s="249">
        <f>IF(OR(TOTAL!T38="",TOTAL!T38=0),"",TOTAL!T38/TOTAL!$C$6*'Vîrsta 5-7 ani'!$C$6)</f>
        <v>1.056</v>
      </c>
      <c r="U38" s="249">
        <f>IF(OR(TOTAL!U38="",TOTAL!U38=0),"",TOTAL!U38/TOTAL!$C$6*'Vîrsta 5-7 ani'!$C$6)</f>
        <v>2.8079999999999998</v>
      </c>
      <c r="V38" s="249">
        <f>IF(OR(TOTAL!V38="",TOTAL!V38=0),"",TOTAL!V38/TOTAL!$C$6*'Vîrsta 5-7 ani'!$C$6)</f>
        <v>0.48</v>
      </c>
      <c r="W38" s="249" t="str">
        <f>IF(OR(TOTAL!W38="",TOTAL!W38=0),"",TOTAL!W38/TOTAL!$C$6*'Vîrsta 5-7 ani'!$C$6)</f>
        <v/>
      </c>
      <c r="X38" s="249" t="str">
        <f>IF(OR(TOTAL!X38="",TOTAL!X38=0),"",TOTAL!X38/TOTAL!$C$6*'Vîrsta 5-7 ani'!$C$6)</f>
        <v/>
      </c>
      <c r="Y38" s="249" t="str">
        <f>IF(OR(TOTAL!Y38="",TOTAL!Y38=0),"",TOTAL!Y38/TOTAL!$C$6*'Vîrsta 5-7 ani'!$C$6)</f>
        <v/>
      </c>
      <c r="Z38" s="11">
        <f t="shared" ref="Z38:Z62" si="15">SUM(C38:Y38)</f>
        <v>6.7164000000000001</v>
      </c>
      <c r="AA38" s="11">
        <f t="shared" si="2"/>
        <v>9.5811697574893007</v>
      </c>
      <c r="AB38" s="11">
        <f t="shared" si="10"/>
        <v>6.7068188302425105</v>
      </c>
      <c r="AC38" s="7">
        <v>30</v>
      </c>
      <c r="AD38" s="97">
        <f t="shared" si="12"/>
        <v>4.6947731811697577E-2</v>
      </c>
      <c r="AE38" s="98">
        <v>7.0000000000000001E-3</v>
      </c>
      <c r="AF38" s="97">
        <f t="shared" si="13"/>
        <v>1.3413637660485022E-2</v>
      </c>
      <c r="AG38" s="98">
        <v>2E-3</v>
      </c>
      <c r="AH38" s="97">
        <f t="shared" si="11"/>
        <v>0.20120456490727531</v>
      </c>
      <c r="AI38" s="98">
        <v>0.03</v>
      </c>
      <c r="AJ38" s="97">
        <f t="shared" si="14"/>
        <v>1.0730910128388016</v>
      </c>
      <c r="AK38" s="98">
        <v>0.16</v>
      </c>
      <c r="AL38" s="195"/>
      <c r="AM38" s="136"/>
      <c r="AN38" s="137"/>
      <c r="AO38" s="66"/>
    </row>
    <row r="39" spans="1:41" s="31" customFormat="1" ht="15.75" x14ac:dyDescent="0.25">
      <c r="A39" s="327"/>
      <c r="B39" s="61" t="s">
        <v>63</v>
      </c>
      <c r="C39" s="248">
        <f>IF(OR(TOTAL!C39="",TOTAL!C39=0),"",TOTAL!C39/TOTAL!$C$6*'Vîrsta 5-7 ani'!$C$6)</f>
        <v>0.03</v>
      </c>
      <c r="D39" s="248">
        <f>IF(OR(TOTAL!D39="",TOTAL!D39=0),"",TOTAL!D39/TOTAL!$C$6*'Vîrsta 5-7 ani'!$C$6)</f>
        <v>3.8400000000000004E-2</v>
      </c>
      <c r="E39" s="248">
        <f>IF(OR(TOTAL!E39="",TOTAL!E39=0),"",TOTAL!E39/TOTAL!$C$6*'Vîrsta 5-7 ani'!$C$6)</f>
        <v>6.2399999999999997E-2</v>
      </c>
      <c r="F39" s="248">
        <f>IF(OR(TOTAL!F39="",TOTAL!F39=0),"",TOTAL!F39/TOTAL!$C$6*'Vîrsta 5-7 ani'!$C$6)</f>
        <v>6.6000000000000003E-2</v>
      </c>
      <c r="G39" s="248">
        <f>IF(OR(TOTAL!G39="",TOTAL!G39=0),"",TOTAL!G39/TOTAL!$C$6*'Vîrsta 5-7 ani'!$C$6)</f>
        <v>0.14400000000000002</v>
      </c>
      <c r="H39" s="248">
        <f>IF(OR(TOTAL!H39="",TOTAL!H39=0),"",TOTAL!H39/TOTAL!$C$6*'Vîrsta 5-7 ani'!$C$6)</f>
        <v>9.6000000000000002E-2</v>
      </c>
      <c r="I39" s="248">
        <f>IF(OR(TOTAL!I39="",TOTAL!I39=0),"",TOTAL!I39/TOTAL!$C$6*'Vîrsta 5-7 ani'!$C$6)</f>
        <v>4.8000000000000001E-2</v>
      </c>
      <c r="J39" s="248">
        <f>IF(OR(TOTAL!J39="",TOTAL!J39=0),"",TOTAL!J39/TOTAL!$C$6*'Vîrsta 5-7 ani'!$C$6)</f>
        <v>0.14400000000000002</v>
      </c>
      <c r="K39" s="248">
        <f>IF(OR(TOTAL!K39="",TOTAL!K39=0),"",TOTAL!K39/TOTAL!$C$6*'Vîrsta 5-7 ani'!$C$6)</f>
        <v>0.14400000000000002</v>
      </c>
      <c r="L39" s="248">
        <f>IF(OR(TOTAL!L39="",TOTAL!L39=0),"",TOTAL!L39/TOTAL!$C$6*'Vîrsta 5-7 ani'!$C$6)</f>
        <v>6.2399999999999997E-2</v>
      </c>
      <c r="M39" s="248">
        <f>IF(OR(TOTAL!M39="",TOTAL!M39=0),"",TOTAL!M39/TOTAL!$C$6*'Vîrsta 5-7 ani'!$C$6)</f>
        <v>9.6000000000000002E-2</v>
      </c>
      <c r="N39" s="248">
        <f>IF(OR(TOTAL!N39="",TOTAL!N39=0),"",TOTAL!N39/TOTAL!$C$6*'Vîrsta 5-7 ani'!$C$6)</f>
        <v>9.6000000000000002E-2</v>
      </c>
      <c r="O39" s="248">
        <f>IF(OR(TOTAL!O39="",TOTAL!O39=0),"",TOTAL!O39/TOTAL!$C$6*'Vîrsta 5-7 ani'!$C$6)</f>
        <v>9.6000000000000002E-2</v>
      </c>
      <c r="P39" s="248">
        <f>IF(OR(TOTAL!P39="",TOTAL!P39=0),"",TOTAL!P39/TOTAL!$C$6*'Vîrsta 5-7 ani'!$C$6)</f>
        <v>0.30479999999999996</v>
      </c>
      <c r="Q39" s="248" t="str">
        <f>IF(OR(TOTAL!Q39="",TOTAL!Q39=0),"",TOTAL!Q39/TOTAL!$C$6*'Vîrsta 5-7 ani'!$C$6)</f>
        <v/>
      </c>
      <c r="R39" s="248" t="str">
        <f>IF(OR(TOTAL!R39="",TOTAL!R39=0),"",TOTAL!R39/TOTAL!$C$6*'Vîrsta 5-7 ani'!$C$6)</f>
        <v/>
      </c>
      <c r="S39" s="248" t="str">
        <f>IF(OR(TOTAL!S39="",TOTAL!S39=0),"",TOTAL!S39/TOTAL!$C$6*'Vîrsta 5-7 ani'!$C$6)</f>
        <v/>
      </c>
      <c r="T39" s="248" t="str">
        <f>IF(OR(TOTAL!T39="",TOTAL!T39=0),"",TOTAL!T39/TOTAL!$C$6*'Vîrsta 5-7 ani'!$C$6)</f>
        <v/>
      </c>
      <c r="U39" s="248" t="str">
        <f>IF(OR(TOTAL!U39="",TOTAL!U39=0),"",TOTAL!U39/TOTAL!$C$6*'Vîrsta 5-7 ani'!$C$6)</f>
        <v/>
      </c>
      <c r="V39" s="248" t="str">
        <f>IF(OR(TOTAL!V39="",TOTAL!V39=0),"",TOTAL!V39/TOTAL!$C$6*'Vîrsta 5-7 ani'!$C$6)</f>
        <v/>
      </c>
      <c r="W39" s="248" t="str">
        <f>IF(OR(TOTAL!W39="",TOTAL!W39=0),"",TOTAL!W39/TOTAL!$C$6*'Vîrsta 5-7 ani'!$C$6)</f>
        <v/>
      </c>
      <c r="X39" s="248" t="str">
        <f>IF(OR(TOTAL!X39="",TOTAL!X39=0),"",TOTAL!X39/TOTAL!$C$6*'Vîrsta 5-7 ani'!$C$6)</f>
        <v/>
      </c>
      <c r="Y39" s="248" t="str">
        <f>IF(OR(TOTAL!Y39="",TOTAL!Y39=0),"",TOTAL!Y39/TOTAL!$C$6*'Vîrsta 5-7 ani'!$C$6)</f>
        <v/>
      </c>
      <c r="Z39" s="11">
        <f t="shared" si="15"/>
        <v>1.4280000000000002</v>
      </c>
      <c r="AA39" s="11">
        <f t="shared" si="2"/>
        <v>2.0370898716119834</v>
      </c>
      <c r="AB39" s="11">
        <f t="shared" si="10"/>
        <v>1.6296718972895867</v>
      </c>
      <c r="AC39" s="7">
        <v>20</v>
      </c>
      <c r="AD39" s="97">
        <f t="shared" si="12"/>
        <v>1.1407703281027108E-2</v>
      </c>
      <c r="AE39" s="98">
        <v>7.0000000000000001E-3</v>
      </c>
      <c r="AF39" s="97">
        <f t="shared" si="13"/>
        <v>3.2593437945791733E-3</v>
      </c>
      <c r="AG39" s="98">
        <v>2E-3</v>
      </c>
      <c r="AH39" s="97">
        <f t="shared" si="11"/>
        <v>5.5408844507845952E-2</v>
      </c>
      <c r="AI39" s="98">
        <v>3.4000000000000002E-2</v>
      </c>
      <c r="AJ39" s="97">
        <f t="shared" si="14"/>
        <v>0.22815406562054216</v>
      </c>
      <c r="AK39" s="98">
        <v>0.14000000000000001</v>
      </c>
      <c r="AL39" s="195"/>
      <c r="AM39" s="136"/>
      <c r="AN39" s="137"/>
      <c r="AO39" s="66"/>
    </row>
    <row r="40" spans="1:41" s="31" customFormat="1" ht="15.75" x14ac:dyDescent="0.25">
      <c r="A40" s="327"/>
      <c r="B40" s="61" t="s">
        <v>82</v>
      </c>
      <c r="C40" s="248">
        <f>IF(OR(TOTAL!C40="",TOTAL!C40=0),"",TOTAL!C40/TOTAL!$C$6*'Vîrsta 5-7 ani'!$C$6)</f>
        <v>1.8000000000000002E-2</v>
      </c>
      <c r="D40" s="248">
        <f>IF(OR(TOTAL!D40="",TOTAL!D40=0),"",TOTAL!D40/TOTAL!$C$6*'Vîrsta 5-7 ani'!$C$6)</f>
        <v>6.0000000000000001E-3</v>
      </c>
      <c r="E40" s="248">
        <f>IF(OR(TOTAL!E40="",TOTAL!E40=0),"",TOTAL!E40/TOTAL!$C$6*'Vîrsta 5-7 ani'!$C$6)</f>
        <v>9.3600000000000003E-3</v>
      </c>
      <c r="F40" s="248">
        <f>IF(OR(TOTAL!F40="",TOTAL!F40=0),"",TOTAL!F40/TOTAL!$C$6*'Vîrsta 5-7 ani'!$C$6)</f>
        <v>3.8400000000000005E-3</v>
      </c>
      <c r="G40" s="248">
        <f>IF(OR(TOTAL!G40="",TOTAL!G40=0),"",TOTAL!G40/TOTAL!$C$6*'Vîrsta 5-7 ani'!$C$6)</f>
        <v>4.3199999999999992E-3</v>
      </c>
      <c r="H40" s="248">
        <f>IF(OR(TOTAL!H40="",TOTAL!H40=0),"",TOTAL!H40/TOTAL!$C$6*'Vîrsta 5-7 ani'!$C$6)</f>
        <v>7.1999999999999998E-3</v>
      </c>
      <c r="I40" s="248">
        <f>IF(OR(TOTAL!I40="",TOTAL!I40=0),"",TOTAL!I40/TOTAL!$C$6*'Vîrsta 5-7 ani'!$C$6)</f>
        <v>7.1999999999999998E-3</v>
      </c>
      <c r="J40" s="248">
        <f>IF(OR(TOTAL!J40="",TOTAL!J40=0),"",TOTAL!J40/TOTAL!$C$6*'Vîrsta 5-7 ani'!$C$6)</f>
        <v>7.1999999999999998E-3</v>
      </c>
      <c r="K40" s="248">
        <f>IF(OR(TOTAL!K40="",TOTAL!K40=0),"",TOTAL!K40/TOTAL!$C$6*'Vîrsta 5-7 ani'!$C$6)</f>
        <v>7.1999999999999998E-3</v>
      </c>
      <c r="L40" s="248">
        <f>IF(OR(TOTAL!L40="",TOTAL!L40=0),"",TOTAL!L40/TOTAL!$C$6*'Vîrsta 5-7 ani'!$C$6)</f>
        <v>4.5599999999999998E-3</v>
      </c>
      <c r="M40" s="248">
        <f>IF(OR(TOTAL!M40="",TOTAL!M40=0),"",TOTAL!M40/TOTAL!$C$6*'Vîrsta 5-7 ani'!$C$6)</f>
        <v>7.1999999999999998E-3</v>
      </c>
      <c r="N40" s="248">
        <f>IF(OR(TOTAL!N40="",TOTAL!N40=0),"",TOTAL!N40/TOTAL!$C$6*'Vîrsta 5-7 ani'!$C$6)</f>
        <v>7.1999999999999998E-3</v>
      </c>
      <c r="O40" s="248">
        <f>IF(OR(TOTAL!O40="",TOTAL!O40=0),"",TOTAL!O40/TOTAL!$C$6*'Vîrsta 5-7 ani'!$C$6)</f>
        <v>5.28E-3</v>
      </c>
      <c r="P40" s="248">
        <f>IF(OR(TOTAL!P40="",TOTAL!P40=0),"",TOTAL!P40/TOTAL!$C$6*'Vîrsta 5-7 ani'!$C$6)</f>
        <v>7.2000000000000008E-2</v>
      </c>
      <c r="Q40" s="248">
        <f>IF(OR(TOTAL!Q40="",TOTAL!Q40=0),"",TOTAL!Q40/TOTAL!$C$6*'Vîrsta 5-7 ani'!$C$6)</f>
        <v>5.28E-2</v>
      </c>
      <c r="R40" s="248">
        <f>IF(OR(TOTAL!R40="",TOTAL!R40=0),"",TOTAL!R40/TOTAL!$C$6*'Vîrsta 5-7 ani'!$C$6)</f>
        <v>1.2E-2</v>
      </c>
      <c r="S40" s="248">
        <f>IF(OR(TOTAL!S40="",TOTAL!S40=0),"",TOTAL!S40/TOTAL!$C$6*'Vîrsta 5-7 ani'!$C$6)</f>
        <v>5.28E-2</v>
      </c>
      <c r="T40" s="248">
        <f>IF(OR(TOTAL!T40="",TOTAL!T40=0),"",TOTAL!T40/TOTAL!$C$6*'Vîrsta 5-7 ani'!$C$6)</f>
        <v>7.2000000000000008E-2</v>
      </c>
      <c r="U40" s="248">
        <f>IF(OR(TOTAL!U40="",TOTAL!U40=0),"",TOTAL!U40/TOTAL!$C$6*'Vîrsta 5-7 ani'!$C$6)</f>
        <v>7.2000000000000008E-2</v>
      </c>
      <c r="V40" s="248">
        <f>IF(OR(TOTAL!V40="",TOTAL!V40=0),"",TOTAL!V40/TOTAL!$C$6*'Vîrsta 5-7 ani'!$C$6)</f>
        <v>0.12</v>
      </c>
      <c r="W40" s="248" t="str">
        <f>IF(OR(TOTAL!W40="",TOTAL!W40=0),"",TOTAL!W40/TOTAL!$C$6*'Vîrsta 5-7 ani'!$C$6)</f>
        <v/>
      </c>
      <c r="X40" s="248" t="str">
        <f>IF(OR(TOTAL!X40="",TOTAL!X40=0),"",TOTAL!X40/TOTAL!$C$6*'Vîrsta 5-7 ani'!$C$6)</f>
        <v/>
      </c>
      <c r="Y40" s="248" t="str">
        <f>IF(OR(TOTAL!Y40="",TOTAL!Y40=0),"",TOTAL!Y40/TOTAL!$C$6*'Vîrsta 5-7 ani'!$C$6)</f>
        <v/>
      </c>
      <c r="Z40" s="11">
        <f t="shared" si="15"/>
        <v>0.54815999999999998</v>
      </c>
      <c r="AA40" s="11">
        <f t="shared" si="2"/>
        <v>0.78196861626248204</v>
      </c>
      <c r="AB40" s="11">
        <f t="shared" si="10"/>
        <v>0.57865677603423671</v>
      </c>
      <c r="AC40" s="7">
        <v>26</v>
      </c>
      <c r="AD40" s="97">
        <f t="shared" si="12"/>
        <v>7.5225380884450773E-3</v>
      </c>
      <c r="AE40" s="98">
        <v>1.2999999999999999E-2</v>
      </c>
      <c r="AF40" s="97">
        <f t="shared" si="13"/>
        <v>1.7359703281027102E-3</v>
      </c>
      <c r="AG40" s="98">
        <v>3.0000000000000001E-3</v>
      </c>
      <c r="AH40" s="97">
        <f t="shared" si="11"/>
        <v>4.4556571754636225E-2</v>
      </c>
      <c r="AI40" s="98">
        <v>7.6999999999999999E-2</v>
      </c>
      <c r="AJ40" s="97">
        <f t="shared" si="14"/>
        <v>0.1620238972895863</v>
      </c>
      <c r="AK40" s="98">
        <v>0.28000000000000003</v>
      </c>
      <c r="AL40" s="195"/>
      <c r="AM40" s="136"/>
      <c r="AN40" s="137"/>
      <c r="AO40" s="66"/>
    </row>
    <row r="41" spans="1:41" s="31" customFormat="1" ht="15.75" x14ac:dyDescent="0.25">
      <c r="A41" s="327"/>
      <c r="B41" s="61" t="s">
        <v>81</v>
      </c>
      <c r="C41" s="248">
        <f>IF(OR(TOTAL!C41="",TOTAL!C41=0),"",TOTAL!C41/TOTAL!$C$6*'Vîrsta 5-7 ani'!$C$6)</f>
        <v>1.8000000000000002E-2</v>
      </c>
      <c r="D41" s="248">
        <f>IF(OR(TOTAL!D41="",TOTAL!D41=0),"",TOTAL!D41/TOTAL!$C$6*'Vîrsta 5-7 ani'!$C$6)</f>
        <v>6.0000000000000001E-3</v>
      </c>
      <c r="E41" s="248">
        <f>IF(OR(TOTAL!E41="",TOTAL!E41=0),"",TOTAL!E41/TOTAL!$C$6*'Vîrsta 5-7 ani'!$C$6)</f>
        <v>9.3600000000000003E-3</v>
      </c>
      <c r="F41" s="248">
        <f>IF(OR(TOTAL!F41="",TOTAL!F41=0),"",TOTAL!F41/TOTAL!$C$6*'Vîrsta 5-7 ani'!$C$6)</f>
        <v>3.8400000000000005E-3</v>
      </c>
      <c r="G41" s="248">
        <f>IF(OR(TOTAL!G41="",TOTAL!G41=0),"",TOTAL!G41/TOTAL!$C$6*'Vîrsta 5-7 ani'!$C$6)</f>
        <v>4.3199999999999992E-3</v>
      </c>
      <c r="H41" s="248">
        <f>IF(OR(TOTAL!H41="",TOTAL!H41=0),"",TOTAL!H41/TOTAL!$C$6*'Vîrsta 5-7 ani'!$C$6)</f>
        <v>7.1999999999999998E-3</v>
      </c>
      <c r="I41" s="248">
        <f>IF(OR(TOTAL!I41="",TOTAL!I41=0),"",TOTAL!I41/TOTAL!$C$6*'Vîrsta 5-7 ani'!$C$6)</f>
        <v>7.1999999999999998E-3</v>
      </c>
      <c r="J41" s="248">
        <f>IF(OR(TOTAL!J41="",TOTAL!J41=0),"",TOTAL!J41/TOTAL!$C$6*'Vîrsta 5-7 ani'!$C$6)</f>
        <v>7.1999999999999998E-3</v>
      </c>
      <c r="K41" s="248">
        <f>IF(OR(TOTAL!K41="",TOTAL!K41=0),"",TOTAL!K41/TOTAL!$C$6*'Vîrsta 5-7 ani'!$C$6)</f>
        <v>7.1999999999999998E-3</v>
      </c>
      <c r="L41" s="248">
        <f>IF(OR(TOTAL!L41="",TOTAL!L41=0),"",TOTAL!L41/TOTAL!$C$6*'Vîrsta 5-7 ani'!$C$6)</f>
        <v>4.5599999999999998E-3</v>
      </c>
      <c r="M41" s="248">
        <f>IF(OR(TOTAL!M41="",TOTAL!M41=0),"",TOTAL!M41/TOTAL!$C$6*'Vîrsta 5-7 ani'!$C$6)</f>
        <v>7.1999999999999998E-3</v>
      </c>
      <c r="N41" s="248">
        <f>IF(OR(TOTAL!N41="",TOTAL!N41=0),"",TOTAL!N41/TOTAL!$C$6*'Vîrsta 5-7 ani'!$C$6)</f>
        <v>7.1999999999999998E-3</v>
      </c>
      <c r="O41" s="248">
        <f>IF(OR(TOTAL!O41="",TOTAL!O41=0),"",TOTAL!O41/TOTAL!$C$6*'Vîrsta 5-7 ani'!$C$6)</f>
        <v>5.28E-3</v>
      </c>
      <c r="P41" s="248">
        <f>IF(OR(TOTAL!P41="",TOTAL!P41=0),"",TOTAL!P41/TOTAL!$C$6*'Vîrsta 5-7 ani'!$C$6)</f>
        <v>7.2000000000000008E-2</v>
      </c>
      <c r="Q41" s="248">
        <f>IF(OR(TOTAL!Q41="",TOTAL!Q41=0),"",TOTAL!Q41/TOTAL!$C$6*'Vîrsta 5-7 ani'!$C$6)</f>
        <v>5.28E-2</v>
      </c>
      <c r="R41" s="248">
        <f>IF(OR(TOTAL!R41="",TOTAL!R41=0),"",TOTAL!R41/TOTAL!$C$6*'Vîrsta 5-7 ani'!$C$6)</f>
        <v>1.2E-2</v>
      </c>
      <c r="S41" s="248">
        <f>IF(OR(TOTAL!S41="",TOTAL!S41=0),"",TOTAL!S41/TOTAL!$C$6*'Vîrsta 5-7 ani'!$C$6)</f>
        <v>5.28E-2</v>
      </c>
      <c r="T41" s="248">
        <f>IF(OR(TOTAL!T41="",TOTAL!T41=0),"",TOTAL!T41/TOTAL!$C$6*'Vîrsta 5-7 ani'!$C$6)</f>
        <v>7.2000000000000008E-2</v>
      </c>
      <c r="U41" s="248">
        <f>IF(OR(TOTAL!U41="",TOTAL!U41=0),"",TOTAL!U41/TOTAL!$C$6*'Vîrsta 5-7 ani'!$C$6)</f>
        <v>9.6000000000000002E-2</v>
      </c>
      <c r="V41" s="248">
        <f>IF(OR(TOTAL!V41="",TOTAL!V41=0),"",TOTAL!V41/TOTAL!$C$6*'Vîrsta 5-7 ani'!$C$6)</f>
        <v>0.12</v>
      </c>
      <c r="W41" s="248" t="str">
        <f>IF(OR(TOTAL!W41="",TOTAL!W41=0),"",TOTAL!W41/TOTAL!$C$6*'Vîrsta 5-7 ani'!$C$6)</f>
        <v/>
      </c>
      <c r="X41" s="248" t="str">
        <f>IF(OR(TOTAL!X41="",TOTAL!X41=0),"",TOTAL!X41/TOTAL!$C$6*'Vîrsta 5-7 ani'!$C$6)</f>
        <v/>
      </c>
      <c r="Y41" s="248" t="str">
        <f>IF(OR(TOTAL!Y41="",TOTAL!Y41=0),"",TOTAL!Y41/TOTAL!$C$6*'Vîrsta 5-7 ani'!$C$6)</f>
        <v/>
      </c>
      <c r="Z41" s="11">
        <f t="shared" si="15"/>
        <v>0.57216</v>
      </c>
      <c r="AA41" s="11">
        <f t="shared" si="2"/>
        <v>0.81620542082738945</v>
      </c>
      <c r="AB41" s="11">
        <f t="shared" si="10"/>
        <v>0.65296433666191156</v>
      </c>
      <c r="AC41" s="7">
        <v>20</v>
      </c>
      <c r="AD41" s="97">
        <f t="shared" si="12"/>
        <v>2.8730430813124107E-2</v>
      </c>
      <c r="AE41" s="98">
        <v>4.3999999999999997E-2</v>
      </c>
      <c r="AF41" s="97">
        <f t="shared" si="13"/>
        <v>2.6118573466476463E-3</v>
      </c>
      <c r="AG41" s="98">
        <v>4.0000000000000001E-3</v>
      </c>
      <c r="AH41" s="97">
        <f t="shared" si="11"/>
        <v>5.876679029957204E-2</v>
      </c>
      <c r="AI41" s="98">
        <v>0.09</v>
      </c>
      <c r="AJ41" s="97">
        <f t="shared" si="14"/>
        <v>0.26771537803138373</v>
      </c>
      <c r="AK41" s="98">
        <v>0.41</v>
      </c>
      <c r="AL41" s="195"/>
      <c r="AM41" s="136"/>
      <c r="AN41" s="137"/>
      <c r="AO41" s="66"/>
    </row>
    <row r="42" spans="1:41" s="31" customFormat="1" ht="15.75" x14ac:dyDescent="0.25">
      <c r="A42" s="327"/>
      <c r="B42" s="61" t="s">
        <v>64</v>
      </c>
      <c r="C42" s="248" t="str">
        <f>IF(OR(TOTAL!C42="",TOTAL!C42=0),"",TOTAL!C42/TOTAL!$C$6*'Vîrsta 5-7 ani'!$C$6)</f>
        <v/>
      </c>
      <c r="D42" s="248" t="str">
        <f>IF(OR(TOTAL!D42="",TOTAL!D42=0),"",TOTAL!D42/TOTAL!$C$6*'Vîrsta 5-7 ani'!$C$6)</f>
        <v/>
      </c>
      <c r="E42" s="248" t="str">
        <f>IF(OR(TOTAL!E42="",TOTAL!E42=0),"",TOTAL!E42/TOTAL!$C$6*'Vîrsta 5-7 ani'!$C$6)</f>
        <v/>
      </c>
      <c r="F42" s="248" t="str">
        <f>IF(OR(TOTAL!F42="",TOTAL!F42=0),"",TOTAL!F42/TOTAL!$C$6*'Vîrsta 5-7 ani'!$C$6)</f>
        <v/>
      </c>
      <c r="G42" s="248" t="str">
        <f>IF(OR(TOTAL!G42="",TOTAL!G42=0),"",TOTAL!G42/TOTAL!$C$6*'Vîrsta 5-7 ani'!$C$6)</f>
        <v/>
      </c>
      <c r="H42" s="248" t="str">
        <f>IF(OR(TOTAL!H42="",TOTAL!H42=0),"",TOTAL!H42/TOTAL!$C$6*'Vîrsta 5-7 ani'!$C$6)</f>
        <v/>
      </c>
      <c r="I42" s="248" t="str">
        <f>IF(OR(TOTAL!I42="",TOTAL!I42=0),"",TOTAL!I42/TOTAL!$C$6*'Vîrsta 5-7 ani'!$C$6)</f>
        <v/>
      </c>
      <c r="J42" s="248" t="str">
        <f>IF(OR(TOTAL!J42="",TOTAL!J42=0),"",TOTAL!J42/TOTAL!$C$6*'Vîrsta 5-7 ani'!$C$6)</f>
        <v/>
      </c>
      <c r="K42" s="248" t="str">
        <f>IF(OR(TOTAL!K42="",TOTAL!K42=0),"",TOTAL!K42/TOTAL!$C$6*'Vîrsta 5-7 ani'!$C$6)</f>
        <v/>
      </c>
      <c r="L42" s="248" t="str">
        <f>IF(OR(TOTAL!L42="",TOTAL!L42=0),"",TOTAL!L42/TOTAL!$C$6*'Vîrsta 5-7 ani'!$C$6)</f>
        <v/>
      </c>
      <c r="M42" s="248" t="str">
        <f>IF(OR(TOTAL!M42="",TOTAL!M42=0),"",TOTAL!M42/TOTAL!$C$6*'Vîrsta 5-7 ani'!$C$6)</f>
        <v/>
      </c>
      <c r="N42" s="248" t="str">
        <f>IF(OR(TOTAL!N42="",TOTAL!N42=0),"",TOTAL!N42/TOTAL!$C$6*'Vîrsta 5-7 ani'!$C$6)</f>
        <v/>
      </c>
      <c r="O42" s="248" t="str">
        <f>IF(OR(TOTAL!O42="",TOTAL!O42=0),"",TOTAL!O42/TOTAL!$C$6*'Vîrsta 5-7 ani'!$C$6)</f>
        <v/>
      </c>
      <c r="P42" s="248" t="str">
        <f>IF(OR(TOTAL!P42="",TOTAL!P42=0),"",TOTAL!P42/TOTAL!$C$6*'Vîrsta 5-7 ani'!$C$6)</f>
        <v/>
      </c>
      <c r="Q42" s="248" t="str">
        <f>IF(OR(TOTAL!Q42="",TOTAL!Q42=0),"",TOTAL!Q42/TOTAL!$C$6*'Vîrsta 5-7 ani'!$C$6)</f>
        <v/>
      </c>
      <c r="R42" s="248" t="str">
        <f>IF(OR(TOTAL!R42="",TOTAL!R42=0),"",TOTAL!R42/TOTAL!$C$6*'Vîrsta 5-7 ani'!$C$6)</f>
        <v/>
      </c>
      <c r="S42" s="248" t="str">
        <f>IF(OR(TOTAL!S42="",TOTAL!S42=0),"",TOTAL!S42/TOTAL!$C$6*'Vîrsta 5-7 ani'!$C$6)</f>
        <v/>
      </c>
      <c r="T42" s="248" t="str">
        <f>IF(OR(TOTAL!T42="",TOTAL!T42=0),"",TOTAL!T42/TOTAL!$C$6*'Vîrsta 5-7 ani'!$C$6)</f>
        <v/>
      </c>
      <c r="U42" s="248" t="str">
        <f>IF(OR(TOTAL!U42="",TOTAL!U42=0),"",TOTAL!U42/TOTAL!$C$6*'Vîrsta 5-7 ani'!$C$6)</f>
        <v/>
      </c>
      <c r="V42" s="248" t="str">
        <f>IF(OR(TOTAL!V42="",TOTAL!V42=0),"",TOTAL!V42/TOTAL!$C$6*'Vîrsta 5-7 ani'!$C$6)</f>
        <v/>
      </c>
      <c r="W42" s="248" t="str">
        <f>IF(OR(TOTAL!W42="",TOTAL!W42=0),"",TOTAL!W42/TOTAL!$C$6*'Vîrsta 5-7 ani'!$C$6)</f>
        <v/>
      </c>
      <c r="X42" s="248" t="str">
        <f>IF(OR(TOTAL!X42="",TOTAL!X42=0),"",TOTAL!X42/TOTAL!$C$6*'Vîrsta 5-7 ani'!$C$6)</f>
        <v/>
      </c>
      <c r="Y42" s="248" t="str">
        <f>IF(OR(TOTAL!Y42="",TOTAL!Y42=0),"",TOTAL!Y42/TOTAL!$C$6*'Vîrsta 5-7 ani'!$C$6)</f>
        <v/>
      </c>
      <c r="Z42" s="11">
        <f t="shared" si="15"/>
        <v>0</v>
      </c>
      <c r="AA42" s="11">
        <f t="shared" si="2"/>
        <v>0</v>
      </c>
      <c r="AB42" s="11" t="str">
        <f t="shared" si="10"/>
        <v/>
      </c>
      <c r="AC42" s="7">
        <v>20</v>
      </c>
      <c r="AD42" s="97" t="str">
        <f t="shared" si="12"/>
        <v/>
      </c>
      <c r="AE42" s="98">
        <v>2.1999999999999999E-2</v>
      </c>
      <c r="AF42" s="97" t="str">
        <f t="shared" si="13"/>
        <v/>
      </c>
      <c r="AG42" s="98">
        <v>3.0000000000000001E-3</v>
      </c>
      <c r="AH42" s="97" t="str">
        <f t="shared" si="11"/>
        <v/>
      </c>
      <c r="AI42" s="98">
        <v>5.7000000000000002E-2</v>
      </c>
      <c r="AJ42" s="97" t="str">
        <f t="shared" si="14"/>
        <v/>
      </c>
      <c r="AK42" s="98">
        <v>0.24</v>
      </c>
      <c r="AL42" s="195"/>
      <c r="AM42" s="136"/>
      <c r="AN42" s="137"/>
      <c r="AO42" s="66"/>
    </row>
    <row r="43" spans="1:41" s="31" customFormat="1" ht="15.75" x14ac:dyDescent="0.25">
      <c r="A43" s="327"/>
      <c r="B43" s="61" t="s">
        <v>65</v>
      </c>
      <c r="C43" s="248" t="str">
        <f>IF(OR(TOTAL!C43="",TOTAL!C43=0),"",TOTAL!C43/TOTAL!$C$6*'Vîrsta 5-7 ani'!$C$6)</f>
        <v/>
      </c>
      <c r="D43" s="248" t="str">
        <f>IF(OR(TOTAL!D43="",TOTAL!D43=0),"",TOTAL!D43/TOTAL!$C$6*'Vîrsta 5-7 ani'!$C$6)</f>
        <v/>
      </c>
      <c r="E43" s="248" t="str">
        <f>IF(OR(TOTAL!E43="",TOTAL!E43=0),"",TOTAL!E43/TOTAL!$C$6*'Vîrsta 5-7 ani'!$C$6)</f>
        <v/>
      </c>
      <c r="F43" s="248" t="str">
        <f>IF(OR(TOTAL!F43="",TOTAL!F43=0),"",TOTAL!F43/TOTAL!$C$6*'Vîrsta 5-7 ani'!$C$6)</f>
        <v/>
      </c>
      <c r="G43" s="248" t="str">
        <f>IF(OR(TOTAL!G43="",TOTAL!G43=0),"",TOTAL!G43/TOTAL!$C$6*'Vîrsta 5-7 ani'!$C$6)</f>
        <v/>
      </c>
      <c r="H43" s="248" t="str">
        <f>IF(OR(TOTAL!H43="",TOTAL!H43=0),"",TOTAL!H43/TOTAL!$C$6*'Vîrsta 5-7 ani'!$C$6)</f>
        <v/>
      </c>
      <c r="I43" s="248" t="str">
        <f>IF(OR(TOTAL!I43="",TOTAL!I43=0),"",TOTAL!I43/TOTAL!$C$6*'Vîrsta 5-7 ani'!$C$6)</f>
        <v/>
      </c>
      <c r="J43" s="248" t="str">
        <f>IF(OR(TOTAL!J43="",TOTAL!J43=0),"",TOTAL!J43/TOTAL!$C$6*'Vîrsta 5-7 ani'!$C$6)</f>
        <v/>
      </c>
      <c r="K43" s="248" t="str">
        <f>IF(OR(TOTAL!K43="",TOTAL!K43=0),"",TOTAL!K43/TOTAL!$C$6*'Vîrsta 5-7 ani'!$C$6)</f>
        <v/>
      </c>
      <c r="L43" s="248" t="str">
        <f>IF(OR(TOTAL!L43="",TOTAL!L43=0),"",TOTAL!L43/TOTAL!$C$6*'Vîrsta 5-7 ani'!$C$6)</f>
        <v/>
      </c>
      <c r="M43" s="248" t="str">
        <f>IF(OR(TOTAL!M43="",TOTAL!M43=0),"",TOTAL!M43/TOTAL!$C$6*'Vîrsta 5-7 ani'!$C$6)</f>
        <v/>
      </c>
      <c r="N43" s="248" t="str">
        <f>IF(OR(TOTAL!N43="",TOTAL!N43=0),"",TOTAL!N43/TOTAL!$C$6*'Vîrsta 5-7 ani'!$C$6)</f>
        <v/>
      </c>
      <c r="O43" s="248" t="str">
        <f>IF(OR(TOTAL!O43="",TOTAL!O43=0),"",TOTAL!O43/TOTAL!$C$6*'Vîrsta 5-7 ani'!$C$6)</f>
        <v/>
      </c>
      <c r="P43" s="248" t="str">
        <f>IF(OR(TOTAL!P43="",TOTAL!P43=0),"",TOTAL!P43/TOTAL!$C$6*'Vîrsta 5-7 ani'!$C$6)</f>
        <v/>
      </c>
      <c r="Q43" s="248" t="str">
        <f>IF(OR(TOTAL!Q43="",TOTAL!Q43=0),"",TOTAL!Q43/TOTAL!$C$6*'Vîrsta 5-7 ani'!$C$6)</f>
        <v/>
      </c>
      <c r="R43" s="248" t="str">
        <f>IF(OR(TOTAL!R43="",TOTAL!R43=0),"",TOTAL!R43/TOTAL!$C$6*'Vîrsta 5-7 ani'!$C$6)</f>
        <v/>
      </c>
      <c r="S43" s="248" t="str">
        <f>IF(OR(TOTAL!S43="",TOTAL!S43=0),"",TOTAL!S43/TOTAL!$C$6*'Vîrsta 5-7 ani'!$C$6)</f>
        <v/>
      </c>
      <c r="T43" s="248" t="str">
        <f>IF(OR(TOTAL!T43="",TOTAL!T43=0),"",TOTAL!T43/TOTAL!$C$6*'Vîrsta 5-7 ani'!$C$6)</f>
        <v/>
      </c>
      <c r="U43" s="248" t="str">
        <f>IF(OR(TOTAL!U43="",TOTAL!U43=0),"",TOTAL!U43/TOTAL!$C$6*'Vîrsta 5-7 ani'!$C$6)</f>
        <v/>
      </c>
      <c r="V43" s="248" t="str">
        <f>IF(OR(TOTAL!V43="",TOTAL!V43=0),"",TOTAL!V43/TOTAL!$C$6*'Vîrsta 5-7 ani'!$C$6)</f>
        <v/>
      </c>
      <c r="W43" s="248" t="str">
        <f>IF(OR(TOTAL!W43="",TOTAL!W43=0),"",TOTAL!W43/TOTAL!$C$6*'Vîrsta 5-7 ani'!$C$6)</f>
        <v/>
      </c>
      <c r="X43" s="248" t="str">
        <f>IF(OR(TOTAL!X43="",TOTAL!X43=0),"",TOTAL!X43/TOTAL!$C$6*'Vîrsta 5-7 ani'!$C$6)</f>
        <v/>
      </c>
      <c r="Y43" s="248" t="str">
        <f>IF(OR(TOTAL!Y43="",TOTAL!Y43=0),"",TOTAL!Y43/TOTAL!$C$6*'Vîrsta 5-7 ani'!$C$6)</f>
        <v/>
      </c>
      <c r="Z43" s="11">
        <f t="shared" si="15"/>
        <v>0</v>
      </c>
      <c r="AA43" s="11">
        <f t="shared" si="2"/>
        <v>0</v>
      </c>
      <c r="AB43" s="11" t="str">
        <f t="shared" si="10"/>
        <v/>
      </c>
      <c r="AC43" s="7">
        <v>20</v>
      </c>
      <c r="AD43" s="97" t="str">
        <f t="shared" si="12"/>
        <v/>
      </c>
      <c r="AE43" s="98">
        <v>6.8000000000000005E-2</v>
      </c>
      <c r="AF43" s="97" t="str">
        <f t="shared" si="13"/>
        <v/>
      </c>
      <c r="AG43" s="98">
        <v>1E-3</v>
      </c>
      <c r="AH43" s="97" t="str">
        <f t="shared" si="11"/>
        <v/>
      </c>
      <c r="AI43" s="98">
        <v>0.26300000000000001</v>
      </c>
      <c r="AJ43" s="97" t="str">
        <f t="shared" si="14"/>
        <v/>
      </c>
      <c r="AK43" s="98">
        <v>1.37</v>
      </c>
      <c r="AL43" s="195"/>
      <c r="AM43" s="136"/>
      <c r="AN43" s="137"/>
      <c r="AO43" s="66"/>
    </row>
    <row r="44" spans="1:41" s="31" customFormat="1" ht="15.75" x14ac:dyDescent="0.25">
      <c r="A44" s="327"/>
      <c r="B44" s="58" t="s">
        <v>57</v>
      </c>
      <c r="C44" s="247" t="str">
        <f>IF(OR(TOTAL!C44="",TOTAL!C44=0),"",TOTAL!C44/TOTAL!$C$6*'Vîrsta 5-7 ani'!$C$6)</f>
        <v/>
      </c>
      <c r="D44" s="247" t="str">
        <f>IF(OR(TOTAL!D44="",TOTAL!D44=0),"",TOTAL!D44/TOTAL!$C$6*'Vîrsta 5-7 ani'!$C$6)</f>
        <v/>
      </c>
      <c r="E44" s="247" t="str">
        <f>IF(OR(TOTAL!E44="",TOTAL!E44=0),"",TOTAL!E44/TOTAL!$C$6*'Vîrsta 5-7 ani'!$C$6)</f>
        <v/>
      </c>
      <c r="F44" s="247" t="str">
        <f>IF(OR(TOTAL!F44="",TOTAL!F44=0),"",TOTAL!F44/TOTAL!$C$6*'Vîrsta 5-7 ani'!$C$6)</f>
        <v/>
      </c>
      <c r="G44" s="247" t="str">
        <f>IF(OR(TOTAL!G44="",TOTAL!G44=0),"",TOTAL!G44/TOTAL!$C$6*'Vîrsta 5-7 ani'!$C$6)</f>
        <v/>
      </c>
      <c r="H44" s="247" t="str">
        <f>IF(OR(TOTAL!H44="",TOTAL!H44=0),"",TOTAL!H44/TOTAL!$C$6*'Vîrsta 5-7 ani'!$C$6)</f>
        <v/>
      </c>
      <c r="I44" s="247" t="str">
        <f>IF(OR(TOTAL!I44="",TOTAL!I44=0),"",TOTAL!I44/TOTAL!$C$6*'Vîrsta 5-7 ani'!$C$6)</f>
        <v/>
      </c>
      <c r="J44" s="247" t="str">
        <f>IF(OR(TOTAL!J44="",TOTAL!J44=0),"",TOTAL!J44/TOTAL!$C$6*'Vîrsta 5-7 ani'!$C$6)</f>
        <v/>
      </c>
      <c r="K44" s="247" t="str">
        <f>IF(OR(TOTAL!K44="",TOTAL!K44=0),"",TOTAL!K44/TOTAL!$C$6*'Vîrsta 5-7 ani'!$C$6)</f>
        <v/>
      </c>
      <c r="L44" s="247" t="str">
        <f>IF(OR(TOTAL!L44="",TOTAL!L44=0),"",TOTAL!L44/TOTAL!$C$6*'Vîrsta 5-7 ani'!$C$6)</f>
        <v/>
      </c>
      <c r="M44" s="247" t="str">
        <f>IF(OR(TOTAL!M44="",TOTAL!M44=0),"",TOTAL!M44/TOTAL!$C$6*'Vîrsta 5-7 ani'!$C$6)</f>
        <v/>
      </c>
      <c r="N44" s="247" t="str">
        <f>IF(OR(TOTAL!N44="",TOTAL!N44=0),"",TOTAL!N44/TOTAL!$C$6*'Vîrsta 5-7 ani'!$C$6)</f>
        <v/>
      </c>
      <c r="O44" s="247" t="str">
        <f>IF(OR(TOTAL!O44="",TOTAL!O44=0),"",TOTAL!O44/TOTAL!$C$6*'Vîrsta 5-7 ani'!$C$6)</f>
        <v/>
      </c>
      <c r="P44" s="247" t="str">
        <f>IF(OR(TOTAL!P44="",TOTAL!P44=0),"",TOTAL!P44/TOTAL!$C$6*'Vîrsta 5-7 ani'!$C$6)</f>
        <v/>
      </c>
      <c r="Q44" s="247" t="str">
        <f>IF(OR(TOTAL!Q44="",TOTAL!Q44=0),"",TOTAL!Q44/TOTAL!$C$6*'Vîrsta 5-7 ani'!$C$6)</f>
        <v/>
      </c>
      <c r="R44" s="247" t="str">
        <f>IF(OR(TOTAL!R44="",TOTAL!R44=0),"",TOTAL!R44/TOTAL!$C$6*'Vîrsta 5-7 ani'!$C$6)</f>
        <v/>
      </c>
      <c r="S44" s="247" t="str">
        <f>IF(OR(TOTAL!S44="",TOTAL!S44=0),"",TOTAL!S44/TOTAL!$C$6*'Vîrsta 5-7 ani'!$C$6)</f>
        <v/>
      </c>
      <c r="T44" s="247" t="str">
        <f>IF(OR(TOTAL!T44="",TOTAL!T44=0),"",TOTAL!T44/TOTAL!$C$6*'Vîrsta 5-7 ani'!$C$6)</f>
        <v/>
      </c>
      <c r="U44" s="247" t="str">
        <f>IF(OR(TOTAL!U44="",TOTAL!U44=0),"",TOTAL!U44/TOTAL!$C$6*'Vîrsta 5-7 ani'!$C$6)</f>
        <v/>
      </c>
      <c r="V44" s="247" t="str">
        <f>IF(OR(TOTAL!V44="",TOTAL!V44=0),"",TOTAL!V44/TOTAL!$C$6*'Vîrsta 5-7 ani'!$C$6)</f>
        <v/>
      </c>
      <c r="W44" s="247" t="str">
        <f>IF(OR(TOTAL!W44="",TOTAL!W44=0),"",TOTAL!W44/TOTAL!$C$6*'Vîrsta 5-7 ani'!$C$6)</f>
        <v/>
      </c>
      <c r="X44" s="247" t="str">
        <f>IF(OR(TOTAL!X44="",TOTAL!X44=0),"",TOTAL!X44/TOTAL!$C$6*'Vîrsta 5-7 ani'!$C$6)</f>
        <v/>
      </c>
      <c r="Y44" s="247" t="str">
        <f>IF(OR(TOTAL!Y44="",TOTAL!Y44=0),"",TOTAL!Y44/TOTAL!$C$6*'Vîrsta 5-7 ani'!$C$6)</f>
        <v/>
      </c>
      <c r="Z44" s="11">
        <f t="shared" si="15"/>
        <v>0</v>
      </c>
      <c r="AA44" s="11">
        <f t="shared" si="2"/>
        <v>0</v>
      </c>
      <c r="AB44" s="11" t="str">
        <f t="shared" si="10"/>
        <v/>
      </c>
      <c r="AC44" s="7">
        <v>40</v>
      </c>
      <c r="AD44" s="97" t="str">
        <f t="shared" si="12"/>
        <v/>
      </c>
      <c r="AE44" s="98">
        <v>6.0000000000000001E-3</v>
      </c>
      <c r="AF44" s="97" t="str">
        <f t="shared" si="13"/>
        <v/>
      </c>
      <c r="AG44" s="98">
        <v>2E-3</v>
      </c>
      <c r="AH44" s="97" t="str">
        <f t="shared" si="11"/>
        <v/>
      </c>
      <c r="AI44" s="98">
        <v>7.5999999999999998E-2</v>
      </c>
      <c r="AJ44" s="97" t="str">
        <f t="shared" si="14"/>
        <v/>
      </c>
      <c r="AK44" s="98">
        <v>0.3</v>
      </c>
      <c r="AL44" s="196"/>
      <c r="AM44" s="138"/>
      <c r="AN44" s="139"/>
      <c r="AO44" s="66"/>
    </row>
    <row r="45" spans="1:41" s="21" customFormat="1" ht="15.75" x14ac:dyDescent="0.25">
      <c r="A45" s="316">
        <v>3</v>
      </c>
      <c r="B45" s="63" t="s">
        <v>2</v>
      </c>
      <c r="C45" s="161">
        <f>IF(OR(TOTAL!C45="",TOTAL!C45=0),"",IF('Vîrsta 1-2 ani'!$C$6&lt;=0,(('Vîrsta 3-4 ani'!C45/'Vîrsta 3-4 ani'!$C$6)+0.056)*'Vîrsta 5-7 ani'!$C$6,(('Vîrsta 1-2 ani'!C45/'Vîrsta 1-2 ani'!$C$6)+0.08)*'Vîrsta 5-7 ani'!$C$6))</f>
        <v>1.5614400000000002</v>
      </c>
      <c r="D45" s="161">
        <f>IF(OR(TOTAL!D45="",TOTAL!D45=0),"",IF('Vîrsta 1-2 ani'!$C$6&lt;=0,(('Vîrsta 3-4 ani'!D45/'Vîrsta 3-4 ani'!$C$6)+0.056)*'Vîrsta 5-7 ani'!$C$6,(('Vîrsta 1-2 ani'!D45/'Vîrsta 1-2 ani'!$C$6)+0.08)*'Vîrsta 5-7 ani'!$C$6))</f>
        <v>1.0694400000000002</v>
      </c>
      <c r="E45" s="161">
        <f>IF(OR(TOTAL!E45="",TOTAL!E45=0),"",IF('Vîrsta 1-2 ani'!$C$6&lt;=0,(('Vîrsta 3-4 ani'!E45/'Vîrsta 3-4 ani'!$C$6)+0.056)*'Vîrsta 5-7 ani'!$C$6,(('Vîrsta 1-2 ani'!E45/'Vîrsta 1-2 ani'!$C$6)+0.08)*'Vîrsta 5-7 ani'!$C$6))</f>
        <v>0.89423999999999992</v>
      </c>
      <c r="F45" s="161">
        <f>IF(OR(TOTAL!F45="",TOTAL!F45=0),"",IF('Vîrsta 1-2 ani'!$C$6&lt;=0,(('Vîrsta 3-4 ani'!F45/'Vîrsta 3-4 ani'!$C$6)+0.056)*'Vîrsta 5-7 ani'!$C$6,(('Vîrsta 1-2 ani'!F45/'Vîrsta 1-2 ani'!$C$6)+0.08)*'Vîrsta 5-7 ani'!$C$6))</f>
        <v>1.1402399999999999</v>
      </c>
      <c r="G45" s="161">
        <f>IF(OR(TOTAL!G45="",TOTAL!G45=0),"",IF('Vîrsta 1-2 ani'!$C$6&lt;=0,(('Vîrsta 3-4 ani'!G45/'Vîrsta 3-4 ani'!$C$6)+0.056)*'Vîrsta 5-7 ani'!$C$6,(('Vîrsta 1-2 ani'!G45/'Vîrsta 1-2 ani'!$C$6)+0.08)*'Vîrsta 5-7 ani'!$C$6))</f>
        <v>1.17984</v>
      </c>
      <c r="H45" s="161">
        <f>IF(OR(TOTAL!H45="",TOTAL!H45=0),"",IF('Vîrsta 1-2 ani'!$C$6&lt;=0,(('Vîrsta 3-4 ani'!H45/'Vîrsta 3-4 ani'!$C$6)+0.056)*'Vîrsta 5-7 ani'!$C$6,(('Vîrsta 1-2 ani'!H45/'Vîrsta 1-2 ani'!$C$6)+0.08)*'Vîrsta 5-7 ani'!$C$6))</f>
        <v>1.1654400000000003</v>
      </c>
      <c r="I45" s="161">
        <f>IF(OR(TOTAL!I45="",TOTAL!I45=0),"",IF('Vîrsta 1-2 ani'!$C$6&lt;=0,(('Vîrsta 3-4 ani'!I45/'Vîrsta 3-4 ani'!$C$6)+0.056)*'Vîrsta 5-7 ani'!$C$6,(('Vîrsta 1-2 ani'!I45/'Vîrsta 1-2 ani'!$C$6)+0.08)*'Vîrsta 5-7 ani'!$C$6))</f>
        <v>1.2254400000000003</v>
      </c>
      <c r="J45" s="161">
        <f>IF(OR(TOTAL!J45="",TOTAL!J45=0),"",IF('Vîrsta 1-2 ani'!$C$6&lt;=0,(('Vîrsta 3-4 ani'!J45/'Vîrsta 3-4 ani'!$C$6)+0.056)*'Vîrsta 5-7 ani'!$C$6,(('Vîrsta 1-2 ani'!J45/'Vîrsta 1-2 ani'!$C$6)+0.08)*'Vîrsta 5-7 ani'!$C$6))</f>
        <v>1.2254400000000003</v>
      </c>
      <c r="K45" s="161">
        <f>IF(OR(TOTAL!K45="",TOTAL!K45=0),"",IF('Vîrsta 1-2 ani'!$C$6&lt;=0,(('Vîrsta 3-4 ani'!K45/'Vîrsta 3-4 ani'!$C$6)+0.056)*'Vîrsta 5-7 ani'!$C$6,(('Vîrsta 1-2 ani'!K45/'Vîrsta 1-2 ani'!$C$6)+0.08)*'Vîrsta 5-7 ani'!$C$6))</f>
        <v>1.0454400000000001</v>
      </c>
      <c r="L45" s="161">
        <f>IF(OR(TOTAL!L45="",TOTAL!L45=0),"",IF('Vîrsta 1-2 ani'!$C$6&lt;=0,(('Vîrsta 3-4 ani'!L45/'Vîrsta 3-4 ani'!$C$6)+0.056)*'Vîrsta 5-7 ani'!$C$6,(('Vîrsta 1-2 ani'!L45/'Vîrsta 1-2 ani'!$C$6)+0.08)*'Vîrsta 5-7 ani'!$C$6))</f>
        <v>0.92544000000000004</v>
      </c>
      <c r="M45" s="161">
        <f>IF(OR(TOTAL!M45="",TOTAL!M45=0),"",IF('Vîrsta 1-2 ani'!$C$6&lt;=0,(('Vîrsta 3-4 ani'!M45/'Vîrsta 3-4 ani'!$C$6)+0.056)*'Vîrsta 5-7 ani'!$C$6,(('Vîrsta 1-2 ani'!M45/'Vîrsta 1-2 ani'!$C$6)+0.08)*'Vîrsta 5-7 ani'!$C$6))</f>
        <v>1.2854399999999999</v>
      </c>
      <c r="N45" s="161">
        <f>IF(OR(TOTAL!N45="",TOTAL!N45=0),"",IF('Vîrsta 1-2 ani'!$C$6&lt;=0,(('Vîrsta 3-4 ani'!N45/'Vîrsta 3-4 ani'!$C$6)+0.056)*'Vîrsta 5-7 ani'!$C$6,(('Vîrsta 1-2 ani'!N45/'Vîrsta 1-2 ani'!$C$6)+0.08)*'Vîrsta 5-7 ani'!$C$6))</f>
        <v>1.2854399999999999</v>
      </c>
      <c r="O45" s="161">
        <f>IF(OR(TOTAL!O45="",TOTAL!O45=0),"",IF('Vîrsta 1-2 ani'!$C$6&lt;=0,(('Vîrsta 3-4 ani'!O45/'Vîrsta 3-4 ani'!$C$6)+0.056)*'Vîrsta 5-7 ani'!$C$6,(('Vîrsta 1-2 ani'!O45/'Vîrsta 1-2 ani'!$C$6)+0.08)*'Vîrsta 5-7 ani'!$C$6))</f>
        <v>1.1894400000000001</v>
      </c>
      <c r="P45" s="161">
        <f>IF(OR(TOTAL!P45="",TOTAL!P45=0),"",IF('Vîrsta 1-2 ani'!$C$6&lt;=0,(('Vîrsta 3-4 ani'!P45/'Vîrsta 3-4 ani'!$C$6)+0.056)*'Vîrsta 5-7 ani'!$C$6,(('Vîrsta 1-2 ani'!P45/'Vîrsta 1-2 ani'!$C$6)+0.08)*'Vîrsta 5-7 ani'!$C$6))</f>
        <v>10.141440000000001</v>
      </c>
      <c r="Q45" s="161">
        <f>IF(OR(TOTAL!Q45="",TOTAL!Q45=0),"",IF('Vîrsta 1-2 ani'!$C$6&lt;=0,(('Vîrsta 3-4 ani'!Q45/'Vîrsta 3-4 ani'!$C$6)+0.056)*'Vîrsta 5-7 ani'!$C$6,(('Vîrsta 1-2 ani'!Q45/'Vîrsta 1-2 ani'!$C$6)+0.08)*'Vîrsta 5-7 ani'!$C$6))</f>
        <v>7.5734399999999997</v>
      </c>
      <c r="R45" s="161">
        <f>IF(OR(TOTAL!R45="",TOTAL!R45=0),"",IF('Vîrsta 1-2 ani'!$C$6&lt;=0,(('Vîrsta 3-4 ani'!R45/'Vîrsta 3-4 ani'!$C$6)+0.056)*'Vîrsta 5-7 ani'!$C$6,(('Vîrsta 1-2 ani'!R45/'Vîrsta 1-2 ani'!$C$6)+0.08)*'Vîrsta 5-7 ani'!$C$6))</f>
        <v>2.0294400000000001</v>
      </c>
      <c r="S45" s="161">
        <f>IF(OR(TOTAL!S45="",TOTAL!S45=0),"",IF('Vîrsta 1-2 ani'!$C$6&lt;=0,(('Vîrsta 3-4 ani'!S45/'Vîrsta 3-4 ani'!$C$6)+0.056)*'Vîrsta 5-7 ani'!$C$6,(('Vîrsta 1-2 ani'!S45/'Vîrsta 1-2 ani'!$C$6)+0.08)*'Vîrsta 5-7 ani'!$C$6))</f>
        <v>7.5014400000000006</v>
      </c>
      <c r="T45" s="161">
        <f>IF(OR(TOTAL!T45="",TOTAL!T45=0),"",IF('Vîrsta 1-2 ani'!$C$6&lt;=0,(('Vîrsta 3-4 ani'!T45/'Vîrsta 3-4 ani'!$C$6)+0.056)*'Vîrsta 5-7 ani'!$C$6,(('Vîrsta 1-2 ani'!T45/'Vîrsta 1-2 ani'!$C$6)+0.08)*'Vîrsta 5-7 ani'!$C$6))</f>
        <v>9.4454400000000014</v>
      </c>
      <c r="U45" s="161">
        <f>IF(OR(TOTAL!U45="",TOTAL!U45=0),"",IF('Vîrsta 1-2 ani'!$C$6&lt;=0,(('Vîrsta 3-4 ani'!U45/'Vîrsta 3-4 ani'!$C$6)+0.056)*'Vîrsta 5-7 ani'!$C$6,(('Vîrsta 1-2 ani'!U45/'Vîrsta 1-2 ani'!$C$6)+0.08)*'Vîrsta 5-7 ani'!$C$6))</f>
        <v>11.533439999999999</v>
      </c>
      <c r="V45" s="161">
        <f>IF(OR(TOTAL!V45="",TOTAL!V45=0),"",IF('Vîrsta 1-2 ani'!$C$6&lt;=0,(('Vîrsta 3-4 ani'!V45/'Vîrsta 3-4 ani'!$C$6)+0.056)*'Vîrsta 5-7 ani'!$C$6,(('Vîrsta 1-2 ani'!V45/'Vîrsta 1-2 ani'!$C$6)+0.08)*'Vîrsta 5-7 ani'!$C$6))</f>
        <v>9.9014400000000009</v>
      </c>
      <c r="W45" s="161" t="str">
        <f>IF(OR(TOTAL!W45="",TOTAL!W45=0),"",IF('Vîrsta 1-2 ani'!$C$6&lt;=0,(('Vîrsta 3-4 ani'!W45/'Vîrsta 3-4 ani'!$C$6)+0.056)*'Vîrsta 5-7 ani'!$C$6,(('Vîrsta 1-2 ani'!W45/'Vîrsta 1-2 ani'!$C$6)+0.08)*'Vîrsta 5-7 ani'!$C$6))</f>
        <v/>
      </c>
      <c r="X45" s="161" t="str">
        <f>IF(OR(TOTAL!X45="",TOTAL!X45=0),"",IF('Vîrsta 1-2 ani'!$C$6&lt;=0,(('Vîrsta 3-4 ani'!X45/'Vîrsta 3-4 ani'!$C$6)+0.056)*'Vîrsta 5-7 ani'!$C$6,(('Vîrsta 1-2 ani'!X45/'Vîrsta 1-2 ani'!$C$6)+0.08)*'Vîrsta 5-7 ani'!$C$6))</f>
        <v/>
      </c>
      <c r="Y45" s="161" t="str">
        <f>IF(OR(TOTAL!Y45="",TOTAL!Y45=0),"",IF('Vîrsta 1-2 ani'!$C$6&lt;=0,(('Vîrsta 3-4 ani'!Y45/'Vîrsta 3-4 ani'!$C$6)+0.056)*'Vîrsta 5-7 ani'!$C$6,(('Vîrsta 1-2 ani'!Y45/'Vîrsta 1-2 ani'!$C$6)+0.08)*'Vîrsta 5-7 ani'!$C$6))</f>
        <v/>
      </c>
      <c r="Z45" s="22">
        <f t="shared" si="15"/>
        <v>73.31880000000001</v>
      </c>
      <c r="AA45" s="22">
        <f t="shared" si="2"/>
        <v>104.5917261055635</v>
      </c>
      <c r="AB45" s="22">
        <f t="shared" ref="AB45:AB62" si="16">IFERROR(IF($AA45=0,"",$AA45-AC45*AA45/100),"")</f>
        <v>83.809350128388033</v>
      </c>
      <c r="AC45" s="23">
        <v>19.87</v>
      </c>
      <c r="AD45" s="102">
        <f>IFERROR(IF($AB45=0,"",$AB45*AE45),"")</f>
        <v>0.75428415115549219</v>
      </c>
      <c r="AE45" s="102">
        <v>8.9999999999999993E-3</v>
      </c>
      <c r="AF45" s="102">
        <f>IFERROR(IF($AB45=0,"",$AB45*AG45),"")</f>
        <v>0.92190285141226835</v>
      </c>
      <c r="AG45" s="102">
        <v>1.0999999999999999E-2</v>
      </c>
      <c r="AH45" s="102">
        <f>IFERROR(IF($AB45=0,"",$AB45*AI45),"")</f>
        <v>14.750445622596294</v>
      </c>
      <c r="AI45" s="102">
        <v>0.17599999999999999</v>
      </c>
      <c r="AJ45" s="102">
        <f>IFERROR(IF($AB45=0,"",$AB45*AK45),"")</f>
        <v>51.291322278573475</v>
      </c>
      <c r="AK45" s="103">
        <v>0.61199999999999999</v>
      </c>
      <c r="AL45" s="197">
        <v>176</v>
      </c>
      <c r="AM45" s="127">
        <f t="shared" ref="AM45" si="17">IFERROR((AB45-AL45),"")</f>
        <v>-92.190649871611967</v>
      </c>
      <c r="AN45" s="127">
        <f t="shared" ref="AN45" si="18">IFERROR((AB45*100/AL45),"")</f>
        <v>47.618948936584111</v>
      </c>
      <c r="AO45" s="64"/>
    </row>
    <row r="46" spans="1:41" s="168" customFormat="1" ht="15.75" x14ac:dyDescent="0.25">
      <c r="A46" s="317"/>
      <c r="B46" s="60" t="s">
        <v>27</v>
      </c>
      <c r="C46" s="250">
        <f>IF(OR(TOTAL!C46="",TOTAL!C46=0),"",TOTAL!C46/TOTAL!$C$6*'Vîrsta 5-7 ani'!$C$6)</f>
        <v>0.30000000000000004</v>
      </c>
      <c r="D46" s="250">
        <f>IF(OR(TOTAL!D46="",TOTAL!D46=0),"",TOTAL!D46/TOTAL!$C$6*'Vîrsta 5-7 ani'!$C$6)</f>
        <v>0.76800000000000002</v>
      </c>
      <c r="E46" s="250">
        <f>IF(OR(TOTAL!E46="",TOTAL!E46=0),"",TOTAL!E46/TOTAL!$C$6*'Vîrsta 5-7 ani'!$C$6)</f>
        <v>9.3600000000000003E-2</v>
      </c>
      <c r="F46" s="250">
        <f>IF(OR(TOTAL!F46="",TOTAL!F46=0),"",TOTAL!F46/TOTAL!$C$6*'Vîrsta 5-7 ani'!$C$6)</f>
        <v>0.1056</v>
      </c>
      <c r="G46" s="250">
        <f>IF(OR(TOTAL!G46="",TOTAL!G46=0),"",TOTAL!G46/TOTAL!$C$6*'Vîrsta 5-7 ani'!$C$6)</f>
        <v>0.14400000000000002</v>
      </c>
      <c r="H46" s="250">
        <f>IF(OR(TOTAL!H46="",TOTAL!H46=0),"",TOTAL!H46/TOTAL!$C$6*'Vîrsta 5-7 ani'!$C$6)</f>
        <v>0.24</v>
      </c>
      <c r="I46" s="250">
        <f>IF(OR(TOTAL!I46="",TOTAL!I46=0),"",TOTAL!I46/TOTAL!$C$6*'Vîrsta 5-7 ani'!$C$6)</f>
        <v>0.24</v>
      </c>
      <c r="J46" s="250">
        <f>IF(OR(TOTAL!J46="",TOTAL!J46=0),"",TOTAL!J46/TOTAL!$C$6*'Vîrsta 5-7 ani'!$C$6)</f>
        <v>0.24</v>
      </c>
      <c r="K46" s="250">
        <f>IF(OR(TOTAL!K46="",TOTAL!K46=0),"",TOTAL!K46/TOTAL!$C$6*'Vîrsta 5-7 ani'!$C$6)</f>
        <v>0.72</v>
      </c>
      <c r="L46" s="250">
        <f>IF(OR(TOTAL!L46="",TOTAL!L46=0),"",TOTAL!L46/TOTAL!$C$6*'Vîrsta 5-7 ani'!$C$6)</f>
        <v>0.62400000000000011</v>
      </c>
      <c r="M46" s="250">
        <f>IF(OR(TOTAL!M46="",TOTAL!M46=0),"",TOTAL!M46/TOTAL!$C$6*'Vîrsta 5-7 ani'!$C$6)</f>
        <v>0.96</v>
      </c>
      <c r="N46" s="250">
        <f>IF(OR(TOTAL!N46="",TOTAL!N46=0),"",TOTAL!N46/TOTAL!$C$6*'Vîrsta 5-7 ani'!$C$6)</f>
        <v>0.24</v>
      </c>
      <c r="O46" s="250">
        <f>IF(OR(TOTAL!O46="",TOTAL!O46=0),"",TOTAL!O46/TOTAL!$C$6*'Vîrsta 5-7 ani'!$C$6)</f>
        <v>0.24</v>
      </c>
      <c r="P46" s="250">
        <f>IF(OR(TOTAL!P46="",TOTAL!P46=0),"",TOTAL!P46/TOTAL!$C$6*'Vîrsta 5-7 ani'!$C$6)</f>
        <v>9.6000000000000014</v>
      </c>
      <c r="Q46" s="250">
        <f>IF(OR(TOTAL!Q46="",TOTAL!Q46=0),"",TOTAL!Q46/TOTAL!$C$6*'Vîrsta 5-7 ani'!$C$6)</f>
        <v>7.2720000000000002</v>
      </c>
      <c r="R46" s="250">
        <f>IF(OR(TOTAL!R46="",TOTAL!R46=0),"",TOTAL!R46/TOTAL!$C$6*'Vîrsta 5-7 ani'!$C$6)</f>
        <v>1.7280000000000002</v>
      </c>
      <c r="S46" s="250">
        <f>IF(OR(TOTAL!S46="",TOTAL!S46=0),"",TOTAL!S46/TOTAL!$C$6*'Vîrsta 5-7 ani'!$C$6)</f>
        <v>1.7999999999999998</v>
      </c>
      <c r="T46" s="250">
        <f>IF(OR(TOTAL!T46="",TOTAL!T46=0),"",TOTAL!T46/TOTAL!$C$6*'Vîrsta 5-7 ani'!$C$6)</f>
        <v>2.64</v>
      </c>
      <c r="U46" s="250">
        <f>IF(OR(TOTAL!U46="",TOTAL!U46=0),"",TOTAL!U46/TOTAL!$C$6*'Vîrsta 5-7 ani'!$C$6)</f>
        <v>11.231999999999999</v>
      </c>
      <c r="V46" s="250">
        <f>IF(OR(TOTAL!V46="",TOTAL!V46=0),"",TOTAL!V46/TOTAL!$C$6*'Vîrsta 5-7 ani'!$C$6)</f>
        <v>9.6000000000000014</v>
      </c>
      <c r="W46" s="250" t="str">
        <f>IF(OR(TOTAL!W46="",TOTAL!W46=0),"",TOTAL!W46/TOTAL!$C$6*'Vîrsta 5-7 ani'!$C$6)</f>
        <v/>
      </c>
      <c r="X46" s="250" t="str">
        <f>IF(OR(TOTAL!X46="",TOTAL!X46=0),"",TOTAL!X46/TOTAL!$C$6*'Vîrsta 5-7 ani'!$C$6)</f>
        <v/>
      </c>
      <c r="Y46" s="250" t="str">
        <f>IF(OR(TOTAL!Y46="",TOTAL!Y46=0),"",TOTAL!Y46/TOTAL!$C$6*'Vîrsta 5-7 ani'!$C$6)</f>
        <v/>
      </c>
      <c r="Z46" s="24">
        <f t="shared" si="15"/>
        <v>48.787200000000006</v>
      </c>
      <c r="AA46" s="24">
        <f t="shared" si="2"/>
        <v>69.59657631954353</v>
      </c>
      <c r="AB46" s="24">
        <f t="shared" si="16"/>
        <v>61.24498716119831</v>
      </c>
      <c r="AC46" s="8">
        <v>12</v>
      </c>
      <c r="AD46" s="101">
        <f>IFERROR(IF($AB46=0,"",$AB46*AE46),"")</f>
        <v>0.24497994864479325</v>
      </c>
      <c r="AE46" s="100">
        <v>4.0000000000000001E-3</v>
      </c>
      <c r="AF46" s="101">
        <f>IFERROR(IF($AB46=0,"",$AB46*AG46),"")</f>
        <v>0</v>
      </c>
      <c r="AG46" s="100">
        <v>0</v>
      </c>
      <c r="AH46" s="101">
        <f>IFERROR(IF($AB46=0,"",$AB46*AI46),"")</f>
        <v>6.9206835492154095</v>
      </c>
      <c r="AI46" s="100">
        <v>0.113</v>
      </c>
      <c r="AJ46" s="101">
        <f>IFERROR(IF($AB46=0,"",$AB46*AK46),"")</f>
        <v>28.785143965763204</v>
      </c>
      <c r="AK46" s="125">
        <v>0.47</v>
      </c>
      <c r="AL46" s="198"/>
      <c r="AM46" s="27"/>
      <c r="AN46" s="130"/>
      <c r="AO46" s="167"/>
    </row>
    <row r="47" spans="1:41" s="168" customFormat="1" ht="15.75" x14ac:dyDescent="0.25">
      <c r="A47" s="317"/>
      <c r="B47" s="60" t="s">
        <v>28</v>
      </c>
      <c r="C47" s="250" t="str">
        <f>IF(OR(TOTAL!C47="",TOTAL!C47=0),"",TOTAL!C47/TOTAL!$C$6*'Vîrsta 5-7 ani'!$C$6)</f>
        <v/>
      </c>
      <c r="D47" s="250" t="str">
        <f>IF(OR(TOTAL!D47="",TOTAL!D47=0),"",TOTAL!D47/TOTAL!$C$6*'Vîrsta 5-7 ani'!$C$6)</f>
        <v/>
      </c>
      <c r="E47" s="250" t="str">
        <f>IF(OR(TOTAL!E47="",TOTAL!E47=0),"",TOTAL!E47/TOTAL!$C$6*'Vîrsta 5-7 ani'!$C$6)</f>
        <v/>
      </c>
      <c r="F47" s="250" t="str">
        <f>IF(OR(TOTAL!F47="",TOTAL!F47=0),"",TOTAL!F47/TOTAL!$C$6*'Vîrsta 5-7 ani'!$C$6)</f>
        <v/>
      </c>
      <c r="G47" s="250" t="str">
        <f>IF(OR(TOTAL!G47="",TOTAL!G47=0),"",TOTAL!G47/TOTAL!$C$6*'Vîrsta 5-7 ani'!$C$6)</f>
        <v/>
      </c>
      <c r="H47" s="250" t="str">
        <f>IF(OR(TOTAL!H47="",TOTAL!H47=0),"",TOTAL!H47/TOTAL!$C$6*'Vîrsta 5-7 ani'!$C$6)</f>
        <v/>
      </c>
      <c r="I47" s="250" t="str">
        <f>IF(OR(TOTAL!I47="",TOTAL!I47=0),"",TOTAL!I47/TOTAL!$C$6*'Vîrsta 5-7 ani'!$C$6)</f>
        <v/>
      </c>
      <c r="J47" s="250" t="str">
        <f>IF(OR(TOTAL!J47="",TOTAL!J47=0),"",TOTAL!J47/TOTAL!$C$6*'Vîrsta 5-7 ani'!$C$6)</f>
        <v/>
      </c>
      <c r="K47" s="250" t="str">
        <f>IF(OR(TOTAL!K47="",TOTAL!K47=0),"",TOTAL!K47/TOTAL!$C$6*'Vîrsta 5-7 ani'!$C$6)</f>
        <v/>
      </c>
      <c r="L47" s="250" t="str">
        <f>IF(OR(TOTAL!L47="",TOTAL!L47=0),"",TOTAL!L47/TOTAL!$C$6*'Vîrsta 5-7 ani'!$C$6)</f>
        <v/>
      </c>
      <c r="M47" s="250" t="str">
        <f>IF(OR(TOTAL!M47="",TOTAL!M47=0),"",TOTAL!M47/TOTAL!$C$6*'Vîrsta 5-7 ani'!$C$6)</f>
        <v/>
      </c>
      <c r="N47" s="250" t="str">
        <f>IF(OR(TOTAL!N47="",TOTAL!N47=0),"",TOTAL!N47/TOTAL!$C$6*'Vîrsta 5-7 ani'!$C$6)</f>
        <v/>
      </c>
      <c r="O47" s="250" t="str">
        <f>IF(OR(TOTAL!O47="",TOTAL!O47=0),"",TOTAL!O47/TOTAL!$C$6*'Vîrsta 5-7 ani'!$C$6)</f>
        <v/>
      </c>
      <c r="P47" s="250" t="str">
        <f>IF(OR(TOTAL!P47="",TOTAL!P47=0),"",TOTAL!P47/TOTAL!$C$6*'Vîrsta 5-7 ani'!$C$6)</f>
        <v/>
      </c>
      <c r="Q47" s="250" t="str">
        <f>IF(OR(TOTAL!Q47="",TOTAL!Q47=0),"",TOTAL!Q47/TOTAL!$C$6*'Vîrsta 5-7 ani'!$C$6)</f>
        <v/>
      </c>
      <c r="R47" s="250" t="str">
        <f>IF(OR(TOTAL!R47="",TOTAL!R47=0),"",TOTAL!R47/TOTAL!$C$6*'Vîrsta 5-7 ani'!$C$6)</f>
        <v/>
      </c>
      <c r="S47" s="250" t="str">
        <f>IF(OR(TOTAL!S47="",TOTAL!S47=0),"",TOTAL!S47/TOTAL!$C$6*'Vîrsta 5-7 ani'!$C$6)</f>
        <v/>
      </c>
      <c r="T47" s="250" t="str">
        <f>IF(OR(TOTAL!T47="",TOTAL!T47=0),"",TOTAL!T47/TOTAL!$C$6*'Vîrsta 5-7 ani'!$C$6)</f>
        <v/>
      </c>
      <c r="U47" s="250" t="str">
        <f>IF(OR(TOTAL!U47="",TOTAL!U47=0),"",TOTAL!U47/TOTAL!$C$6*'Vîrsta 5-7 ani'!$C$6)</f>
        <v/>
      </c>
      <c r="V47" s="250" t="str">
        <f>IF(OR(TOTAL!V47="",TOTAL!V47=0),"",TOTAL!V47/TOTAL!$C$6*'Vîrsta 5-7 ani'!$C$6)</f>
        <v/>
      </c>
      <c r="W47" s="250" t="str">
        <f>IF(OR(TOTAL!W47="",TOTAL!W47=0),"",TOTAL!W47/TOTAL!$C$6*'Vîrsta 5-7 ani'!$C$6)</f>
        <v/>
      </c>
      <c r="X47" s="250" t="str">
        <f>IF(OR(TOTAL!X47="",TOTAL!X47=0),"",TOTAL!X47/TOTAL!$C$6*'Vîrsta 5-7 ani'!$C$6)</f>
        <v/>
      </c>
      <c r="Y47" s="250" t="str">
        <f>IF(OR(TOTAL!Y47="",TOTAL!Y47=0),"",TOTAL!Y47/TOTAL!$C$6*'Vîrsta 5-7 ani'!$C$6)</f>
        <v/>
      </c>
      <c r="Z47" s="24">
        <f t="shared" si="15"/>
        <v>0</v>
      </c>
      <c r="AA47" s="24">
        <f t="shared" si="2"/>
        <v>0</v>
      </c>
      <c r="AB47" s="24" t="str">
        <f>IFERROR(IF($AA47=0,"",$AA47-AC47*AA47/100),"")</f>
        <v/>
      </c>
      <c r="AC47" s="8">
        <v>10</v>
      </c>
      <c r="AD47" s="101" t="str">
        <f t="shared" ref="AD47:AD61" si="19">IFERROR(IF($AB47=0,"",$AB47*AE47),"")</f>
        <v/>
      </c>
      <c r="AE47" s="100">
        <v>7.0000000000000001E-3</v>
      </c>
      <c r="AF47" s="101" t="str">
        <f t="shared" ref="AF47:AF61" si="20">IFERROR(IF($AB47=0,"",$AB47*AG47),"")</f>
        <v/>
      </c>
      <c r="AG47" s="100">
        <v>0</v>
      </c>
      <c r="AH47" s="101" t="str">
        <f t="shared" ref="AH47:AH61" si="21">IFERROR(IF($AB47=0,"",$AB47*AI47),"")</f>
        <v/>
      </c>
      <c r="AI47" s="100">
        <v>0.13</v>
      </c>
      <c r="AJ47" s="101" t="str">
        <f t="shared" ref="AJ47:AJ61" si="22">IFERROR(IF($AB47=0,"",$AB47*AK47),"")</f>
        <v/>
      </c>
      <c r="AK47" s="125">
        <v>0.59</v>
      </c>
      <c r="AL47" s="171"/>
      <c r="AM47" s="28"/>
      <c r="AN47" s="131"/>
      <c r="AO47" s="167"/>
    </row>
    <row r="48" spans="1:41" s="168" customFormat="1" ht="15.75" x14ac:dyDescent="0.25">
      <c r="A48" s="317"/>
      <c r="B48" s="60" t="s">
        <v>29</v>
      </c>
      <c r="C48" s="250" t="str">
        <f>IF(OR(TOTAL!C48="",TOTAL!C48=0),"",TOTAL!C48/TOTAL!$C$6*'Vîrsta 5-7 ani'!$C$6)</f>
        <v/>
      </c>
      <c r="D48" s="250" t="str">
        <f>IF(OR(TOTAL!D48="",TOTAL!D48=0),"",TOTAL!D48/TOTAL!$C$6*'Vîrsta 5-7 ani'!$C$6)</f>
        <v/>
      </c>
      <c r="E48" s="250" t="str">
        <f>IF(OR(TOTAL!E48="",TOTAL!E48=0),"",TOTAL!E48/TOTAL!$C$6*'Vîrsta 5-7 ani'!$C$6)</f>
        <v/>
      </c>
      <c r="F48" s="250" t="str">
        <f>IF(OR(TOTAL!F48="",TOTAL!F48=0),"",TOTAL!F48/TOTAL!$C$6*'Vîrsta 5-7 ani'!$C$6)</f>
        <v/>
      </c>
      <c r="G48" s="250" t="str">
        <f>IF(OR(TOTAL!G48="",TOTAL!G48=0),"",TOTAL!G48/TOTAL!$C$6*'Vîrsta 5-7 ani'!$C$6)</f>
        <v/>
      </c>
      <c r="H48" s="250" t="str">
        <f>IF(OR(TOTAL!H48="",TOTAL!H48=0),"",TOTAL!H48/TOTAL!$C$6*'Vîrsta 5-7 ani'!$C$6)</f>
        <v/>
      </c>
      <c r="I48" s="250" t="str">
        <f>IF(OR(TOTAL!I48="",TOTAL!I48=0),"",TOTAL!I48/TOTAL!$C$6*'Vîrsta 5-7 ani'!$C$6)</f>
        <v/>
      </c>
      <c r="J48" s="250" t="str">
        <f>IF(OR(TOTAL!J48="",TOTAL!J48=0),"",TOTAL!J48/TOTAL!$C$6*'Vîrsta 5-7 ani'!$C$6)</f>
        <v/>
      </c>
      <c r="K48" s="250" t="str">
        <f>IF(OR(TOTAL!K48="",TOTAL!K48=0),"",TOTAL!K48/TOTAL!$C$6*'Vîrsta 5-7 ani'!$C$6)</f>
        <v/>
      </c>
      <c r="L48" s="250" t="str">
        <f>IF(OR(TOTAL!L48="",TOTAL!L48=0),"",TOTAL!L48/TOTAL!$C$6*'Vîrsta 5-7 ani'!$C$6)</f>
        <v/>
      </c>
      <c r="M48" s="250" t="str">
        <f>IF(OR(TOTAL!M48="",TOTAL!M48=0),"",TOTAL!M48/TOTAL!$C$6*'Vîrsta 5-7 ani'!$C$6)</f>
        <v/>
      </c>
      <c r="N48" s="250" t="str">
        <f>IF(OR(TOTAL!N48="",TOTAL!N48=0),"",TOTAL!N48/TOTAL!$C$6*'Vîrsta 5-7 ani'!$C$6)</f>
        <v/>
      </c>
      <c r="O48" s="250" t="str">
        <f>IF(OR(TOTAL!O48="",TOTAL!O48=0),"",TOTAL!O48/TOTAL!$C$6*'Vîrsta 5-7 ani'!$C$6)</f>
        <v/>
      </c>
      <c r="P48" s="250" t="str">
        <f>IF(OR(TOTAL!P48="",TOTAL!P48=0),"",TOTAL!P48/TOTAL!$C$6*'Vîrsta 5-7 ani'!$C$6)</f>
        <v/>
      </c>
      <c r="Q48" s="250" t="str">
        <f>IF(OR(TOTAL!Q48="",TOTAL!Q48=0),"",TOTAL!Q48/TOTAL!$C$6*'Vîrsta 5-7 ani'!$C$6)</f>
        <v/>
      </c>
      <c r="R48" s="250" t="str">
        <f>IF(OR(TOTAL!R48="",TOTAL!R48=0),"",TOTAL!R48/TOTAL!$C$6*'Vîrsta 5-7 ani'!$C$6)</f>
        <v/>
      </c>
      <c r="S48" s="250" t="str">
        <f>IF(OR(TOTAL!S48="",TOTAL!S48=0),"",TOTAL!S48/TOTAL!$C$6*'Vîrsta 5-7 ani'!$C$6)</f>
        <v/>
      </c>
      <c r="T48" s="250" t="str">
        <f>IF(OR(TOTAL!T48="",TOTAL!T48=0),"",TOTAL!T48/TOTAL!$C$6*'Vîrsta 5-7 ani'!$C$6)</f>
        <v/>
      </c>
      <c r="U48" s="250" t="str">
        <f>IF(OR(TOTAL!U48="",TOTAL!U48=0),"",TOTAL!U48/TOTAL!$C$6*'Vîrsta 5-7 ani'!$C$6)</f>
        <v/>
      </c>
      <c r="V48" s="250" t="str">
        <f>IF(OR(TOTAL!V48="",TOTAL!V48=0),"",TOTAL!V48/TOTAL!$C$6*'Vîrsta 5-7 ani'!$C$6)</f>
        <v/>
      </c>
      <c r="W48" s="250" t="str">
        <f>IF(OR(TOTAL!W48="",TOTAL!W48=0),"",TOTAL!W48/TOTAL!$C$6*'Vîrsta 5-7 ani'!$C$6)</f>
        <v/>
      </c>
      <c r="X48" s="250" t="str">
        <f>IF(OR(TOTAL!X48="",TOTAL!X48=0),"",TOTAL!X48/TOTAL!$C$6*'Vîrsta 5-7 ani'!$C$6)</f>
        <v/>
      </c>
      <c r="Y48" s="250" t="str">
        <f>IF(OR(TOTAL!Y48="",TOTAL!Y48=0),"",TOTAL!Y48/TOTAL!$C$6*'Vîrsta 5-7 ani'!$C$6)</f>
        <v/>
      </c>
      <c r="Z48" s="24">
        <f t="shared" si="15"/>
        <v>0</v>
      </c>
      <c r="AA48" s="24">
        <f t="shared" si="2"/>
        <v>0</v>
      </c>
      <c r="AB48" s="24" t="str">
        <f t="shared" si="16"/>
        <v/>
      </c>
      <c r="AC48" s="8">
        <v>10</v>
      </c>
      <c r="AD48" s="101" t="str">
        <f t="shared" si="19"/>
        <v/>
      </c>
      <c r="AE48" s="100">
        <v>4.0000000000000001E-3</v>
      </c>
      <c r="AF48" s="101" t="str">
        <f t="shared" si="20"/>
        <v/>
      </c>
      <c r="AG48" s="100">
        <v>1E-3</v>
      </c>
      <c r="AH48" s="101" t="str">
        <f t="shared" si="21"/>
        <v/>
      </c>
      <c r="AI48" s="100">
        <v>0.15</v>
      </c>
      <c r="AJ48" s="101" t="str">
        <f t="shared" si="22"/>
        <v/>
      </c>
      <c r="AK48" s="125">
        <v>0.57999999999999996</v>
      </c>
      <c r="AL48" s="171"/>
      <c r="AM48" s="28"/>
      <c r="AN48" s="131"/>
      <c r="AO48" s="167"/>
    </row>
    <row r="49" spans="1:41" s="168" customFormat="1" ht="15.75" x14ac:dyDescent="0.25">
      <c r="A49" s="317"/>
      <c r="B49" s="60" t="s">
        <v>30</v>
      </c>
      <c r="C49" s="250" t="str">
        <f>IF(OR(TOTAL!C49="",TOTAL!C49=0),"",TOTAL!C49/TOTAL!$C$6*'Vîrsta 5-7 ani'!$C$6)</f>
        <v/>
      </c>
      <c r="D49" s="250" t="str">
        <f>IF(OR(TOTAL!D49="",TOTAL!D49=0),"",TOTAL!D49/TOTAL!$C$6*'Vîrsta 5-7 ani'!$C$6)</f>
        <v/>
      </c>
      <c r="E49" s="250" t="str">
        <f>IF(OR(TOTAL!E49="",TOTAL!E49=0),"",TOTAL!E49/TOTAL!$C$6*'Vîrsta 5-7 ani'!$C$6)</f>
        <v/>
      </c>
      <c r="F49" s="250" t="str">
        <f>IF(OR(TOTAL!F49="",TOTAL!F49=0),"",TOTAL!F49/TOTAL!$C$6*'Vîrsta 5-7 ani'!$C$6)</f>
        <v/>
      </c>
      <c r="G49" s="250" t="str">
        <f>IF(OR(TOTAL!G49="",TOTAL!G49=0),"",TOTAL!G49/TOTAL!$C$6*'Vîrsta 5-7 ani'!$C$6)</f>
        <v/>
      </c>
      <c r="H49" s="250" t="str">
        <f>IF(OR(TOTAL!H49="",TOTAL!H49=0),"",TOTAL!H49/TOTAL!$C$6*'Vîrsta 5-7 ani'!$C$6)</f>
        <v/>
      </c>
      <c r="I49" s="250" t="str">
        <f>IF(OR(TOTAL!I49="",TOTAL!I49=0),"",TOTAL!I49/TOTAL!$C$6*'Vîrsta 5-7 ani'!$C$6)</f>
        <v/>
      </c>
      <c r="J49" s="250" t="str">
        <f>IF(OR(TOTAL!J49="",TOTAL!J49=0),"",TOTAL!J49/TOTAL!$C$6*'Vîrsta 5-7 ani'!$C$6)</f>
        <v/>
      </c>
      <c r="K49" s="250" t="str">
        <f>IF(OR(TOTAL!K49="",TOTAL!K49=0),"",TOTAL!K49/TOTAL!$C$6*'Vîrsta 5-7 ani'!$C$6)</f>
        <v/>
      </c>
      <c r="L49" s="250" t="str">
        <f>IF(OR(TOTAL!L49="",TOTAL!L49=0),"",TOTAL!L49/TOTAL!$C$6*'Vîrsta 5-7 ani'!$C$6)</f>
        <v/>
      </c>
      <c r="M49" s="250" t="str">
        <f>IF(OR(TOTAL!M49="",TOTAL!M49=0),"",TOTAL!M49/TOTAL!$C$6*'Vîrsta 5-7 ani'!$C$6)</f>
        <v/>
      </c>
      <c r="N49" s="250" t="str">
        <f>IF(OR(TOTAL!N49="",TOTAL!N49=0),"",TOTAL!N49/TOTAL!$C$6*'Vîrsta 5-7 ani'!$C$6)</f>
        <v/>
      </c>
      <c r="O49" s="250" t="str">
        <f>IF(OR(TOTAL!O49="",TOTAL!O49=0),"",TOTAL!O49/TOTAL!$C$6*'Vîrsta 5-7 ani'!$C$6)</f>
        <v/>
      </c>
      <c r="P49" s="250" t="str">
        <f>IF(OR(TOTAL!P49="",TOTAL!P49=0),"",TOTAL!P49/TOTAL!$C$6*'Vîrsta 5-7 ani'!$C$6)</f>
        <v/>
      </c>
      <c r="Q49" s="250" t="str">
        <f>IF(OR(TOTAL!Q49="",TOTAL!Q49=0),"",TOTAL!Q49/TOTAL!$C$6*'Vîrsta 5-7 ani'!$C$6)</f>
        <v/>
      </c>
      <c r="R49" s="250" t="str">
        <f>IF(OR(TOTAL!R49="",TOTAL!R49=0),"",TOTAL!R49/TOTAL!$C$6*'Vîrsta 5-7 ani'!$C$6)</f>
        <v/>
      </c>
      <c r="S49" s="250" t="str">
        <f>IF(OR(TOTAL!S49="",TOTAL!S49=0),"",TOTAL!S49/TOTAL!$C$6*'Vîrsta 5-7 ani'!$C$6)</f>
        <v/>
      </c>
      <c r="T49" s="250" t="str">
        <f>IF(OR(TOTAL!T49="",TOTAL!T49=0),"",TOTAL!T49/TOTAL!$C$6*'Vîrsta 5-7 ani'!$C$6)</f>
        <v/>
      </c>
      <c r="U49" s="250" t="str">
        <f>IF(OR(TOTAL!U49="",TOTAL!U49=0),"",TOTAL!U49/TOTAL!$C$6*'Vîrsta 5-7 ani'!$C$6)</f>
        <v/>
      </c>
      <c r="V49" s="250" t="str">
        <f>IF(OR(TOTAL!V49="",TOTAL!V49=0),"",TOTAL!V49/TOTAL!$C$6*'Vîrsta 5-7 ani'!$C$6)</f>
        <v/>
      </c>
      <c r="W49" s="250" t="str">
        <f>IF(OR(TOTAL!W49="",TOTAL!W49=0),"",TOTAL!W49/TOTAL!$C$6*'Vîrsta 5-7 ani'!$C$6)</f>
        <v/>
      </c>
      <c r="X49" s="250" t="str">
        <f>IF(OR(TOTAL!X49="",TOTAL!X49=0),"",TOTAL!X49/TOTAL!$C$6*'Vîrsta 5-7 ani'!$C$6)</f>
        <v/>
      </c>
      <c r="Y49" s="250" t="str">
        <f>IF(OR(TOTAL!Y49="",TOTAL!Y49=0),"",TOTAL!Y49/TOTAL!$C$6*'Vîrsta 5-7 ani'!$C$6)</f>
        <v/>
      </c>
      <c r="Z49" s="24">
        <f t="shared" si="15"/>
        <v>0</v>
      </c>
      <c r="AA49" s="24">
        <f t="shared" si="2"/>
        <v>0</v>
      </c>
      <c r="AB49" s="24" t="str">
        <f t="shared" si="16"/>
        <v/>
      </c>
      <c r="AC49" s="8">
        <v>28</v>
      </c>
      <c r="AD49" s="101" t="str">
        <f t="shared" si="19"/>
        <v/>
      </c>
      <c r="AE49" s="100">
        <v>4.0000000000000001E-3</v>
      </c>
      <c r="AF49" s="101" t="str">
        <f t="shared" si="20"/>
        <v/>
      </c>
      <c r="AG49" s="100">
        <v>1E-3</v>
      </c>
      <c r="AH49" s="101" t="str">
        <f t="shared" si="21"/>
        <v/>
      </c>
      <c r="AI49" s="100">
        <v>0.15</v>
      </c>
      <c r="AJ49" s="101" t="str">
        <f t="shared" si="22"/>
        <v/>
      </c>
      <c r="AK49" s="125">
        <v>0.56999999999999995</v>
      </c>
      <c r="AL49" s="171"/>
      <c r="AM49" s="28"/>
      <c r="AN49" s="131"/>
      <c r="AO49" s="167"/>
    </row>
    <row r="50" spans="1:41" s="168" customFormat="1" ht="15.75" x14ac:dyDescent="0.25">
      <c r="A50" s="317"/>
      <c r="B50" s="60" t="s">
        <v>88</v>
      </c>
      <c r="C50" s="250" t="str">
        <f>IF(OR(TOTAL!C50="",TOTAL!C50=0),"",TOTAL!C50/TOTAL!$C$6*'Vîrsta 5-7 ani'!$C$6)</f>
        <v/>
      </c>
      <c r="D50" s="250" t="str">
        <f>IF(OR(TOTAL!D50="",TOTAL!D50=0),"",TOTAL!D50/TOTAL!$C$6*'Vîrsta 5-7 ani'!$C$6)</f>
        <v/>
      </c>
      <c r="E50" s="250" t="str">
        <f>IF(OR(TOTAL!E50="",TOTAL!E50=0),"",TOTAL!E50/TOTAL!$C$6*'Vîrsta 5-7 ani'!$C$6)</f>
        <v/>
      </c>
      <c r="F50" s="250" t="str">
        <f>IF(OR(TOTAL!F50="",TOTAL!F50=0),"",TOTAL!F50/TOTAL!$C$6*'Vîrsta 5-7 ani'!$C$6)</f>
        <v/>
      </c>
      <c r="G50" s="250" t="str">
        <f>IF(OR(TOTAL!G50="",TOTAL!G50=0),"",TOTAL!G50/TOTAL!$C$6*'Vîrsta 5-7 ani'!$C$6)</f>
        <v/>
      </c>
      <c r="H50" s="250">
        <f>IF(OR(TOTAL!H50="",TOTAL!H50=0),"",TOTAL!H50/TOTAL!$C$6*'Vîrsta 5-7 ani'!$C$6)</f>
        <v>0.60000000000000009</v>
      </c>
      <c r="I50" s="250">
        <f>IF(OR(TOTAL!I50="",TOTAL!I50=0),"",TOTAL!I50/TOTAL!$C$6*'Vîrsta 5-7 ani'!$C$6)</f>
        <v>0.66</v>
      </c>
      <c r="J50" s="250">
        <f>IF(OR(TOTAL!J50="",TOTAL!J50=0),"",TOTAL!J50/TOTAL!$C$6*'Vîrsta 5-7 ani'!$C$6)</f>
        <v>0.66</v>
      </c>
      <c r="K50" s="250" t="str">
        <f>IF(OR(TOTAL!K50="",TOTAL!K50=0),"",TOTAL!K50/TOTAL!$C$6*'Vîrsta 5-7 ani'!$C$6)</f>
        <v/>
      </c>
      <c r="L50" s="250" t="str">
        <f>IF(OR(TOTAL!L50="",TOTAL!L50=0),"",TOTAL!L50/TOTAL!$C$6*'Vîrsta 5-7 ani'!$C$6)</f>
        <v/>
      </c>
      <c r="M50" s="250" t="str">
        <f>IF(OR(TOTAL!M50="",TOTAL!M50=0),"",TOTAL!M50/TOTAL!$C$6*'Vîrsta 5-7 ani'!$C$6)</f>
        <v/>
      </c>
      <c r="N50" s="250" t="str">
        <f>IF(OR(TOTAL!N50="",TOTAL!N50=0),"",TOTAL!N50/TOTAL!$C$6*'Vîrsta 5-7 ani'!$C$6)</f>
        <v/>
      </c>
      <c r="O50" s="250" t="str">
        <f>IF(OR(TOTAL!O50="",TOTAL!O50=0),"",TOTAL!O50/TOTAL!$C$6*'Vîrsta 5-7 ani'!$C$6)</f>
        <v/>
      </c>
      <c r="P50" s="250" t="str">
        <f>IF(OR(TOTAL!P50="",TOTAL!P50=0),"",TOTAL!P50/TOTAL!$C$6*'Vîrsta 5-7 ani'!$C$6)</f>
        <v/>
      </c>
      <c r="Q50" s="250" t="str">
        <f>IF(OR(TOTAL!Q50="",TOTAL!Q50=0),"",TOTAL!Q50/TOTAL!$C$6*'Vîrsta 5-7 ani'!$C$6)</f>
        <v/>
      </c>
      <c r="R50" s="250" t="str">
        <f>IF(OR(TOTAL!R50="",TOTAL!R50=0),"",TOTAL!R50/TOTAL!$C$6*'Vîrsta 5-7 ani'!$C$6)</f>
        <v/>
      </c>
      <c r="S50" s="250">
        <f>IF(OR(TOTAL!S50="",TOTAL!S50=0),"",TOTAL!S50/TOTAL!$C$6*'Vîrsta 5-7 ani'!$C$6)</f>
        <v>5.4</v>
      </c>
      <c r="T50" s="250">
        <f>IF(OR(TOTAL!T50="",TOTAL!T50=0),"",TOTAL!T50/TOTAL!$C$6*'Vîrsta 5-7 ani'!$C$6)</f>
        <v>6.24</v>
      </c>
      <c r="U50" s="250" t="str">
        <f>IF(OR(TOTAL!U50="",TOTAL!U50=0),"",TOTAL!U50/TOTAL!$C$6*'Vîrsta 5-7 ani'!$C$6)</f>
        <v/>
      </c>
      <c r="V50" s="250" t="str">
        <f>IF(OR(TOTAL!V50="",TOTAL!V50=0),"",TOTAL!V50/TOTAL!$C$6*'Vîrsta 5-7 ani'!$C$6)</f>
        <v/>
      </c>
      <c r="W50" s="250" t="str">
        <f>IF(OR(TOTAL!W50="",TOTAL!W50=0),"",TOTAL!W50/TOTAL!$C$6*'Vîrsta 5-7 ani'!$C$6)</f>
        <v/>
      </c>
      <c r="X50" s="250" t="str">
        <f>IF(OR(TOTAL!X50="",TOTAL!X50=0),"",TOTAL!X50/TOTAL!$C$6*'Vîrsta 5-7 ani'!$C$6)</f>
        <v/>
      </c>
      <c r="Y50" s="250" t="str">
        <f>IF(OR(TOTAL!Y50="",TOTAL!Y50=0),"",TOTAL!Y50/TOTAL!$C$6*'Vîrsta 5-7 ani'!$C$6)</f>
        <v/>
      </c>
      <c r="Z50" s="24">
        <f t="shared" si="15"/>
        <v>13.56</v>
      </c>
      <c r="AA50" s="24">
        <f t="shared" si="2"/>
        <v>19.343794579172609</v>
      </c>
      <c r="AB50" s="24">
        <f t="shared" si="16"/>
        <v>15.475035663338087</v>
      </c>
      <c r="AC50" s="8">
        <v>20</v>
      </c>
      <c r="AD50" s="101">
        <f t="shared" si="19"/>
        <v>0.13927532097004278</v>
      </c>
      <c r="AE50" s="100">
        <v>8.9999999999999993E-3</v>
      </c>
      <c r="AF50" s="101">
        <f t="shared" si="20"/>
        <v>4.6425106990014259E-2</v>
      </c>
      <c r="AG50" s="100">
        <v>3.0000000000000001E-3</v>
      </c>
      <c r="AH50" s="101">
        <f t="shared" si="21"/>
        <v>1.3927532097004278</v>
      </c>
      <c r="AI50" s="100">
        <v>0.09</v>
      </c>
      <c r="AJ50" s="101">
        <f t="shared" si="22"/>
        <v>6.0352639087018538</v>
      </c>
      <c r="AK50" s="125">
        <v>0.39</v>
      </c>
      <c r="AL50" s="171"/>
      <c r="AM50" s="28"/>
      <c r="AN50" s="131"/>
      <c r="AO50" s="167"/>
    </row>
    <row r="51" spans="1:41" s="168" customFormat="1" ht="15.75" x14ac:dyDescent="0.25">
      <c r="A51" s="317"/>
      <c r="B51" s="60" t="s">
        <v>31</v>
      </c>
      <c r="C51" s="250" t="str">
        <f>IF(OR(TOTAL!C51="",TOTAL!C51=0),"",TOTAL!C51/TOTAL!$C$6*'Vîrsta 5-7 ani'!$C$6)</f>
        <v/>
      </c>
      <c r="D51" s="250" t="str">
        <f>IF(OR(TOTAL!D51="",TOTAL!D51=0),"",TOTAL!D51/TOTAL!$C$6*'Vîrsta 5-7 ani'!$C$6)</f>
        <v/>
      </c>
      <c r="E51" s="250" t="str">
        <f>IF(OR(TOTAL!E51="",TOTAL!E51=0),"",TOTAL!E51/TOTAL!$C$6*'Vîrsta 5-7 ani'!$C$6)</f>
        <v/>
      </c>
      <c r="F51" s="250" t="str">
        <f>IF(OR(TOTAL!F51="",TOTAL!F51=0),"",TOTAL!F51/TOTAL!$C$6*'Vîrsta 5-7 ani'!$C$6)</f>
        <v/>
      </c>
      <c r="G51" s="250" t="str">
        <f>IF(OR(TOTAL!G51="",TOTAL!G51=0),"",TOTAL!G51/TOTAL!$C$6*'Vîrsta 5-7 ani'!$C$6)</f>
        <v/>
      </c>
      <c r="H51" s="250" t="str">
        <f>IF(OR(TOTAL!H51="",TOTAL!H51=0),"",TOTAL!H51/TOTAL!$C$6*'Vîrsta 5-7 ani'!$C$6)</f>
        <v/>
      </c>
      <c r="I51" s="250" t="str">
        <f>IF(OR(TOTAL!I51="",TOTAL!I51=0),"",TOTAL!I51/TOTAL!$C$6*'Vîrsta 5-7 ani'!$C$6)</f>
        <v/>
      </c>
      <c r="J51" s="250" t="str">
        <f>IF(OR(TOTAL!J51="",TOTAL!J51=0),"",TOTAL!J51/TOTAL!$C$6*'Vîrsta 5-7 ani'!$C$6)</f>
        <v/>
      </c>
      <c r="K51" s="250" t="str">
        <f>IF(OR(TOTAL!K51="",TOTAL!K51=0),"",TOTAL!K51/TOTAL!$C$6*'Vîrsta 5-7 ani'!$C$6)</f>
        <v/>
      </c>
      <c r="L51" s="250" t="str">
        <f>IF(OR(TOTAL!L51="",TOTAL!L51=0),"",TOTAL!L51/TOTAL!$C$6*'Vîrsta 5-7 ani'!$C$6)</f>
        <v/>
      </c>
      <c r="M51" s="250" t="str">
        <f>IF(OR(TOTAL!M51="",TOTAL!M51=0),"",TOTAL!M51/TOTAL!$C$6*'Vîrsta 5-7 ani'!$C$6)</f>
        <v/>
      </c>
      <c r="N51" s="250">
        <f>IF(OR(TOTAL!N51="",TOTAL!N51=0),"",TOTAL!N51/TOTAL!$C$6*'Vîrsta 5-7 ani'!$C$6)</f>
        <v>0.72</v>
      </c>
      <c r="O51" s="250">
        <f>IF(OR(TOTAL!O51="",TOTAL!O51=0),"",TOTAL!O51/TOTAL!$C$6*'Vîrsta 5-7 ani'!$C$6)</f>
        <v>0.64800000000000013</v>
      </c>
      <c r="P51" s="250" t="str">
        <f>IF(OR(TOTAL!P51="",TOTAL!P51=0),"",TOTAL!P51/TOTAL!$C$6*'Vîrsta 5-7 ani'!$C$6)</f>
        <v/>
      </c>
      <c r="Q51" s="250" t="str">
        <f>IF(OR(TOTAL!Q51="",TOTAL!Q51=0),"",TOTAL!Q51/TOTAL!$C$6*'Vîrsta 5-7 ani'!$C$6)</f>
        <v/>
      </c>
      <c r="R51" s="250" t="str">
        <f>IF(OR(TOTAL!R51="",TOTAL!R51=0),"",TOTAL!R51/TOTAL!$C$6*'Vîrsta 5-7 ani'!$C$6)</f>
        <v/>
      </c>
      <c r="S51" s="250" t="str">
        <f>IF(OR(TOTAL!S51="",TOTAL!S51=0),"",TOTAL!S51/TOTAL!$C$6*'Vîrsta 5-7 ani'!$C$6)</f>
        <v/>
      </c>
      <c r="T51" s="250" t="str">
        <f>IF(OR(TOTAL!T51="",TOTAL!T51=0),"",TOTAL!T51/TOTAL!$C$6*'Vîrsta 5-7 ani'!$C$6)</f>
        <v/>
      </c>
      <c r="U51" s="250" t="str">
        <f>IF(OR(TOTAL!U51="",TOTAL!U51=0),"",TOTAL!U51/TOTAL!$C$6*'Vîrsta 5-7 ani'!$C$6)</f>
        <v/>
      </c>
      <c r="V51" s="250" t="str">
        <f>IF(OR(TOTAL!V51="",TOTAL!V51=0),"",TOTAL!V51/TOTAL!$C$6*'Vîrsta 5-7 ani'!$C$6)</f>
        <v/>
      </c>
      <c r="W51" s="250" t="str">
        <f>IF(OR(TOTAL!W51="",TOTAL!W51=0),"",TOTAL!W51/TOTAL!$C$6*'Vîrsta 5-7 ani'!$C$6)</f>
        <v/>
      </c>
      <c r="X51" s="250" t="str">
        <f>IF(OR(TOTAL!X51="",TOTAL!X51=0),"",TOTAL!X51/TOTAL!$C$6*'Vîrsta 5-7 ani'!$C$6)</f>
        <v/>
      </c>
      <c r="Y51" s="250" t="str">
        <f>IF(OR(TOTAL!Y51="",TOTAL!Y51=0),"",TOTAL!Y51/TOTAL!$C$6*'Vîrsta 5-7 ani'!$C$6)</f>
        <v/>
      </c>
      <c r="Z51" s="24">
        <f t="shared" si="15"/>
        <v>1.3680000000000001</v>
      </c>
      <c r="AA51" s="24">
        <f t="shared" si="2"/>
        <v>1.9514978601997148</v>
      </c>
      <c r="AB51" s="24">
        <f t="shared" si="16"/>
        <v>1.6782881597717547</v>
      </c>
      <c r="AC51" s="8">
        <v>14</v>
      </c>
      <c r="AD51" s="101">
        <f t="shared" si="19"/>
        <v>1.6782881597717549E-2</v>
      </c>
      <c r="AE51" s="100">
        <v>0.01</v>
      </c>
      <c r="AF51" s="101">
        <f t="shared" si="20"/>
        <v>6.7131526390870194E-3</v>
      </c>
      <c r="AG51" s="100">
        <v>4.0000000000000001E-3</v>
      </c>
      <c r="AH51" s="101">
        <f t="shared" si="21"/>
        <v>0.18461169757489301</v>
      </c>
      <c r="AI51" s="100">
        <v>0.11</v>
      </c>
      <c r="AJ51" s="101">
        <f t="shared" si="22"/>
        <v>0.80557831669044222</v>
      </c>
      <c r="AK51" s="125">
        <v>0.48</v>
      </c>
      <c r="AL51" s="171"/>
      <c r="AM51" s="28"/>
      <c r="AN51" s="131"/>
      <c r="AO51" s="167"/>
    </row>
    <row r="52" spans="1:41" s="168" customFormat="1" ht="15.75" x14ac:dyDescent="0.25">
      <c r="A52" s="317"/>
      <c r="B52" s="60" t="s">
        <v>32</v>
      </c>
      <c r="C52" s="250" t="str">
        <f>IF(OR(TOTAL!C52="",TOTAL!C52=0),"",TOTAL!C52/TOTAL!$C$6*'Vîrsta 5-7 ani'!$C$6)</f>
        <v/>
      </c>
      <c r="D52" s="250" t="str">
        <f>IF(OR(TOTAL!D52="",TOTAL!D52=0),"",TOTAL!D52/TOTAL!$C$6*'Vîrsta 5-7 ani'!$C$6)</f>
        <v/>
      </c>
      <c r="E52" s="250" t="str">
        <f>IF(OR(TOTAL!E52="",TOTAL!E52=0),"",TOTAL!E52/TOTAL!$C$6*'Vîrsta 5-7 ani'!$C$6)</f>
        <v/>
      </c>
      <c r="F52" s="250" t="str">
        <f>IF(OR(TOTAL!F52="",TOTAL!F52=0),"",TOTAL!F52/TOTAL!$C$6*'Vîrsta 5-7 ani'!$C$6)</f>
        <v/>
      </c>
      <c r="G52" s="250" t="str">
        <f>IF(OR(TOTAL!G52="",TOTAL!G52=0),"",TOTAL!G52/TOTAL!$C$6*'Vîrsta 5-7 ani'!$C$6)</f>
        <v/>
      </c>
      <c r="H52" s="250" t="str">
        <f>IF(OR(TOTAL!H52="",TOTAL!H52=0),"",TOTAL!H52/TOTAL!$C$6*'Vîrsta 5-7 ani'!$C$6)</f>
        <v/>
      </c>
      <c r="I52" s="250" t="str">
        <f>IF(OR(TOTAL!I52="",TOTAL!I52=0),"",TOTAL!I52/TOTAL!$C$6*'Vîrsta 5-7 ani'!$C$6)</f>
        <v/>
      </c>
      <c r="J52" s="250" t="str">
        <f>IF(OR(TOTAL!J52="",TOTAL!J52=0),"",TOTAL!J52/TOTAL!$C$6*'Vîrsta 5-7 ani'!$C$6)</f>
        <v/>
      </c>
      <c r="K52" s="250" t="str">
        <f>IF(OR(TOTAL!K52="",TOTAL!K52=0),"",TOTAL!K52/TOTAL!$C$6*'Vîrsta 5-7 ani'!$C$6)</f>
        <v/>
      </c>
      <c r="L52" s="250" t="str">
        <f>IF(OR(TOTAL!L52="",TOTAL!L52=0),"",TOTAL!L52/TOTAL!$C$6*'Vîrsta 5-7 ani'!$C$6)</f>
        <v/>
      </c>
      <c r="M52" s="250" t="str">
        <f>IF(OR(TOTAL!M52="",TOTAL!M52=0),"",TOTAL!M52/TOTAL!$C$6*'Vîrsta 5-7 ani'!$C$6)</f>
        <v/>
      </c>
      <c r="N52" s="250" t="str">
        <f>IF(OR(TOTAL!N52="",TOTAL!N52=0),"",TOTAL!N52/TOTAL!$C$6*'Vîrsta 5-7 ani'!$C$6)</f>
        <v/>
      </c>
      <c r="O52" s="250" t="str">
        <f>IF(OR(TOTAL!O52="",TOTAL!O52=0),"",TOTAL!O52/TOTAL!$C$6*'Vîrsta 5-7 ani'!$C$6)</f>
        <v/>
      </c>
      <c r="P52" s="250" t="str">
        <f>IF(OR(TOTAL!P52="",TOTAL!P52=0),"",TOTAL!P52/TOTAL!$C$6*'Vîrsta 5-7 ani'!$C$6)</f>
        <v/>
      </c>
      <c r="Q52" s="250" t="str">
        <f>IF(OR(TOTAL!Q52="",TOTAL!Q52=0),"",TOTAL!Q52/TOTAL!$C$6*'Vîrsta 5-7 ani'!$C$6)</f>
        <v/>
      </c>
      <c r="R52" s="250" t="str">
        <f>IF(OR(TOTAL!R52="",TOTAL!R52=0),"",TOTAL!R52/TOTAL!$C$6*'Vîrsta 5-7 ani'!$C$6)</f>
        <v/>
      </c>
      <c r="S52" s="250" t="str">
        <f>IF(OR(TOTAL!S52="",TOTAL!S52=0),"",TOTAL!S52/TOTAL!$C$6*'Vîrsta 5-7 ani'!$C$6)</f>
        <v/>
      </c>
      <c r="T52" s="250" t="str">
        <f>IF(OR(TOTAL!T52="",TOTAL!T52=0),"",TOTAL!T52/TOTAL!$C$6*'Vîrsta 5-7 ani'!$C$6)</f>
        <v/>
      </c>
      <c r="U52" s="250" t="str">
        <f>IF(OR(TOTAL!U52="",TOTAL!U52=0),"",TOTAL!U52/TOTAL!$C$6*'Vîrsta 5-7 ani'!$C$6)</f>
        <v/>
      </c>
      <c r="V52" s="250" t="str">
        <f>IF(OR(TOTAL!V52="",TOTAL!V52=0),"",TOTAL!V52/TOTAL!$C$6*'Vîrsta 5-7 ani'!$C$6)</f>
        <v/>
      </c>
      <c r="W52" s="250" t="str">
        <f>IF(OR(TOTAL!W52="",TOTAL!W52=0),"",TOTAL!W52/TOTAL!$C$6*'Vîrsta 5-7 ani'!$C$6)</f>
        <v/>
      </c>
      <c r="X52" s="250" t="str">
        <f>IF(OR(TOTAL!X52="",TOTAL!X52=0),"",TOTAL!X52/TOTAL!$C$6*'Vîrsta 5-7 ani'!$C$6)</f>
        <v/>
      </c>
      <c r="Y52" s="250" t="str">
        <f>IF(OR(TOTAL!Y52="",TOTAL!Y52=0),"",TOTAL!Y52/TOTAL!$C$6*'Vîrsta 5-7 ani'!$C$6)</f>
        <v/>
      </c>
      <c r="Z52" s="24">
        <f t="shared" si="15"/>
        <v>0</v>
      </c>
      <c r="AA52" s="24">
        <f t="shared" si="2"/>
        <v>0</v>
      </c>
      <c r="AB52" s="24" t="str">
        <f t="shared" si="16"/>
        <v/>
      </c>
      <c r="AC52" s="8">
        <v>13</v>
      </c>
      <c r="AD52" s="101" t="str">
        <f t="shared" si="19"/>
        <v/>
      </c>
      <c r="AE52" s="100">
        <v>7.0000000000000001E-3</v>
      </c>
      <c r="AF52" s="101" t="str">
        <f t="shared" si="20"/>
        <v/>
      </c>
      <c r="AG52" s="100">
        <v>2E-3</v>
      </c>
      <c r="AH52" s="101" t="str">
        <f t="shared" si="21"/>
        <v/>
      </c>
      <c r="AI52" s="100">
        <v>0.18</v>
      </c>
      <c r="AJ52" s="101" t="str">
        <f t="shared" si="22"/>
        <v/>
      </c>
      <c r="AK52" s="125">
        <v>0.69</v>
      </c>
      <c r="AL52" s="171"/>
      <c r="AM52" s="28"/>
      <c r="AN52" s="131"/>
      <c r="AO52" s="167"/>
    </row>
    <row r="53" spans="1:41" s="168" customFormat="1" ht="15.75" x14ac:dyDescent="0.25">
      <c r="A53" s="317"/>
      <c r="B53" s="60" t="s">
        <v>36</v>
      </c>
      <c r="C53" s="250" t="str">
        <f>IF(OR(TOTAL!C53="",TOTAL!C53=0),"",TOTAL!C53/TOTAL!$C$6*'Vîrsta 5-7 ani'!$C$6)</f>
        <v/>
      </c>
      <c r="D53" s="250" t="str">
        <f>IF(OR(TOTAL!D53="",TOTAL!D53=0),"",TOTAL!D53/TOTAL!$C$6*'Vîrsta 5-7 ani'!$C$6)</f>
        <v/>
      </c>
      <c r="E53" s="250" t="str">
        <f>IF(OR(TOTAL!E53="",TOTAL!E53=0),"",TOTAL!E53/TOTAL!$C$6*'Vîrsta 5-7 ani'!$C$6)</f>
        <v/>
      </c>
      <c r="F53" s="250" t="str">
        <f>IF(OR(TOTAL!F53="",TOTAL!F53=0),"",TOTAL!F53/TOTAL!$C$6*'Vîrsta 5-7 ani'!$C$6)</f>
        <v/>
      </c>
      <c r="G53" s="250" t="str">
        <f>IF(OR(TOTAL!G53="",TOTAL!G53=0),"",TOTAL!G53/TOTAL!$C$6*'Vîrsta 5-7 ani'!$C$6)</f>
        <v/>
      </c>
      <c r="H53" s="250" t="str">
        <f>IF(OR(TOTAL!H53="",TOTAL!H53=0),"",TOTAL!H53/TOTAL!$C$6*'Vîrsta 5-7 ani'!$C$6)</f>
        <v/>
      </c>
      <c r="I53" s="250" t="str">
        <f>IF(OR(TOTAL!I53="",TOTAL!I53=0),"",TOTAL!I53/TOTAL!$C$6*'Vîrsta 5-7 ani'!$C$6)</f>
        <v/>
      </c>
      <c r="J53" s="250" t="str">
        <f>IF(OR(TOTAL!J53="",TOTAL!J53=0),"",TOTAL!J53/TOTAL!$C$6*'Vîrsta 5-7 ani'!$C$6)</f>
        <v/>
      </c>
      <c r="K53" s="250" t="str">
        <f>IF(OR(TOTAL!K53="",TOTAL!K53=0),"",TOTAL!K53/TOTAL!$C$6*'Vîrsta 5-7 ani'!$C$6)</f>
        <v/>
      </c>
      <c r="L53" s="250" t="str">
        <f>IF(OR(TOTAL!L53="",TOTAL!L53=0),"",TOTAL!L53/TOTAL!$C$6*'Vîrsta 5-7 ani'!$C$6)</f>
        <v/>
      </c>
      <c r="M53" s="250" t="str">
        <f>IF(OR(TOTAL!M53="",TOTAL!M53=0),"",TOTAL!M53/TOTAL!$C$6*'Vîrsta 5-7 ani'!$C$6)</f>
        <v/>
      </c>
      <c r="N53" s="250" t="str">
        <f>IF(OR(TOTAL!N53="",TOTAL!N53=0),"",TOTAL!N53/TOTAL!$C$6*'Vîrsta 5-7 ani'!$C$6)</f>
        <v/>
      </c>
      <c r="O53" s="250" t="str">
        <f>IF(OR(TOTAL!O53="",TOTAL!O53=0),"",TOTAL!O53/TOTAL!$C$6*'Vîrsta 5-7 ani'!$C$6)</f>
        <v/>
      </c>
      <c r="P53" s="250" t="str">
        <f>IF(OR(TOTAL!P53="",TOTAL!P53=0),"",TOTAL!P53/TOTAL!$C$6*'Vîrsta 5-7 ani'!$C$6)</f>
        <v/>
      </c>
      <c r="Q53" s="250" t="str">
        <f>IF(OR(TOTAL!Q53="",TOTAL!Q53=0),"",TOTAL!Q53/TOTAL!$C$6*'Vîrsta 5-7 ani'!$C$6)</f>
        <v/>
      </c>
      <c r="R53" s="250" t="str">
        <f>IF(OR(TOTAL!R53="",TOTAL!R53=0),"",TOTAL!R53/TOTAL!$C$6*'Vîrsta 5-7 ani'!$C$6)</f>
        <v/>
      </c>
      <c r="S53" s="250" t="str">
        <f>IF(OR(TOTAL!S53="",TOTAL!S53=0),"",TOTAL!S53/TOTAL!$C$6*'Vîrsta 5-7 ani'!$C$6)</f>
        <v/>
      </c>
      <c r="T53" s="250" t="str">
        <f>IF(OR(TOTAL!T53="",TOTAL!T53=0),"",TOTAL!T53/TOTAL!$C$6*'Vîrsta 5-7 ani'!$C$6)</f>
        <v/>
      </c>
      <c r="U53" s="250" t="str">
        <f>IF(OR(TOTAL!U53="",TOTAL!U53=0),"",TOTAL!U53/TOTAL!$C$6*'Vîrsta 5-7 ani'!$C$6)</f>
        <v/>
      </c>
      <c r="V53" s="250" t="str">
        <f>IF(OR(TOTAL!V53="",TOTAL!V53=0),"",TOTAL!V53/TOTAL!$C$6*'Vîrsta 5-7 ani'!$C$6)</f>
        <v/>
      </c>
      <c r="W53" s="250" t="str">
        <f>IF(OR(TOTAL!W53="",TOTAL!W53=0),"",TOTAL!W53/TOTAL!$C$6*'Vîrsta 5-7 ani'!$C$6)</f>
        <v/>
      </c>
      <c r="X53" s="250" t="str">
        <f>IF(OR(TOTAL!X53="",TOTAL!X53=0),"",TOTAL!X53/TOTAL!$C$6*'Vîrsta 5-7 ani'!$C$6)</f>
        <v/>
      </c>
      <c r="Y53" s="250" t="str">
        <f>IF(OR(TOTAL!Y53="",TOTAL!Y53=0),"",TOTAL!Y53/TOTAL!$C$6*'Vîrsta 5-7 ani'!$C$6)</f>
        <v/>
      </c>
      <c r="Z53" s="24">
        <f t="shared" si="15"/>
        <v>0</v>
      </c>
      <c r="AA53" s="24">
        <f t="shared" si="2"/>
        <v>0</v>
      </c>
      <c r="AB53" s="24" t="str">
        <f t="shared" si="16"/>
        <v/>
      </c>
      <c r="AC53" s="8">
        <v>15</v>
      </c>
      <c r="AD53" s="101" t="str">
        <f t="shared" si="19"/>
        <v/>
      </c>
      <c r="AE53" s="100">
        <v>0.01</v>
      </c>
      <c r="AF53" s="101" t="str">
        <f t="shared" si="20"/>
        <v/>
      </c>
      <c r="AG53" s="100">
        <v>3.0000000000000001E-3</v>
      </c>
      <c r="AH53" s="101" t="str">
        <f t="shared" si="21"/>
        <v/>
      </c>
      <c r="AI53" s="100">
        <v>0.14599999999999999</v>
      </c>
      <c r="AJ53" s="101" t="str">
        <f t="shared" si="22"/>
        <v/>
      </c>
      <c r="AK53" s="125">
        <v>0.61</v>
      </c>
      <c r="AL53" s="171"/>
      <c r="AM53" s="28"/>
      <c r="AN53" s="131"/>
      <c r="AO53" s="167"/>
    </row>
    <row r="54" spans="1:41" s="168" customFormat="1" ht="15.75" x14ac:dyDescent="0.25">
      <c r="A54" s="317"/>
      <c r="B54" s="60" t="s">
        <v>37</v>
      </c>
      <c r="C54" s="250" t="str">
        <f>IF(OR(TOTAL!C54="",TOTAL!C54=0),"",TOTAL!C54/TOTAL!$C$6*'Vîrsta 5-7 ani'!$C$6)</f>
        <v/>
      </c>
      <c r="D54" s="250" t="str">
        <f>IF(OR(TOTAL!D54="",TOTAL!D54=0),"",TOTAL!D54/TOTAL!$C$6*'Vîrsta 5-7 ani'!$C$6)</f>
        <v/>
      </c>
      <c r="E54" s="250" t="str">
        <f>IF(OR(TOTAL!E54="",TOTAL!E54=0),"",TOTAL!E54/TOTAL!$C$6*'Vîrsta 5-7 ani'!$C$6)</f>
        <v/>
      </c>
      <c r="F54" s="250" t="str">
        <f>IF(OR(TOTAL!F54="",TOTAL!F54=0),"",TOTAL!F54/TOTAL!$C$6*'Vîrsta 5-7 ani'!$C$6)</f>
        <v/>
      </c>
      <c r="G54" s="250" t="str">
        <f>IF(OR(TOTAL!G54="",TOTAL!G54=0),"",TOTAL!G54/TOTAL!$C$6*'Vîrsta 5-7 ani'!$C$6)</f>
        <v/>
      </c>
      <c r="H54" s="250" t="str">
        <f>IF(OR(TOTAL!H54="",TOTAL!H54=0),"",TOTAL!H54/TOTAL!$C$6*'Vîrsta 5-7 ani'!$C$6)</f>
        <v/>
      </c>
      <c r="I54" s="250" t="str">
        <f>IF(OR(TOTAL!I54="",TOTAL!I54=0),"",TOTAL!I54/TOTAL!$C$6*'Vîrsta 5-7 ani'!$C$6)</f>
        <v/>
      </c>
      <c r="J54" s="250" t="str">
        <f>IF(OR(TOTAL!J54="",TOTAL!J54=0),"",TOTAL!J54/TOTAL!$C$6*'Vîrsta 5-7 ani'!$C$6)</f>
        <v/>
      </c>
      <c r="K54" s="250" t="str">
        <f>IF(OR(TOTAL!K54="",TOTAL!K54=0),"",TOTAL!K54/TOTAL!$C$6*'Vîrsta 5-7 ani'!$C$6)</f>
        <v/>
      </c>
      <c r="L54" s="250" t="str">
        <f>IF(OR(TOTAL!L54="",TOTAL!L54=0),"",TOTAL!L54/TOTAL!$C$6*'Vîrsta 5-7 ani'!$C$6)</f>
        <v/>
      </c>
      <c r="M54" s="250" t="str">
        <f>IF(OR(TOTAL!M54="",TOTAL!M54=0),"",TOTAL!M54/TOTAL!$C$6*'Vîrsta 5-7 ani'!$C$6)</f>
        <v/>
      </c>
      <c r="N54" s="250" t="str">
        <f>IF(OR(TOTAL!N54="",TOTAL!N54=0),"",TOTAL!N54/TOTAL!$C$6*'Vîrsta 5-7 ani'!$C$6)</f>
        <v/>
      </c>
      <c r="O54" s="250" t="str">
        <f>IF(OR(TOTAL!O54="",TOTAL!O54=0),"",TOTAL!O54/TOTAL!$C$6*'Vîrsta 5-7 ani'!$C$6)</f>
        <v/>
      </c>
      <c r="P54" s="250" t="str">
        <f>IF(OR(TOTAL!P54="",TOTAL!P54=0),"",TOTAL!P54/TOTAL!$C$6*'Vîrsta 5-7 ani'!$C$6)</f>
        <v/>
      </c>
      <c r="Q54" s="250" t="str">
        <f>IF(OR(TOTAL!Q54="",TOTAL!Q54=0),"",TOTAL!Q54/TOTAL!$C$6*'Vîrsta 5-7 ani'!$C$6)</f>
        <v/>
      </c>
      <c r="R54" s="250" t="str">
        <f>IF(OR(TOTAL!R54="",TOTAL!R54=0),"",TOTAL!R54/TOTAL!$C$6*'Vîrsta 5-7 ani'!$C$6)</f>
        <v/>
      </c>
      <c r="S54" s="250" t="str">
        <f>IF(OR(TOTAL!S54="",TOTAL!S54=0),"",TOTAL!S54/TOTAL!$C$6*'Vîrsta 5-7 ani'!$C$6)</f>
        <v/>
      </c>
      <c r="T54" s="250" t="str">
        <f>IF(OR(TOTAL!T54="",TOTAL!T54=0),"",TOTAL!T54/TOTAL!$C$6*'Vîrsta 5-7 ani'!$C$6)</f>
        <v/>
      </c>
      <c r="U54" s="250" t="str">
        <f>IF(OR(TOTAL!U54="",TOTAL!U54=0),"",TOTAL!U54/TOTAL!$C$6*'Vîrsta 5-7 ani'!$C$6)</f>
        <v/>
      </c>
      <c r="V54" s="250" t="str">
        <f>IF(OR(TOTAL!V54="",TOTAL!V54=0),"",TOTAL!V54/TOTAL!$C$6*'Vîrsta 5-7 ani'!$C$6)</f>
        <v/>
      </c>
      <c r="W54" s="250" t="str">
        <f>IF(OR(TOTAL!W54="",TOTAL!W54=0),"",TOTAL!W54/TOTAL!$C$6*'Vîrsta 5-7 ani'!$C$6)</f>
        <v/>
      </c>
      <c r="X54" s="250" t="str">
        <f>IF(OR(TOTAL!X54="",TOTAL!X54=0),"",TOTAL!X54/TOTAL!$C$6*'Vîrsta 5-7 ani'!$C$6)</f>
        <v/>
      </c>
      <c r="Y54" s="250" t="str">
        <f>IF(OR(TOTAL!Y54="",TOTAL!Y54=0),"",TOTAL!Y54/TOTAL!$C$6*'Vîrsta 5-7 ani'!$C$6)</f>
        <v/>
      </c>
      <c r="Z54" s="24">
        <f t="shared" si="15"/>
        <v>0</v>
      </c>
      <c r="AA54" s="24">
        <f t="shared" si="2"/>
        <v>0</v>
      </c>
      <c r="AB54" s="24" t="str">
        <f t="shared" si="16"/>
        <v/>
      </c>
      <c r="AC54" s="8">
        <v>15</v>
      </c>
      <c r="AD54" s="101" t="str">
        <f t="shared" si="19"/>
        <v/>
      </c>
      <c r="AE54" s="100">
        <v>8.9999999999999993E-3</v>
      </c>
      <c r="AF54" s="101" t="str">
        <f t="shared" si="20"/>
        <v/>
      </c>
      <c r="AG54" s="100">
        <v>4.0000000000000001E-3</v>
      </c>
      <c r="AH54" s="101" t="str">
        <f t="shared" si="21"/>
        <v/>
      </c>
      <c r="AI54" s="100">
        <v>0.109</v>
      </c>
      <c r="AJ54" s="101" t="str">
        <f t="shared" si="22"/>
        <v/>
      </c>
      <c r="AK54" s="125">
        <v>0.47</v>
      </c>
      <c r="AL54" s="171"/>
      <c r="AM54" s="28"/>
      <c r="AN54" s="131"/>
      <c r="AO54" s="167"/>
    </row>
    <row r="55" spans="1:41" s="168" customFormat="1" ht="15.75" x14ac:dyDescent="0.25">
      <c r="A55" s="317"/>
      <c r="B55" s="60" t="s">
        <v>33</v>
      </c>
      <c r="C55" s="250" t="str">
        <f>IF(OR(TOTAL!C55="",TOTAL!C55=0),"",TOTAL!C55/TOTAL!$C$6*'Vîrsta 5-7 ani'!$C$6)</f>
        <v/>
      </c>
      <c r="D55" s="250" t="str">
        <f>IF(OR(TOTAL!D55="",TOTAL!D55=0),"",TOTAL!D55/TOTAL!$C$6*'Vîrsta 5-7 ani'!$C$6)</f>
        <v/>
      </c>
      <c r="E55" s="250">
        <f>IF(OR(TOTAL!E55="",TOTAL!E55=0),"",TOTAL!E55/TOTAL!$C$6*'Vîrsta 5-7 ani'!$C$6)</f>
        <v>3.1199999999999999E-2</v>
      </c>
      <c r="F55" s="250">
        <f>IF(OR(TOTAL!F55="",TOTAL!F55=0),"",TOTAL!F55/TOTAL!$C$6*'Vîrsta 5-7 ani'!$C$6)</f>
        <v>1.32E-2</v>
      </c>
      <c r="G55" s="250">
        <f>IF(OR(TOTAL!G55="",TOTAL!G55=0),"",TOTAL!G55/TOTAL!$C$6*'Vîrsta 5-7 ani'!$C$6)</f>
        <v>1.44E-2</v>
      </c>
      <c r="H55" s="250">
        <f>IF(OR(TOTAL!H55="",TOTAL!H55=0),"",TOTAL!H55/TOTAL!$C$6*'Vîrsta 5-7 ani'!$C$6)</f>
        <v>2.4E-2</v>
      </c>
      <c r="I55" s="250">
        <f>IF(OR(TOTAL!I55="",TOTAL!I55=0),"",TOTAL!I55/TOTAL!$C$6*'Vîrsta 5-7 ani'!$C$6)</f>
        <v>2.4E-2</v>
      </c>
      <c r="J55" s="250">
        <f>IF(OR(TOTAL!J55="",TOTAL!J55=0),"",TOTAL!J55/TOTAL!$C$6*'Vîrsta 5-7 ani'!$C$6)</f>
        <v>2.4E-2</v>
      </c>
      <c r="K55" s="250">
        <f>IF(OR(TOTAL!K55="",TOTAL!K55=0),"",TOTAL!K55/TOTAL!$C$6*'Vîrsta 5-7 ani'!$C$6)</f>
        <v>2.4E-2</v>
      </c>
      <c r="L55" s="250" t="str">
        <f>IF(OR(TOTAL!L55="",TOTAL!L55=0),"",TOTAL!L55/TOTAL!$C$6*'Vîrsta 5-7 ani'!$C$6)</f>
        <v/>
      </c>
      <c r="M55" s="250">
        <f>IF(OR(TOTAL!M55="",TOTAL!M55=0),"",TOTAL!M55/TOTAL!$C$6*'Vîrsta 5-7 ani'!$C$6)</f>
        <v>2.4E-2</v>
      </c>
      <c r="N55" s="250">
        <f>IF(OR(TOTAL!N55="",TOTAL!N55=0),"",TOTAL!N55/TOTAL!$C$6*'Vîrsta 5-7 ani'!$C$6)</f>
        <v>2.4E-2</v>
      </c>
      <c r="O55" s="250" t="str">
        <f>IF(OR(TOTAL!O55="",TOTAL!O55=0),"",TOTAL!O55/TOTAL!$C$6*'Vîrsta 5-7 ani'!$C$6)</f>
        <v/>
      </c>
      <c r="P55" s="250">
        <f>IF(OR(TOTAL!P55="",TOTAL!P55=0),"",TOTAL!P55/TOTAL!$C$6*'Vîrsta 5-7 ani'!$C$6)</f>
        <v>0.24</v>
      </c>
      <c r="Q55" s="250" t="str">
        <f>IF(OR(TOTAL!Q55="",TOTAL!Q55=0),"",TOTAL!Q55/TOTAL!$C$6*'Vîrsta 5-7 ani'!$C$6)</f>
        <v/>
      </c>
      <c r="R55" s="250" t="str">
        <f>IF(OR(TOTAL!R55="",TOTAL!R55=0),"",TOTAL!R55/TOTAL!$C$6*'Vîrsta 5-7 ani'!$C$6)</f>
        <v/>
      </c>
      <c r="S55" s="250" t="str">
        <f>IF(OR(TOTAL!S55="",TOTAL!S55=0),"",TOTAL!S55/TOTAL!$C$6*'Vîrsta 5-7 ani'!$C$6)</f>
        <v/>
      </c>
      <c r="T55" s="250">
        <f>IF(OR(TOTAL!T55="",TOTAL!T55=0),"",TOTAL!T55/TOTAL!$C$6*'Vîrsta 5-7 ani'!$C$6)</f>
        <v>0.26400000000000001</v>
      </c>
      <c r="U55" s="250" t="str">
        <f>IF(OR(TOTAL!U55="",TOTAL!U55=0),"",TOTAL!U55/TOTAL!$C$6*'Vîrsta 5-7 ani'!$C$6)</f>
        <v/>
      </c>
      <c r="V55" s="250" t="str">
        <f>IF(OR(TOTAL!V55="",TOTAL!V55=0),"",TOTAL!V55/TOTAL!$C$6*'Vîrsta 5-7 ani'!$C$6)</f>
        <v/>
      </c>
      <c r="W55" s="250" t="str">
        <f>IF(OR(TOTAL!W55="",TOTAL!W55=0),"",TOTAL!W55/TOTAL!$C$6*'Vîrsta 5-7 ani'!$C$6)</f>
        <v/>
      </c>
      <c r="X55" s="250" t="str">
        <f>IF(OR(TOTAL!X55="",TOTAL!X55=0),"",TOTAL!X55/TOTAL!$C$6*'Vîrsta 5-7 ani'!$C$6)</f>
        <v/>
      </c>
      <c r="Y55" s="250" t="str">
        <f>IF(OR(TOTAL!Y55="",TOTAL!Y55=0),"",TOTAL!Y55/TOTAL!$C$6*'Vîrsta 5-7 ani'!$C$6)</f>
        <v/>
      </c>
      <c r="Z55" s="24">
        <f t="shared" si="15"/>
        <v>0.70679999999999998</v>
      </c>
      <c r="AA55" s="24">
        <f t="shared" si="2"/>
        <v>1.0082738944365193</v>
      </c>
      <c r="AB55" s="24">
        <f t="shared" si="16"/>
        <v>0.60496433666191152</v>
      </c>
      <c r="AC55" s="8">
        <v>40</v>
      </c>
      <c r="AD55" s="101">
        <f t="shared" si="19"/>
        <v>6.0496433666191157E-3</v>
      </c>
      <c r="AE55" s="100">
        <v>0.01</v>
      </c>
      <c r="AF55" s="101">
        <f t="shared" si="20"/>
        <v>1.8148930099857346E-3</v>
      </c>
      <c r="AG55" s="100">
        <v>3.0000000000000001E-3</v>
      </c>
      <c r="AH55" s="101">
        <f t="shared" si="21"/>
        <v>5.4446790299572036E-2</v>
      </c>
      <c r="AI55" s="100">
        <v>0.09</v>
      </c>
      <c r="AJ55" s="101">
        <f t="shared" si="22"/>
        <v>0.17543965763195432</v>
      </c>
      <c r="AK55" s="125">
        <v>0.28999999999999998</v>
      </c>
      <c r="AL55" s="171"/>
      <c r="AM55" s="28"/>
      <c r="AN55" s="131"/>
      <c r="AO55" s="167"/>
    </row>
    <row r="56" spans="1:41" s="168" customFormat="1" ht="15.75" x14ac:dyDescent="0.25">
      <c r="A56" s="317"/>
      <c r="B56" s="60" t="s">
        <v>34</v>
      </c>
      <c r="C56" s="250" t="str">
        <f>IF(OR(TOTAL!C56="",TOTAL!C56=0),"",TOTAL!C56/TOTAL!$C$6*'Vîrsta 5-7 ani'!$C$6)</f>
        <v/>
      </c>
      <c r="D56" s="250" t="str">
        <f>IF(OR(TOTAL!D56="",TOTAL!D56=0),"",TOTAL!D56/TOTAL!$C$6*'Vîrsta 5-7 ani'!$C$6)</f>
        <v/>
      </c>
      <c r="E56" s="250" t="str">
        <f>IF(OR(TOTAL!E56="",TOTAL!E56=0),"",TOTAL!E56/TOTAL!$C$6*'Vîrsta 5-7 ani'!$C$6)</f>
        <v/>
      </c>
      <c r="F56" s="250" t="str">
        <f>IF(OR(TOTAL!F56="",TOTAL!F56=0),"",TOTAL!F56/TOTAL!$C$6*'Vîrsta 5-7 ani'!$C$6)</f>
        <v/>
      </c>
      <c r="G56" s="250" t="str">
        <f>IF(OR(TOTAL!G56="",TOTAL!G56=0),"",TOTAL!G56/TOTAL!$C$6*'Vîrsta 5-7 ani'!$C$6)</f>
        <v/>
      </c>
      <c r="H56" s="250" t="str">
        <f>IF(OR(TOTAL!H56="",TOTAL!H56=0),"",TOTAL!H56/TOTAL!$C$6*'Vîrsta 5-7 ani'!$C$6)</f>
        <v/>
      </c>
      <c r="I56" s="250" t="str">
        <f>IF(OR(TOTAL!I56="",TOTAL!I56=0),"",TOTAL!I56/TOTAL!$C$6*'Vîrsta 5-7 ani'!$C$6)</f>
        <v/>
      </c>
      <c r="J56" s="250" t="str">
        <f>IF(OR(TOTAL!J56="",TOTAL!J56=0),"",TOTAL!J56/TOTAL!$C$6*'Vîrsta 5-7 ani'!$C$6)</f>
        <v/>
      </c>
      <c r="K56" s="250" t="str">
        <f>IF(OR(TOTAL!K56="",TOTAL!K56=0),"",TOTAL!K56/TOTAL!$C$6*'Vîrsta 5-7 ani'!$C$6)</f>
        <v/>
      </c>
      <c r="L56" s="250" t="str">
        <f>IF(OR(TOTAL!L56="",TOTAL!L56=0),"",TOTAL!L56/TOTAL!$C$6*'Vîrsta 5-7 ani'!$C$6)</f>
        <v/>
      </c>
      <c r="M56" s="250" t="str">
        <f>IF(OR(TOTAL!M56="",TOTAL!M56=0),"",TOTAL!M56/TOTAL!$C$6*'Vîrsta 5-7 ani'!$C$6)</f>
        <v/>
      </c>
      <c r="N56" s="250" t="str">
        <f>IF(OR(TOTAL!N56="",TOTAL!N56=0),"",TOTAL!N56/TOTAL!$C$6*'Vîrsta 5-7 ani'!$C$6)</f>
        <v/>
      </c>
      <c r="O56" s="250" t="str">
        <f>IF(OR(TOTAL!O56="",TOTAL!O56=0),"",TOTAL!O56/TOTAL!$C$6*'Vîrsta 5-7 ani'!$C$6)</f>
        <v/>
      </c>
      <c r="P56" s="250" t="str">
        <f>IF(OR(TOTAL!P56="",TOTAL!P56=0),"",TOTAL!P56/TOTAL!$C$6*'Vîrsta 5-7 ani'!$C$6)</f>
        <v/>
      </c>
      <c r="Q56" s="250" t="str">
        <f>IF(OR(TOTAL!Q56="",TOTAL!Q56=0),"",TOTAL!Q56/TOTAL!$C$6*'Vîrsta 5-7 ani'!$C$6)</f>
        <v/>
      </c>
      <c r="R56" s="250" t="str">
        <f>IF(OR(TOTAL!R56="",TOTAL!R56=0),"",TOTAL!R56/TOTAL!$C$6*'Vîrsta 5-7 ani'!$C$6)</f>
        <v/>
      </c>
      <c r="S56" s="250" t="str">
        <f>IF(OR(TOTAL!S56="",TOTAL!S56=0),"",TOTAL!S56/TOTAL!$C$6*'Vîrsta 5-7 ani'!$C$6)</f>
        <v/>
      </c>
      <c r="T56" s="250" t="str">
        <f>IF(OR(TOTAL!T56="",TOTAL!T56=0),"",TOTAL!T56/TOTAL!$C$6*'Vîrsta 5-7 ani'!$C$6)</f>
        <v/>
      </c>
      <c r="U56" s="250" t="str">
        <f>IF(OR(TOTAL!U56="",TOTAL!U56=0),"",TOTAL!U56/TOTAL!$C$6*'Vîrsta 5-7 ani'!$C$6)</f>
        <v/>
      </c>
      <c r="V56" s="250" t="str">
        <f>IF(OR(TOTAL!V56="",TOTAL!V56=0),"",TOTAL!V56/TOTAL!$C$6*'Vîrsta 5-7 ani'!$C$6)</f>
        <v/>
      </c>
      <c r="W56" s="250" t="str">
        <f>IF(OR(TOTAL!W56="",TOTAL!W56=0),"",TOTAL!W56/TOTAL!$C$6*'Vîrsta 5-7 ani'!$C$6)</f>
        <v/>
      </c>
      <c r="X56" s="250" t="str">
        <f>IF(OR(TOTAL!X56="",TOTAL!X56=0),"",TOTAL!X56/TOTAL!$C$6*'Vîrsta 5-7 ani'!$C$6)</f>
        <v/>
      </c>
      <c r="Y56" s="250" t="str">
        <f>IF(OR(TOTAL!Y56="",TOTAL!Y56=0),"",TOTAL!Y56/TOTAL!$C$6*'Vîrsta 5-7 ani'!$C$6)</f>
        <v/>
      </c>
      <c r="Z56" s="24">
        <f t="shared" si="15"/>
        <v>0</v>
      </c>
      <c r="AA56" s="24">
        <f t="shared" si="2"/>
        <v>0</v>
      </c>
      <c r="AB56" s="24" t="str">
        <f t="shared" si="16"/>
        <v/>
      </c>
      <c r="AC56" s="8">
        <v>30</v>
      </c>
      <c r="AD56" s="101" t="str">
        <f t="shared" si="19"/>
        <v/>
      </c>
      <c r="AE56" s="100">
        <v>8.9999999999999993E-3</v>
      </c>
      <c r="AF56" s="101" t="str">
        <f t="shared" si="20"/>
        <v/>
      </c>
      <c r="AG56" s="100">
        <v>1E-3</v>
      </c>
      <c r="AH56" s="101" t="str">
        <f t="shared" si="21"/>
        <v/>
      </c>
      <c r="AI56" s="100">
        <v>0.11</v>
      </c>
      <c r="AJ56" s="101" t="str">
        <f t="shared" si="22"/>
        <v/>
      </c>
      <c r="AK56" s="125">
        <v>0.47</v>
      </c>
      <c r="AL56" s="171"/>
      <c r="AM56" s="28"/>
      <c r="AN56" s="131"/>
      <c r="AO56" s="167"/>
    </row>
    <row r="57" spans="1:41" s="168" customFormat="1" ht="15.75" x14ac:dyDescent="0.25">
      <c r="A57" s="317"/>
      <c r="B57" s="60" t="s">
        <v>89</v>
      </c>
      <c r="C57" s="250" t="str">
        <f>IF(OR(TOTAL!C57="",TOTAL!C57=0),"",TOTAL!C57/TOTAL!$C$6*'Vîrsta 5-7 ani'!$C$6)</f>
        <v/>
      </c>
      <c r="D57" s="250" t="str">
        <f>IF(OR(TOTAL!D57="",TOTAL!D57=0),"",TOTAL!D57/TOTAL!$C$6*'Vîrsta 5-7 ani'!$C$6)</f>
        <v/>
      </c>
      <c r="E57" s="250" t="str">
        <f>IF(OR(TOTAL!E57="",TOTAL!E57=0),"",TOTAL!E57/TOTAL!$C$6*'Vîrsta 5-7 ani'!$C$6)</f>
        <v/>
      </c>
      <c r="F57" s="250" t="str">
        <f>IF(OR(TOTAL!F57="",TOTAL!F57=0),"",TOTAL!F57/TOTAL!$C$6*'Vîrsta 5-7 ani'!$C$6)</f>
        <v/>
      </c>
      <c r="G57" s="250" t="str">
        <f>IF(OR(TOTAL!G57="",TOTAL!G57=0),"",TOTAL!G57/TOTAL!$C$6*'Vîrsta 5-7 ani'!$C$6)</f>
        <v/>
      </c>
      <c r="H57" s="250" t="str">
        <f>IF(OR(TOTAL!H57="",TOTAL!H57=0),"",TOTAL!H57/TOTAL!$C$6*'Vîrsta 5-7 ani'!$C$6)</f>
        <v/>
      </c>
      <c r="I57" s="250" t="str">
        <f>IF(OR(TOTAL!I57="",TOTAL!I57=0),"",TOTAL!I57/TOTAL!$C$6*'Vîrsta 5-7 ani'!$C$6)</f>
        <v/>
      </c>
      <c r="J57" s="250" t="str">
        <f>IF(OR(TOTAL!J57="",TOTAL!J57=0),"",TOTAL!J57/TOTAL!$C$6*'Vîrsta 5-7 ani'!$C$6)</f>
        <v/>
      </c>
      <c r="K57" s="250" t="str">
        <f>IF(OR(TOTAL!K57="",TOTAL!K57=0),"",TOTAL!K57/TOTAL!$C$6*'Vîrsta 5-7 ani'!$C$6)</f>
        <v/>
      </c>
      <c r="L57" s="250" t="str">
        <f>IF(OR(TOTAL!L57="",TOTAL!L57=0),"",TOTAL!L57/TOTAL!$C$6*'Vîrsta 5-7 ani'!$C$6)</f>
        <v/>
      </c>
      <c r="M57" s="250" t="str">
        <f>IF(OR(TOTAL!M57="",TOTAL!M57=0),"",TOTAL!M57/TOTAL!$C$6*'Vîrsta 5-7 ani'!$C$6)</f>
        <v/>
      </c>
      <c r="N57" s="250" t="str">
        <f>IF(OR(TOTAL!N57="",TOTAL!N57=0),"",TOTAL!N57/TOTAL!$C$6*'Vîrsta 5-7 ani'!$C$6)</f>
        <v/>
      </c>
      <c r="O57" s="250" t="str">
        <f>IF(OR(TOTAL!O57="",TOTAL!O57=0),"",TOTAL!O57/TOTAL!$C$6*'Vîrsta 5-7 ani'!$C$6)</f>
        <v/>
      </c>
      <c r="P57" s="250" t="str">
        <f>IF(OR(TOTAL!P57="",TOTAL!P57=0),"",TOTAL!P57/TOTAL!$C$6*'Vîrsta 5-7 ani'!$C$6)</f>
        <v/>
      </c>
      <c r="Q57" s="250" t="str">
        <f>IF(OR(TOTAL!Q57="",TOTAL!Q57=0),"",TOTAL!Q57/TOTAL!$C$6*'Vîrsta 5-7 ani'!$C$6)</f>
        <v/>
      </c>
      <c r="R57" s="250" t="str">
        <f>IF(OR(TOTAL!R57="",TOTAL!R57=0),"",TOTAL!R57/TOTAL!$C$6*'Vîrsta 5-7 ani'!$C$6)</f>
        <v/>
      </c>
      <c r="S57" s="250" t="str">
        <f>IF(OR(TOTAL!S57="",TOTAL!S57=0),"",TOTAL!S57/TOTAL!$C$6*'Vîrsta 5-7 ani'!$C$6)</f>
        <v/>
      </c>
      <c r="T57" s="250" t="str">
        <f>IF(OR(TOTAL!T57="",TOTAL!T57=0),"",TOTAL!T57/TOTAL!$C$6*'Vîrsta 5-7 ani'!$C$6)</f>
        <v/>
      </c>
      <c r="U57" s="250" t="str">
        <f>IF(OR(TOTAL!U57="",TOTAL!U57=0),"",TOTAL!U57/TOTAL!$C$6*'Vîrsta 5-7 ani'!$C$6)</f>
        <v/>
      </c>
      <c r="V57" s="250" t="str">
        <f>IF(OR(TOTAL!V57="",TOTAL!V57=0),"",TOTAL!V57/TOTAL!$C$6*'Vîrsta 5-7 ani'!$C$6)</f>
        <v/>
      </c>
      <c r="W57" s="250" t="str">
        <f>IF(OR(TOTAL!W57="",TOTAL!W57=0),"",TOTAL!W57/TOTAL!$C$6*'Vîrsta 5-7 ani'!$C$6)</f>
        <v/>
      </c>
      <c r="X57" s="250" t="str">
        <f>IF(OR(TOTAL!X57="",TOTAL!X57=0),"",TOTAL!X57/TOTAL!$C$6*'Vîrsta 5-7 ani'!$C$6)</f>
        <v/>
      </c>
      <c r="Y57" s="250" t="str">
        <f>IF(OR(TOTAL!Y57="",TOTAL!Y57=0),"",TOTAL!Y57/TOTAL!$C$6*'Vîrsta 5-7 ani'!$C$6)</f>
        <v/>
      </c>
      <c r="Z57" s="24">
        <f t="shared" si="15"/>
        <v>0</v>
      </c>
      <c r="AA57" s="24">
        <f t="shared" si="2"/>
        <v>0</v>
      </c>
      <c r="AB57" s="24" t="str">
        <f t="shared" si="16"/>
        <v/>
      </c>
      <c r="AC57" s="8">
        <v>26</v>
      </c>
      <c r="AD57" s="101" t="str">
        <f t="shared" si="19"/>
        <v/>
      </c>
      <c r="AE57" s="100">
        <v>8.0000000000000002E-3</v>
      </c>
      <c r="AF57" s="101" t="str">
        <f t="shared" si="20"/>
        <v/>
      </c>
      <c r="AG57" s="100">
        <v>2E-3</v>
      </c>
      <c r="AH57" s="101" t="str">
        <f t="shared" si="21"/>
        <v/>
      </c>
      <c r="AI57" s="100">
        <v>0.8</v>
      </c>
      <c r="AJ57" s="101" t="str">
        <f t="shared" si="22"/>
        <v/>
      </c>
      <c r="AK57" s="125">
        <v>0.38</v>
      </c>
      <c r="AL57" s="171"/>
      <c r="AM57" s="28"/>
      <c r="AN57" s="131"/>
      <c r="AO57" s="167"/>
    </row>
    <row r="58" spans="1:41" s="168" customFormat="1" ht="15.75" x14ac:dyDescent="0.25">
      <c r="A58" s="317"/>
      <c r="B58" s="60" t="s">
        <v>35</v>
      </c>
      <c r="C58" s="250">
        <f>IF(OR(TOTAL!C58="",TOTAL!C58=0),"",TOTAL!C58/TOTAL!$C$6*'Vîrsta 5-7 ani'!$C$6)</f>
        <v>0.96</v>
      </c>
      <c r="D58" s="250" t="str">
        <f>IF(OR(TOTAL!D58="",TOTAL!D58=0),"",TOTAL!D58/TOTAL!$C$6*'Vîrsta 5-7 ani'!$C$6)</f>
        <v/>
      </c>
      <c r="E58" s="250">
        <f>IF(OR(TOTAL!E58="",TOTAL!E58=0),"",TOTAL!E58/TOTAL!$C$6*'Vîrsta 5-7 ani'!$C$6)</f>
        <v>0.46799999999999997</v>
      </c>
      <c r="F58" s="250">
        <f>IF(OR(TOTAL!F58="",TOTAL!F58=0),"",TOTAL!F58/TOTAL!$C$6*'Vîrsta 5-7 ani'!$C$6)</f>
        <v>0.72</v>
      </c>
      <c r="G58" s="250">
        <f>IF(OR(TOTAL!G58="",TOTAL!G58=0),"",TOTAL!G58/TOTAL!$C$6*'Vîrsta 5-7 ani'!$C$6)</f>
        <v>0.72</v>
      </c>
      <c r="H58" s="250" t="str">
        <f>IF(OR(TOTAL!H58="",TOTAL!H58=0),"",TOTAL!H58/TOTAL!$C$6*'Vîrsta 5-7 ani'!$C$6)</f>
        <v/>
      </c>
      <c r="I58" s="250" t="str">
        <f>IF(OR(TOTAL!I58="",TOTAL!I58=0),"",TOTAL!I58/TOTAL!$C$6*'Vîrsta 5-7 ani'!$C$6)</f>
        <v/>
      </c>
      <c r="J58" s="250" t="str">
        <f>IF(OR(TOTAL!J58="",TOTAL!J58=0),"",TOTAL!J58/TOTAL!$C$6*'Vîrsta 5-7 ani'!$C$6)</f>
        <v/>
      </c>
      <c r="K58" s="250" t="str">
        <f>IF(OR(TOTAL!K58="",TOTAL!K58=0),"",TOTAL!K58/TOTAL!$C$6*'Vîrsta 5-7 ani'!$C$6)</f>
        <v/>
      </c>
      <c r="L58" s="250" t="str">
        <f>IF(OR(TOTAL!L58="",TOTAL!L58=0),"",TOTAL!L58/TOTAL!$C$6*'Vîrsta 5-7 ani'!$C$6)</f>
        <v/>
      </c>
      <c r="M58" s="250" t="str">
        <f>IF(OR(TOTAL!M58="",TOTAL!M58=0),"",TOTAL!M58/TOTAL!$C$6*'Vîrsta 5-7 ani'!$C$6)</f>
        <v/>
      </c>
      <c r="N58" s="250" t="str">
        <f>IF(OR(TOTAL!N58="",TOTAL!N58=0),"",TOTAL!N58/TOTAL!$C$6*'Vîrsta 5-7 ani'!$C$6)</f>
        <v/>
      </c>
      <c r="O58" s="250" t="str">
        <f>IF(OR(TOTAL!O58="",TOTAL!O58=0),"",TOTAL!O58/TOTAL!$C$6*'Vîrsta 5-7 ani'!$C$6)</f>
        <v/>
      </c>
      <c r="P58" s="250" t="str">
        <f>IF(OR(TOTAL!P58="",TOTAL!P58=0),"",TOTAL!P58/TOTAL!$C$6*'Vîrsta 5-7 ani'!$C$6)</f>
        <v/>
      </c>
      <c r="Q58" s="250" t="str">
        <f>IF(OR(TOTAL!Q58="",TOTAL!Q58=0),"",TOTAL!Q58/TOTAL!$C$6*'Vîrsta 5-7 ani'!$C$6)</f>
        <v/>
      </c>
      <c r="R58" s="250" t="str">
        <f>IF(OR(TOTAL!R58="",TOTAL!R58=0),"",TOTAL!R58/TOTAL!$C$6*'Vîrsta 5-7 ani'!$C$6)</f>
        <v/>
      </c>
      <c r="S58" s="250" t="str">
        <f>IF(OR(TOTAL!S58="",TOTAL!S58=0),"",TOTAL!S58/TOTAL!$C$6*'Vîrsta 5-7 ani'!$C$6)</f>
        <v/>
      </c>
      <c r="T58" s="250" t="str">
        <f>IF(OR(TOTAL!T58="",TOTAL!T58=0),"",TOTAL!T58/TOTAL!$C$6*'Vîrsta 5-7 ani'!$C$6)</f>
        <v/>
      </c>
      <c r="U58" s="250" t="str">
        <f>IF(OR(TOTAL!U58="",TOTAL!U58=0),"",TOTAL!U58/TOTAL!$C$6*'Vîrsta 5-7 ani'!$C$6)</f>
        <v/>
      </c>
      <c r="V58" s="250" t="str">
        <f>IF(OR(TOTAL!V58="",TOTAL!V58=0),"",TOTAL!V58/TOTAL!$C$6*'Vîrsta 5-7 ani'!$C$6)</f>
        <v/>
      </c>
      <c r="W58" s="250" t="str">
        <f>IF(OR(TOTAL!W58="",TOTAL!W58=0),"",TOTAL!W58/TOTAL!$C$6*'Vîrsta 5-7 ani'!$C$6)</f>
        <v/>
      </c>
      <c r="X58" s="250" t="str">
        <f>IF(OR(TOTAL!X58="",TOTAL!X58=0),"",TOTAL!X58/TOTAL!$C$6*'Vîrsta 5-7 ani'!$C$6)</f>
        <v/>
      </c>
      <c r="Y58" s="250" t="str">
        <f>IF(OR(TOTAL!Y58="",TOTAL!Y58=0),"",TOTAL!Y58/TOTAL!$C$6*'Vîrsta 5-7 ani'!$C$6)</f>
        <v/>
      </c>
      <c r="Z58" s="24">
        <f t="shared" si="15"/>
        <v>2.8679999999999994</v>
      </c>
      <c r="AA58" s="24">
        <f t="shared" si="2"/>
        <v>4.0912981455064186</v>
      </c>
      <c r="AB58" s="24">
        <f t="shared" si="16"/>
        <v>2.8639087018544931</v>
      </c>
      <c r="AC58" s="8">
        <v>30</v>
      </c>
      <c r="AD58" s="101">
        <f t="shared" si="19"/>
        <v>2.863908701854493E-2</v>
      </c>
      <c r="AE58" s="100">
        <v>0.01</v>
      </c>
      <c r="AF58" s="101">
        <f t="shared" si="20"/>
        <v>8.591726105563479E-3</v>
      </c>
      <c r="AG58" s="100">
        <v>3.0000000000000001E-3</v>
      </c>
      <c r="AH58" s="101">
        <f t="shared" si="21"/>
        <v>0.63005991440798848</v>
      </c>
      <c r="AI58" s="100">
        <v>0.22</v>
      </c>
      <c r="AJ58" s="101">
        <f t="shared" si="22"/>
        <v>2.5488787446504988</v>
      </c>
      <c r="AK58" s="125">
        <v>0.89</v>
      </c>
      <c r="AL58" s="171"/>
      <c r="AM58" s="28"/>
      <c r="AN58" s="131"/>
      <c r="AO58" s="167"/>
    </row>
    <row r="59" spans="1:41" s="31" customFormat="1" ht="15.75" x14ac:dyDescent="0.25">
      <c r="A59" s="317"/>
      <c r="B59" s="60" t="s">
        <v>90</v>
      </c>
      <c r="C59" s="245" t="str">
        <f>IF(OR(TOTAL!C59="",TOTAL!C59=0),"",TOTAL!C59/TOTAL!$C$6*'Vîrsta 5-7 ani'!$C$6)</f>
        <v/>
      </c>
      <c r="D59" s="245" t="str">
        <f>IF(OR(TOTAL!D59="",TOTAL!D59=0),"",TOTAL!D59/TOTAL!$C$6*'Vîrsta 5-7 ani'!$C$6)</f>
        <v/>
      </c>
      <c r="E59" s="245" t="str">
        <f>IF(OR(TOTAL!E59="",TOTAL!E59=0),"",TOTAL!E59/TOTAL!$C$6*'Vîrsta 5-7 ani'!$C$6)</f>
        <v/>
      </c>
      <c r="F59" s="245" t="str">
        <f>IF(OR(TOTAL!F59="",TOTAL!F59=0),"",TOTAL!F59/TOTAL!$C$6*'Vîrsta 5-7 ani'!$C$6)</f>
        <v/>
      </c>
      <c r="G59" s="245" t="str">
        <f>IF(OR(TOTAL!G59="",TOTAL!G59=0),"",TOTAL!G59/TOTAL!$C$6*'Vîrsta 5-7 ani'!$C$6)</f>
        <v/>
      </c>
      <c r="H59" s="245" t="str">
        <f>IF(OR(TOTAL!H59="",TOTAL!H59=0),"",TOTAL!H59/TOTAL!$C$6*'Vîrsta 5-7 ani'!$C$6)</f>
        <v/>
      </c>
      <c r="I59" s="245" t="str">
        <f>IF(OR(TOTAL!I59="",TOTAL!I59=0),"",TOTAL!I59/TOTAL!$C$6*'Vîrsta 5-7 ani'!$C$6)</f>
        <v/>
      </c>
      <c r="J59" s="245" t="str">
        <f>IF(OR(TOTAL!J59="",TOTAL!J59=0),"",TOTAL!J59/TOTAL!$C$6*'Vîrsta 5-7 ani'!$C$6)</f>
        <v/>
      </c>
      <c r="K59" s="245" t="str">
        <f>IF(OR(TOTAL!K59="",TOTAL!K59=0),"",TOTAL!K59/TOTAL!$C$6*'Vîrsta 5-7 ani'!$C$6)</f>
        <v/>
      </c>
      <c r="L59" s="245" t="str">
        <f>IF(OR(TOTAL!L59="",TOTAL!L59=0),"",TOTAL!L59/TOTAL!$C$6*'Vîrsta 5-7 ani'!$C$6)</f>
        <v/>
      </c>
      <c r="M59" s="245" t="str">
        <f>IF(OR(TOTAL!M59="",TOTAL!M59=0),"",TOTAL!M59/TOTAL!$C$6*'Vîrsta 5-7 ani'!$C$6)</f>
        <v/>
      </c>
      <c r="N59" s="245" t="str">
        <f>IF(OR(TOTAL!N59="",TOTAL!N59=0),"",TOTAL!N59/TOTAL!$C$6*'Vîrsta 5-7 ani'!$C$6)</f>
        <v/>
      </c>
      <c r="O59" s="245" t="str">
        <f>IF(OR(TOTAL!O59="",TOTAL!O59=0),"",TOTAL!O59/TOTAL!$C$6*'Vîrsta 5-7 ani'!$C$6)</f>
        <v/>
      </c>
      <c r="P59" s="245" t="str">
        <f>IF(OR(TOTAL!P59="",TOTAL!P59=0),"",TOTAL!P59/TOTAL!$C$6*'Vîrsta 5-7 ani'!$C$6)</f>
        <v/>
      </c>
      <c r="Q59" s="245" t="str">
        <f>IF(OR(TOTAL!Q59="",TOTAL!Q59=0),"",TOTAL!Q59/TOTAL!$C$6*'Vîrsta 5-7 ani'!$C$6)</f>
        <v/>
      </c>
      <c r="R59" s="245" t="str">
        <f>IF(OR(TOTAL!R59="",TOTAL!R59=0),"",TOTAL!R59/TOTAL!$C$6*'Vîrsta 5-7 ani'!$C$6)</f>
        <v/>
      </c>
      <c r="S59" s="245" t="str">
        <f>IF(OR(TOTAL!S59="",TOTAL!S59=0),"",TOTAL!S59/TOTAL!$C$6*'Vîrsta 5-7 ani'!$C$6)</f>
        <v/>
      </c>
      <c r="T59" s="245" t="str">
        <f>IF(OR(TOTAL!T59="",TOTAL!T59=0),"",TOTAL!T59/TOTAL!$C$6*'Vîrsta 5-7 ani'!$C$6)</f>
        <v/>
      </c>
      <c r="U59" s="245" t="str">
        <f>IF(OR(TOTAL!U59="",TOTAL!U59=0),"",TOTAL!U59/TOTAL!$C$6*'Vîrsta 5-7 ani'!$C$6)</f>
        <v/>
      </c>
      <c r="V59" s="245" t="str">
        <f>IF(OR(TOTAL!V59="",TOTAL!V59=0),"",TOTAL!V59/TOTAL!$C$6*'Vîrsta 5-7 ani'!$C$6)</f>
        <v/>
      </c>
      <c r="W59" s="245" t="str">
        <f>IF(OR(TOTAL!W59="",TOTAL!W59=0),"",TOTAL!W59/TOTAL!$C$6*'Vîrsta 5-7 ani'!$C$6)</f>
        <v/>
      </c>
      <c r="X59" s="245" t="str">
        <f>IF(OR(TOTAL!X59="",TOTAL!X59=0),"",TOTAL!X59/TOTAL!$C$6*'Vîrsta 5-7 ani'!$C$6)</f>
        <v/>
      </c>
      <c r="Y59" s="245" t="str">
        <f>IF(OR(TOTAL!Y59="",TOTAL!Y59=0),"",TOTAL!Y59/TOTAL!$C$6*'Vîrsta 5-7 ani'!$C$6)</f>
        <v/>
      </c>
      <c r="Z59" s="11">
        <f t="shared" si="15"/>
        <v>0</v>
      </c>
      <c r="AA59" s="11">
        <f t="shared" si="2"/>
        <v>0</v>
      </c>
      <c r="AB59" s="11" t="str">
        <f t="shared" si="16"/>
        <v/>
      </c>
      <c r="AC59" s="7">
        <v>26</v>
      </c>
      <c r="AD59" s="97" t="str">
        <f t="shared" si="19"/>
        <v/>
      </c>
      <c r="AE59" s="98">
        <v>0.02</v>
      </c>
      <c r="AF59" s="97" t="str">
        <f t="shared" si="20"/>
        <v/>
      </c>
      <c r="AG59" s="98">
        <v>0.14000000000000001</v>
      </c>
      <c r="AH59" s="97" t="str">
        <f t="shared" si="21"/>
        <v/>
      </c>
      <c r="AI59" s="98">
        <v>8.5300000000000001E-2</v>
      </c>
      <c r="AJ59" s="97" t="str">
        <f t="shared" si="22"/>
        <v/>
      </c>
      <c r="AK59" s="126">
        <v>1.6</v>
      </c>
      <c r="AL59" s="171"/>
      <c r="AM59" s="29"/>
      <c r="AN59" s="132"/>
      <c r="AO59" s="66"/>
    </row>
    <row r="60" spans="1:41" s="31" customFormat="1" ht="15.75" x14ac:dyDescent="0.25">
      <c r="A60" s="317"/>
      <c r="B60" s="57" t="s">
        <v>91</v>
      </c>
      <c r="C60" s="245" t="str">
        <f>IF(OR(TOTAL!C60="",TOTAL!C60=0),"",TOTAL!C60/TOTAL!$C$6*'Vîrsta 5-7 ani'!$C$6)</f>
        <v/>
      </c>
      <c r="D60" s="245" t="str">
        <f>IF(OR(TOTAL!D60="",TOTAL!D60=0),"",TOTAL!D60/TOTAL!$C$6*'Vîrsta 5-7 ani'!$C$6)</f>
        <v/>
      </c>
      <c r="E60" s="245" t="str">
        <f>IF(OR(TOTAL!E60="",TOTAL!E60=0),"",TOTAL!E60/TOTAL!$C$6*'Vîrsta 5-7 ani'!$C$6)</f>
        <v/>
      </c>
      <c r="F60" s="245" t="str">
        <f>IF(OR(TOTAL!F60="",TOTAL!F60=0),"",TOTAL!F60/TOTAL!$C$6*'Vîrsta 5-7 ani'!$C$6)</f>
        <v/>
      </c>
      <c r="G60" s="245" t="str">
        <f>IF(OR(TOTAL!G60="",TOTAL!G60=0),"",TOTAL!G60/TOTAL!$C$6*'Vîrsta 5-7 ani'!$C$6)</f>
        <v/>
      </c>
      <c r="H60" s="245" t="str">
        <f>IF(OR(TOTAL!H60="",TOTAL!H60=0),"",TOTAL!H60/TOTAL!$C$6*'Vîrsta 5-7 ani'!$C$6)</f>
        <v/>
      </c>
      <c r="I60" s="245" t="str">
        <f>IF(OR(TOTAL!I60="",TOTAL!I60=0),"",TOTAL!I60/TOTAL!$C$6*'Vîrsta 5-7 ani'!$C$6)</f>
        <v/>
      </c>
      <c r="J60" s="245" t="str">
        <f>IF(OR(TOTAL!J60="",TOTAL!J60=0),"",TOTAL!J60/TOTAL!$C$6*'Vîrsta 5-7 ani'!$C$6)</f>
        <v/>
      </c>
      <c r="K60" s="245" t="str">
        <f>IF(OR(TOTAL!K60="",TOTAL!K60=0),"",TOTAL!K60/TOTAL!$C$6*'Vîrsta 5-7 ani'!$C$6)</f>
        <v/>
      </c>
      <c r="L60" s="245" t="str">
        <f>IF(OR(TOTAL!L60="",TOTAL!L60=0),"",TOTAL!L60/TOTAL!$C$6*'Vîrsta 5-7 ani'!$C$6)</f>
        <v/>
      </c>
      <c r="M60" s="245" t="str">
        <f>IF(OR(TOTAL!M60="",TOTAL!M60=0),"",TOTAL!M60/TOTAL!$C$6*'Vîrsta 5-7 ani'!$C$6)</f>
        <v/>
      </c>
      <c r="N60" s="245" t="str">
        <f>IF(OR(TOTAL!N60="",TOTAL!N60=0),"",TOTAL!N60/TOTAL!$C$6*'Vîrsta 5-7 ani'!$C$6)</f>
        <v/>
      </c>
      <c r="O60" s="245" t="str">
        <f>IF(OR(TOTAL!O60="",TOTAL!O60=0),"",TOTAL!O60/TOTAL!$C$6*'Vîrsta 5-7 ani'!$C$6)</f>
        <v/>
      </c>
      <c r="P60" s="245" t="str">
        <f>IF(OR(TOTAL!P60="",TOTAL!P60=0),"",TOTAL!P60/TOTAL!$C$6*'Vîrsta 5-7 ani'!$C$6)</f>
        <v/>
      </c>
      <c r="Q60" s="245" t="str">
        <f>IF(OR(TOTAL!Q60="",TOTAL!Q60=0),"",TOTAL!Q60/TOTAL!$C$6*'Vîrsta 5-7 ani'!$C$6)</f>
        <v/>
      </c>
      <c r="R60" s="245" t="str">
        <f>IF(OR(TOTAL!R60="",TOTAL!R60=0),"",TOTAL!R60/TOTAL!$C$6*'Vîrsta 5-7 ani'!$C$6)</f>
        <v/>
      </c>
      <c r="S60" s="245" t="str">
        <f>IF(OR(TOTAL!S60="",TOTAL!S60=0),"",TOTAL!S60/TOTAL!$C$6*'Vîrsta 5-7 ani'!$C$6)</f>
        <v/>
      </c>
      <c r="T60" s="245" t="str">
        <f>IF(OR(TOTAL!T60="",TOTAL!T60=0),"",TOTAL!T60/TOTAL!$C$6*'Vîrsta 5-7 ani'!$C$6)</f>
        <v/>
      </c>
      <c r="U60" s="245" t="str">
        <f>IF(OR(TOTAL!U60="",TOTAL!U60=0),"",TOTAL!U60/TOTAL!$C$6*'Vîrsta 5-7 ani'!$C$6)</f>
        <v/>
      </c>
      <c r="V60" s="245" t="str">
        <f>IF(OR(TOTAL!V60="",TOTAL!V60=0),"",TOTAL!V60/TOTAL!$C$6*'Vîrsta 5-7 ani'!$C$6)</f>
        <v/>
      </c>
      <c r="W60" s="245" t="str">
        <f>IF(OR(TOTAL!W60="",TOTAL!W60=0),"",TOTAL!W60/TOTAL!$C$6*'Vîrsta 5-7 ani'!$C$6)</f>
        <v/>
      </c>
      <c r="X60" s="245" t="str">
        <f>IF(OR(TOTAL!X60="",TOTAL!X60=0),"",TOTAL!X60/TOTAL!$C$6*'Vîrsta 5-7 ani'!$C$6)</f>
        <v/>
      </c>
      <c r="Y60" s="245" t="str">
        <f>IF(OR(TOTAL!Y60="",TOTAL!Y60=0),"",TOTAL!Y60/TOTAL!$C$6*'Vîrsta 5-7 ani'!$C$6)</f>
        <v/>
      </c>
      <c r="Z60" s="11">
        <f t="shared" si="15"/>
        <v>0</v>
      </c>
      <c r="AA60" s="11">
        <f t="shared" si="2"/>
        <v>0</v>
      </c>
      <c r="AB60" s="11" t="str">
        <f t="shared" si="16"/>
        <v/>
      </c>
      <c r="AC60" s="7">
        <v>14</v>
      </c>
      <c r="AD60" s="97" t="str">
        <f t="shared" si="19"/>
        <v/>
      </c>
      <c r="AE60" s="98">
        <v>0.01</v>
      </c>
      <c r="AF60" s="97" t="str">
        <f t="shared" si="20"/>
        <v/>
      </c>
      <c r="AG60" s="98">
        <v>0.01</v>
      </c>
      <c r="AH60" s="97" t="str">
        <f t="shared" si="21"/>
        <v/>
      </c>
      <c r="AI60" s="98">
        <v>0.15</v>
      </c>
      <c r="AJ60" s="97" t="str">
        <f t="shared" si="22"/>
        <v/>
      </c>
      <c r="AK60" s="126">
        <v>0.61</v>
      </c>
      <c r="AL60" s="171"/>
      <c r="AM60" s="29"/>
      <c r="AN60" s="132"/>
      <c r="AO60" s="66"/>
    </row>
    <row r="61" spans="1:41" s="31" customFormat="1" ht="15.75" x14ac:dyDescent="0.25">
      <c r="A61" s="318"/>
      <c r="B61" s="57" t="s">
        <v>92</v>
      </c>
      <c r="C61" s="245" t="str">
        <f>IF(OR(TOTAL!C61="",TOTAL!C61=0),"",TOTAL!C61/TOTAL!$C$6*'Vîrsta 5-7 ani'!$C$6)</f>
        <v/>
      </c>
      <c r="D61" s="245" t="str">
        <f>IF(OR(TOTAL!D61="",TOTAL!D61=0),"",TOTAL!D61/TOTAL!$C$6*'Vîrsta 5-7 ani'!$C$6)</f>
        <v/>
      </c>
      <c r="E61" s="245" t="str">
        <f>IF(OR(TOTAL!E61="",TOTAL!E61=0),"",TOTAL!E61/TOTAL!$C$6*'Vîrsta 5-7 ani'!$C$6)</f>
        <v/>
      </c>
      <c r="F61" s="245" t="str">
        <f>IF(OR(TOTAL!F61="",TOTAL!F61=0),"",TOTAL!F61/TOTAL!$C$6*'Vîrsta 5-7 ani'!$C$6)</f>
        <v/>
      </c>
      <c r="G61" s="245" t="str">
        <f>IF(OR(TOTAL!G61="",TOTAL!G61=0),"",TOTAL!G61/TOTAL!$C$6*'Vîrsta 5-7 ani'!$C$6)</f>
        <v/>
      </c>
      <c r="H61" s="245" t="str">
        <f>IF(OR(TOTAL!H61="",TOTAL!H61=0),"",TOTAL!H61/TOTAL!$C$6*'Vîrsta 5-7 ani'!$C$6)</f>
        <v/>
      </c>
      <c r="I61" s="245" t="str">
        <f>IF(OR(TOTAL!I61="",TOTAL!I61=0),"",TOTAL!I61/TOTAL!$C$6*'Vîrsta 5-7 ani'!$C$6)</f>
        <v/>
      </c>
      <c r="J61" s="245" t="str">
        <f>IF(OR(TOTAL!J61="",TOTAL!J61=0),"",TOTAL!J61/TOTAL!$C$6*'Vîrsta 5-7 ani'!$C$6)</f>
        <v/>
      </c>
      <c r="K61" s="245" t="str">
        <f>IF(OR(TOTAL!K61="",TOTAL!K61=0),"",TOTAL!K61/TOTAL!$C$6*'Vîrsta 5-7 ani'!$C$6)</f>
        <v/>
      </c>
      <c r="L61" s="245" t="str">
        <f>IF(OR(TOTAL!L61="",TOTAL!L61=0),"",TOTAL!L61/TOTAL!$C$6*'Vîrsta 5-7 ani'!$C$6)</f>
        <v/>
      </c>
      <c r="M61" s="245" t="str">
        <f>IF(OR(TOTAL!M61="",TOTAL!M61=0),"",TOTAL!M61/TOTAL!$C$6*'Vîrsta 5-7 ani'!$C$6)</f>
        <v/>
      </c>
      <c r="N61" s="245" t="str">
        <f>IF(OR(TOTAL!N61="",TOTAL!N61=0),"",TOTAL!N61/TOTAL!$C$6*'Vîrsta 5-7 ani'!$C$6)</f>
        <v/>
      </c>
      <c r="O61" s="245" t="str">
        <f>IF(OR(TOTAL!O61="",TOTAL!O61=0),"",TOTAL!O61/TOTAL!$C$6*'Vîrsta 5-7 ani'!$C$6)</f>
        <v/>
      </c>
      <c r="P61" s="245" t="str">
        <f>IF(OR(TOTAL!P61="",TOTAL!P61=0),"",TOTAL!P61/TOTAL!$C$6*'Vîrsta 5-7 ani'!$C$6)</f>
        <v/>
      </c>
      <c r="Q61" s="245" t="str">
        <f>IF(OR(TOTAL!Q61="",TOTAL!Q61=0),"",TOTAL!Q61/TOTAL!$C$6*'Vîrsta 5-7 ani'!$C$6)</f>
        <v/>
      </c>
      <c r="R61" s="245" t="str">
        <f>IF(OR(TOTAL!R61="",TOTAL!R61=0),"",TOTAL!R61/TOTAL!$C$6*'Vîrsta 5-7 ani'!$C$6)</f>
        <v/>
      </c>
      <c r="S61" s="245" t="str">
        <f>IF(OR(TOTAL!S61="",TOTAL!S61=0),"",TOTAL!S61/TOTAL!$C$6*'Vîrsta 5-7 ani'!$C$6)</f>
        <v/>
      </c>
      <c r="T61" s="245" t="str">
        <f>IF(OR(TOTAL!T61="",TOTAL!T61=0),"",TOTAL!T61/TOTAL!$C$6*'Vîrsta 5-7 ani'!$C$6)</f>
        <v/>
      </c>
      <c r="U61" s="245" t="str">
        <f>IF(OR(TOTAL!U61="",TOTAL!U61=0),"",TOTAL!U61/TOTAL!$C$6*'Vîrsta 5-7 ani'!$C$6)</f>
        <v/>
      </c>
      <c r="V61" s="245" t="str">
        <f>IF(OR(TOTAL!V61="",TOTAL!V61=0),"",TOTAL!V61/TOTAL!$C$6*'Vîrsta 5-7 ani'!$C$6)</f>
        <v/>
      </c>
      <c r="W61" s="245" t="str">
        <f>IF(OR(TOTAL!W61="",TOTAL!W61=0),"",TOTAL!W61/TOTAL!$C$6*'Vîrsta 5-7 ani'!$C$6)</f>
        <v/>
      </c>
      <c r="X61" s="245" t="str">
        <f>IF(OR(TOTAL!X61="",TOTAL!X61=0),"",TOTAL!X61/TOTAL!$C$6*'Vîrsta 5-7 ani'!$C$6)</f>
        <v/>
      </c>
      <c r="Y61" s="245" t="str">
        <f>IF(OR(TOTAL!Y61="",TOTAL!Y61=0),"",TOTAL!Y61/TOTAL!$C$6*'Vîrsta 5-7 ani'!$C$6)</f>
        <v/>
      </c>
      <c r="Z61" s="11">
        <f t="shared" si="15"/>
        <v>0</v>
      </c>
      <c r="AA61" s="11">
        <f t="shared" si="2"/>
        <v>0</v>
      </c>
      <c r="AB61" s="11" t="str">
        <f t="shared" si="16"/>
        <v/>
      </c>
      <c r="AC61" s="7">
        <v>15</v>
      </c>
      <c r="AD61" s="97" t="str">
        <f t="shared" si="19"/>
        <v/>
      </c>
      <c r="AE61" s="98">
        <v>6.0000000000000001E-3</v>
      </c>
      <c r="AF61" s="97" t="str">
        <f t="shared" si="20"/>
        <v/>
      </c>
      <c r="AG61" s="98">
        <v>2E-3</v>
      </c>
      <c r="AH61" s="97" t="str">
        <f t="shared" si="21"/>
        <v/>
      </c>
      <c r="AI61" s="98">
        <v>0.186</v>
      </c>
      <c r="AJ61" s="97" t="str">
        <f t="shared" si="22"/>
        <v/>
      </c>
      <c r="AK61" s="126">
        <v>0.7</v>
      </c>
      <c r="AL61" s="199"/>
      <c r="AM61" s="30"/>
      <c r="AN61" s="133"/>
      <c r="AO61" s="66"/>
    </row>
    <row r="62" spans="1:41" s="32" customFormat="1" ht="15.75" x14ac:dyDescent="0.25">
      <c r="A62" s="236">
        <v>4</v>
      </c>
      <c r="B62" s="19" t="s">
        <v>110</v>
      </c>
      <c r="C62" s="69" t="str">
        <f>IF(OR(TOTAL!C62="",TOTAL!C62=0),"",IF('Vîrsta 1-2 ani'!$C$6&lt;=0,(('Vîrsta 3-4 ani'!C62/'Vîrsta 3-4 ani'!$C$6)+0.012)*'Vîrsta 5-7 ani'!$C$6,(('Vîrsta 1-2 ani'!C62/'Vîrsta 1-2 ani'!$C$6)+0.02)*'Vîrsta 5-7 ani'!$C$6))</f>
        <v/>
      </c>
      <c r="D62" s="69" t="str">
        <f>IF(OR(TOTAL!D62="",TOTAL!D62=0),"",IF('Vîrsta 1-2 ani'!$C$6&lt;=0,(('Vîrsta 3-4 ani'!D62/'Vîrsta 3-4 ani'!$C$6)+0.012)*'Vîrsta 5-7 ani'!$C$6,(('Vîrsta 1-2 ani'!D62/'Vîrsta 1-2 ani'!$C$6)+0.02)*'Vîrsta 5-7 ani'!$C$6))</f>
        <v/>
      </c>
      <c r="E62" s="69" t="str">
        <f>IF(OR(TOTAL!E62="",TOTAL!E62=0),"",IF('Vîrsta 1-2 ani'!$C$6&lt;=0,(('Vîrsta 3-4 ani'!E62/'Vîrsta 3-4 ani'!$C$6)+0.012)*'Vîrsta 5-7 ani'!$C$6,(('Vîrsta 1-2 ani'!E62/'Vîrsta 1-2 ani'!$C$6)+0.02)*'Vîrsta 5-7 ani'!$C$6))</f>
        <v/>
      </c>
      <c r="F62" s="69" t="str">
        <f>IF(OR(TOTAL!F62="",TOTAL!F62=0),"",IF('Vîrsta 1-2 ani'!$C$6&lt;=0,(('Vîrsta 3-4 ani'!F62/'Vîrsta 3-4 ani'!$C$6)+0.012)*'Vîrsta 5-7 ani'!$C$6,(('Vîrsta 1-2 ani'!F62/'Vîrsta 1-2 ani'!$C$6)+0.02)*'Vîrsta 5-7 ani'!$C$6))</f>
        <v/>
      </c>
      <c r="G62" s="69">
        <f>IF(OR(TOTAL!G62="",TOTAL!G62=0),"",IF('Vîrsta 1-2 ani'!$C$6&lt;=0,(('Vîrsta 3-4 ani'!G62/'Vîrsta 3-4 ani'!$C$6)+0.012)*'Vîrsta 5-7 ani'!$C$6,(('Vîrsta 1-2 ani'!G62/'Vîrsta 1-2 ani'!$C$6)+0.02)*'Vîrsta 5-7 ani'!$C$6))</f>
        <v>0.55008000000000001</v>
      </c>
      <c r="H62" s="69" t="str">
        <f>IF(OR(TOTAL!H62="",TOTAL!H62=0),"",IF('Vîrsta 1-2 ani'!$C$6&lt;=0,(('Vîrsta 3-4 ani'!H62/'Vîrsta 3-4 ani'!$C$6)+0.012)*'Vîrsta 5-7 ani'!$C$6,(('Vîrsta 1-2 ani'!H62/'Vîrsta 1-2 ani'!$C$6)+0.02)*'Vîrsta 5-7 ani'!$C$6))</f>
        <v/>
      </c>
      <c r="I62" s="69" t="str">
        <f>IF(OR(TOTAL!I62="",TOTAL!I62=0),"",IF('Vîrsta 1-2 ani'!$C$6&lt;=0,(('Vîrsta 3-4 ani'!I62/'Vîrsta 3-4 ani'!$C$6)+0.012)*'Vîrsta 5-7 ani'!$C$6,(('Vîrsta 1-2 ani'!I62/'Vîrsta 1-2 ani'!$C$6)+0.02)*'Vîrsta 5-7 ani'!$C$6))</f>
        <v/>
      </c>
      <c r="J62" s="69" t="str">
        <f>IF(OR(TOTAL!J62="",TOTAL!J62=0),"",IF('Vîrsta 1-2 ani'!$C$6&lt;=0,(('Vîrsta 3-4 ani'!J62/'Vîrsta 3-4 ani'!$C$6)+0.012)*'Vîrsta 5-7 ani'!$C$6,(('Vîrsta 1-2 ani'!J62/'Vîrsta 1-2 ani'!$C$6)+0.02)*'Vîrsta 5-7 ani'!$C$6))</f>
        <v/>
      </c>
      <c r="K62" s="69" t="str">
        <f>IF(OR(TOTAL!K62="",TOTAL!K62=0),"",IF('Vîrsta 1-2 ani'!$C$6&lt;=0,(('Vîrsta 3-4 ani'!K62/'Vîrsta 3-4 ani'!$C$6)+0.012)*'Vîrsta 5-7 ani'!$C$6,(('Vîrsta 1-2 ani'!K62/'Vîrsta 1-2 ani'!$C$6)+0.02)*'Vîrsta 5-7 ani'!$C$6))</f>
        <v/>
      </c>
      <c r="L62" s="69">
        <f>IF(OR(TOTAL!L62="",TOTAL!L62=0),"",IF('Vîrsta 1-2 ani'!$C$6&lt;=0,(('Vîrsta 3-4 ani'!L62/'Vîrsta 3-4 ani'!$C$6)+0.012)*'Vîrsta 5-7 ani'!$C$6,(('Vîrsta 1-2 ani'!L62/'Vîrsta 1-2 ani'!$C$6)+0.02)*'Vîrsta 5-7 ani'!$C$6))</f>
        <v>0.69408000000000003</v>
      </c>
      <c r="M62" s="69" t="str">
        <f>IF(OR(TOTAL!M62="",TOTAL!M62=0),"",IF('Vîrsta 1-2 ani'!$C$6&lt;=0,(('Vîrsta 3-4 ani'!M62/'Vîrsta 3-4 ani'!$C$6)+0.012)*'Vîrsta 5-7 ani'!$C$6,(('Vîrsta 1-2 ani'!M62/'Vîrsta 1-2 ani'!$C$6)+0.02)*'Vîrsta 5-7 ani'!$C$6))</f>
        <v/>
      </c>
      <c r="N62" s="69" t="str">
        <f>IF(OR(TOTAL!N62="",TOTAL!N62=0),"",IF('Vîrsta 1-2 ani'!$C$6&lt;=0,(('Vîrsta 3-4 ani'!N62/'Vîrsta 3-4 ani'!$C$6)+0.012)*'Vîrsta 5-7 ani'!$C$6,(('Vîrsta 1-2 ani'!N62/'Vîrsta 1-2 ani'!$C$6)+0.02)*'Vîrsta 5-7 ani'!$C$6))</f>
        <v/>
      </c>
      <c r="O62" s="69" t="str">
        <f>IF(OR(TOTAL!O62="",TOTAL!O62=0),"",IF('Vîrsta 1-2 ani'!$C$6&lt;=0,(('Vîrsta 3-4 ani'!O62/'Vîrsta 3-4 ani'!$C$6)+0.012)*'Vîrsta 5-7 ani'!$C$6,(('Vîrsta 1-2 ani'!O62/'Vîrsta 1-2 ani'!$C$6)+0.02)*'Vîrsta 5-7 ani'!$C$6))</f>
        <v/>
      </c>
      <c r="P62" s="69" t="str">
        <f>IF(OR(TOTAL!P62="",TOTAL!P62=0),"",IF('Vîrsta 1-2 ani'!$C$6&lt;=0,(('Vîrsta 3-4 ani'!P62/'Vîrsta 3-4 ani'!$C$6)+0.012)*'Vîrsta 5-7 ani'!$C$6,(('Vîrsta 1-2 ani'!P62/'Vîrsta 1-2 ani'!$C$6)+0.02)*'Vîrsta 5-7 ani'!$C$6))</f>
        <v/>
      </c>
      <c r="Q62" s="69">
        <f>IF(OR(TOTAL!Q62="",TOTAL!Q62=0),"",IF('Vîrsta 1-2 ani'!$C$6&lt;=0,(('Vîrsta 3-4 ani'!Q62/'Vîrsta 3-4 ani'!$C$6)+0.012)*'Vîrsta 5-7 ani'!$C$6,(('Vîrsta 1-2 ani'!Q62/'Vîrsta 1-2 ani'!$C$6)+0.02)*'Vîrsta 5-7 ani'!$C$6))</f>
        <v>7.3180799999999993</v>
      </c>
      <c r="R62" s="69">
        <f>IF(OR(TOTAL!R62="",TOTAL!R62=0),"",IF('Vîrsta 1-2 ani'!$C$6&lt;=0,(('Vîrsta 3-4 ani'!R62/'Vîrsta 3-4 ani'!$C$6)+0.012)*'Vîrsta 5-7 ani'!$C$6,(('Vîrsta 1-2 ani'!R62/'Vîrsta 1-2 ani'!$C$6)+0.02)*'Vîrsta 5-7 ani'!$C$6))</f>
        <v>1.7980800000000001</v>
      </c>
      <c r="S62" s="69" t="str">
        <f>IF(OR(TOTAL!S62="",TOTAL!S62=0),"",IF('Vîrsta 1-2 ani'!$C$6&lt;=0,(('Vîrsta 3-4 ani'!S62/'Vîrsta 3-4 ani'!$C$6)+0.012)*'Vîrsta 5-7 ani'!$C$6,(('Vîrsta 1-2 ani'!S62/'Vîrsta 1-2 ani'!$C$6)+0.02)*'Vîrsta 5-7 ani'!$C$6))</f>
        <v/>
      </c>
      <c r="T62" s="69" t="str">
        <f>IF(OR(TOTAL!T62="",TOTAL!T62=0),"",IF('Vîrsta 1-2 ani'!$C$6&lt;=0,(('Vîrsta 3-4 ani'!T62/'Vîrsta 3-4 ani'!$C$6)+0.012)*'Vîrsta 5-7 ani'!$C$6,(('Vîrsta 1-2 ani'!T62/'Vîrsta 1-2 ani'!$C$6)+0.02)*'Vîrsta 5-7 ani'!$C$6))</f>
        <v/>
      </c>
      <c r="U62" s="69" t="str">
        <f>IF(OR(TOTAL!U62="",TOTAL!U62=0),"",IF('Vîrsta 1-2 ani'!$C$6&lt;=0,(('Vîrsta 3-4 ani'!U62/'Vîrsta 3-4 ani'!$C$6)+0.012)*'Vîrsta 5-7 ani'!$C$6,(('Vîrsta 1-2 ani'!U62/'Vîrsta 1-2 ani'!$C$6)+0.02)*'Vîrsta 5-7 ani'!$C$6))</f>
        <v/>
      </c>
      <c r="V62" s="69" t="str">
        <f>IF(OR(TOTAL!V62="",TOTAL!V62=0),"",IF('Vîrsta 1-2 ani'!$C$6&lt;=0,(('Vîrsta 3-4 ani'!V62/'Vîrsta 3-4 ani'!$C$6)+0.012)*'Vîrsta 5-7 ani'!$C$6,(('Vîrsta 1-2 ani'!V62/'Vîrsta 1-2 ani'!$C$6)+0.02)*'Vîrsta 5-7 ani'!$C$6))</f>
        <v/>
      </c>
      <c r="W62" s="69" t="str">
        <f>IF(OR(TOTAL!W62="",TOTAL!W62=0),"",IF('Vîrsta 1-2 ani'!$C$6&lt;=0,(('Vîrsta 3-4 ani'!W62/'Vîrsta 3-4 ani'!$C$6)+0.012)*'Vîrsta 5-7 ani'!$C$6,(('Vîrsta 1-2 ani'!W62/'Vîrsta 1-2 ani'!$C$6)+0.02)*'Vîrsta 5-7 ani'!$C$6))</f>
        <v/>
      </c>
      <c r="X62" s="69" t="str">
        <f>IF(OR(TOTAL!X62="",TOTAL!X62=0),"",IF('Vîrsta 1-2 ani'!$C$6&lt;=0,(('Vîrsta 3-4 ani'!X62/'Vîrsta 3-4 ani'!$C$6)+0.012)*'Vîrsta 5-7 ani'!$C$6,(('Vîrsta 1-2 ani'!X62/'Vîrsta 1-2 ani'!$C$6)+0.02)*'Vîrsta 5-7 ani'!$C$6))</f>
        <v/>
      </c>
      <c r="Y62" s="69" t="str">
        <f>IF(OR(TOTAL!Y62="",TOTAL!Y62=0),"",IF('Vîrsta 1-2 ani'!$C$6&lt;=0,(('Vîrsta 3-4 ani'!Y62/'Vîrsta 3-4 ani'!$C$6)+0.012)*'Vîrsta 5-7 ani'!$C$6,(('Vîrsta 1-2 ani'!Y62/'Vîrsta 1-2 ani'!$C$6)+0.02)*'Vîrsta 5-7 ani'!$C$6))</f>
        <v/>
      </c>
      <c r="Z62" s="10">
        <f t="shared" si="15"/>
        <v>10.36032</v>
      </c>
      <c r="AA62" s="10">
        <f t="shared" si="2"/>
        <v>14.779343794579171</v>
      </c>
      <c r="AB62" s="10">
        <f t="shared" si="16"/>
        <v>14.779343794579171</v>
      </c>
      <c r="AC62" s="4"/>
      <c r="AD62" s="90">
        <f>IFERROR(IF($AB62=0,"",$AB62*AE62),"")</f>
        <v>0.12414648787446503</v>
      </c>
      <c r="AE62" s="91">
        <v>8.3999999999999995E-3</v>
      </c>
      <c r="AF62" s="90">
        <f>IFERROR(IF($AB62=0,"",$AB62*AG62),"")</f>
        <v>1.4779343794579172E-2</v>
      </c>
      <c r="AG62" s="91">
        <v>1E-3</v>
      </c>
      <c r="AH62" s="90">
        <f>IFERROR(IF($AB62=0,"",$AB62*AI62),"")</f>
        <v>0.67984981455064186</v>
      </c>
      <c r="AI62" s="91">
        <v>4.5999999999999999E-2</v>
      </c>
      <c r="AJ62" s="90">
        <f>IFERROR(IF($AB62=0,"",$AB62*AK62),"")</f>
        <v>3.9904228245363766</v>
      </c>
      <c r="AK62" s="91">
        <v>0.27</v>
      </c>
      <c r="AL62" s="200">
        <v>40</v>
      </c>
      <c r="AM62" s="128">
        <f t="shared" ref="AM62:AM64" si="23">IFERROR((AB62-AL62),"")</f>
        <v>-25.220656205420831</v>
      </c>
      <c r="AN62" s="129">
        <f t="shared" ref="AN62:AN68" si="24">IFERROR((AB62*100/AL62),"")</f>
        <v>36.948359486447927</v>
      </c>
      <c r="AO62" s="65"/>
    </row>
    <row r="63" spans="1:41" ht="15.75" x14ac:dyDescent="0.25">
      <c r="A63" s="310">
        <v>5</v>
      </c>
      <c r="B63" s="19" t="s">
        <v>108</v>
      </c>
      <c r="C63" s="69">
        <f>IF(OR(TOTAL!C63="",TOTAL!C63=0),"",IF('Vîrsta 1-2 ani'!$C$6&lt;=0,(('Vîrsta 3-4 ani'!C63/'Vîrsta 3-4 ani'!$C$6)+0.024)*'Vîrsta 5-7 ani'!$C$6,(('Vîrsta 1-2 ani'!C63/'Vîrsta 1-2 ani'!$C$6)+0.056)*'Vîrsta 5-7 ani'!$C$6))</f>
        <v>1.4308799999999997</v>
      </c>
      <c r="D63" s="69">
        <f>IF(OR(TOTAL!D63="",TOTAL!D63=0),"",IF('Vîrsta 1-2 ani'!$C$6&lt;=0,(('Vîrsta 3-4 ani'!D63/'Vîrsta 3-4 ani'!$C$6)+0.024)*'Vîrsta 5-7 ani'!$C$6,(('Vîrsta 1-2 ani'!D63/'Vîrsta 1-2 ani'!$C$6)+0.056)*'Vîrsta 5-7 ani'!$C$6))</f>
        <v>2.9908799999999998</v>
      </c>
      <c r="E63" s="69">
        <f>IF(OR(TOTAL!E63="",TOTAL!E63=0),"",IF('Vîrsta 1-2 ani'!$C$6&lt;=0,(('Vîrsta 3-4 ani'!E63/'Vîrsta 3-4 ani'!$C$6)+0.024)*'Vîrsta 5-7 ani'!$C$6,(('Vîrsta 1-2 ani'!E63/'Vîrsta 1-2 ani'!$C$6)+0.056)*'Vîrsta 5-7 ani'!$C$6))</f>
        <v>2.21088</v>
      </c>
      <c r="F63" s="69">
        <f>IF(OR(TOTAL!F63="",TOTAL!F63=0),"",IF('Vîrsta 1-2 ani'!$C$6&lt;=0,(('Vîrsta 3-4 ani'!F63/'Vîrsta 3-4 ani'!$C$6)+0.024)*'Vîrsta 5-7 ani'!$C$6,(('Vîrsta 1-2 ani'!F63/'Vîrsta 1-2 ani'!$C$6)+0.056)*'Vîrsta 5-7 ani'!$C$6))</f>
        <v>1.8268799999999998</v>
      </c>
      <c r="G63" s="69">
        <f>IF(OR(TOTAL!G63="",TOTAL!G63=0),"",IF('Vîrsta 1-2 ani'!$C$6&lt;=0,(('Vîrsta 3-4 ani'!G63/'Vîrsta 3-4 ani'!$C$6)+0.024)*'Vîrsta 5-7 ani'!$C$6,(('Vîrsta 1-2 ani'!G63/'Vîrsta 1-2 ani'!$C$6)+0.056)*'Vîrsta 5-7 ani'!$C$6))</f>
        <v>1.1548799999999999</v>
      </c>
      <c r="H63" s="69">
        <f>IF(OR(TOTAL!H63="",TOTAL!H63=0),"",IF('Vîrsta 1-2 ani'!$C$6&lt;=0,(('Vîrsta 3-4 ani'!H63/'Vîrsta 3-4 ani'!$C$6)+0.024)*'Vîrsta 5-7 ani'!$C$6,(('Vîrsta 1-2 ani'!H63/'Vîrsta 1-2 ani'!$C$6)+0.056)*'Vîrsta 5-7 ani'!$C$6))</f>
        <v>1.1908800000000002</v>
      </c>
      <c r="I63" s="69">
        <f>IF(OR(TOTAL!I63="",TOTAL!I63=0),"",IF('Vîrsta 1-2 ani'!$C$6&lt;=0,(('Vîrsta 3-4 ani'!I63/'Vîrsta 3-4 ani'!$C$6)+0.024)*'Vîrsta 5-7 ani'!$C$6,(('Vîrsta 1-2 ani'!I63/'Vîrsta 1-2 ani'!$C$6)+0.056)*'Vîrsta 5-7 ani'!$C$6))</f>
        <v>2.8084799999999999</v>
      </c>
      <c r="J63" s="69">
        <f>IF(OR(TOTAL!J63="",TOTAL!J63=0),"",IF('Vîrsta 1-2 ani'!$C$6&lt;=0,(('Vîrsta 3-4 ani'!J63/'Vîrsta 3-4 ani'!$C$6)+0.024)*'Vîrsta 5-7 ani'!$C$6,(('Vîrsta 1-2 ani'!J63/'Vîrsta 1-2 ani'!$C$6)+0.056)*'Vîrsta 5-7 ani'!$C$6))</f>
        <v>2.8108799999999996</v>
      </c>
      <c r="K63" s="69">
        <f>IF(OR(TOTAL!K63="",TOTAL!K63=0),"",IF('Vîrsta 1-2 ani'!$C$6&lt;=0,(('Vîrsta 3-4 ani'!K63/'Vîrsta 3-4 ani'!$C$6)+0.024)*'Vîrsta 5-7 ani'!$C$6,(('Vîrsta 1-2 ani'!K63/'Vîrsta 1-2 ani'!$C$6)+0.056)*'Vîrsta 5-7 ani'!$C$6))</f>
        <v>2.2972799999999998</v>
      </c>
      <c r="L63" s="69">
        <f>IF(OR(TOTAL!L63="",TOTAL!L63=0),"",IF('Vîrsta 1-2 ani'!$C$6&lt;=0,(('Vîrsta 3-4 ani'!L63/'Vîrsta 3-4 ani'!$C$6)+0.024)*'Vîrsta 5-7 ani'!$C$6,(('Vîrsta 1-2 ani'!L63/'Vîrsta 1-2 ani'!$C$6)+0.056)*'Vîrsta 5-7 ani'!$C$6))</f>
        <v>1.2283199999999999</v>
      </c>
      <c r="M63" s="69">
        <f>IF(OR(TOTAL!M63="",TOTAL!M63=0),"",IF('Vîrsta 1-2 ani'!$C$6&lt;=0,(('Vîrsta 3-4 ani'!M63/'Vîrsta 3-4 ani'!$C$6)+0.024)*'Vîrsta 5-7 ani'!$C$6,(('Vîrsta 1-2 ani'!M63/'Vîrsta 1-2 ani'!$C$6)+0.056)*'Vîrsta 5-7 ani'!$C$6))</f>
        <v>1.2532799999999999</v>
      </c>
      <c r="N63" s="69">
        <f>IF(OR(TOTAL!N63="",TOTAL!N63=0),"",IF('Vîrsta 1-2 ani'!$C$6&lt;=0,(('Vîrsta 3-4 ani'!N63/'Vîrsta 3-4 ani'!$C$6)+0.024)*'Vîrsta 5-7 ani'!$C$6,(('Vîrsta 1-2 ani'!N63/'Vîrsta 1-2 ani'!$C$6)+0.056)*'Vîrsta 5-7 ani'!$C$6))</f>
        <v>2.3284799999999999</v>
      </c>
      <c r="O63" s="69">
        <f>IF(OR(TOTAL!O63="",TOTAL!O63=0),"",IF('Vîrsta 1-2 ani'!$C$6&lt;=0,(('Vîrsta 3-4 ani'!O63/'Vîrsta 3-4 ani'!$C$6)+0.024)*'Vîrsta 5-7 ani'!$C$6,(('Vîrsta 1-2 ani'!O63/'Vîrsta 1-2 ani'!$C$6)+0.056)*'Vîrsta 5-7 ani'!$C$6))</f>
        <v>1.8808799999999999</v>
      </c>
      <c r="P63" s="69">
        <f>IF(OR(TOTAL!P63="",TOTAL!P63=0),"",IF('Vîrsta 1-2 ani'!$C$6&lt;=0,(('Vîrsta 3-4 ani'!P63/'Vîrsta 3-4 ani'!$C$6)+0.024)*'Vîrsta 5-7 ani'!$C$6,(('Vîrsta 1-2 ani'!P63/'Vîrsta 1-2 ani'!$C$6)+0.056)*'Vîrsta 5-7 ani'!$C$6))</f>
        <v>23.894880000000001</v>
      </c>
      <c r="Q63" s="69">
        <f>IF(OR(TOTAL!Q63="",TOTAL!Q63=0),"",IF('Vîrsta 1-2 ani'!$C$6&lt;=0,(('Vîrsta 3-4 ani'!Q63/'Vîrsta 3-4 ani'!$C$6)+0.024)*'Vîrsta 5-7 ani'!$C$6,(('Vîrsta 1-2 ani'!Q63/'Vîrsta 1-2 ani'!$C$6)+0.056)*'Vîrsta 5-7 ani'!$C$6))</f>
        <v>16.85088</v>
      </c>
      <c r="R63" s="69" t="str">
        <f>IF(OR(TOTAL!R63="",TOTAL!R63=0),"",IF('Vîrsta 1-2 ani'!$C$6&lt;=0,(('Vîrsta 3-4 ani'!R63/'Vîrsta 3-4 ani'!$C$6)+0.024)*'Vîrsta 5-7 ani'!$C$6,(('Vîrsta 1-2 ani'!R63/'Vîrsta 1-2 ani'!$C$6)+0.056)*'Vîrsta 5-7 ani'!$C$6))</f>
        <v/>
      </c>
      <c r="S63" s="69">
        <f>IF(OR(TOTAL!S63="",TOTAL!S63=0),"",IF('Vîrsta 1-2 ani'!$C$6&lt;=0,(('Vîrsta 3-4 ani'!S63/'Vîrsta 3-4 ani'!$C$6)+0.024)*'Vîrsta 5-7 ani'!$C$6,(('Vîrsta 1-2 ani'!S63/'Vîrsta 1-2 ani'!$C$6)+0.056)*'Vîrsta 5-7 ani'!$C$6))</f>
        <v>1.8508799999999999</v>
      </c>
      <c r="T63" s="69">
        <f>IF(OR(TOTAL!T63="",TOTAL!T63=0),"",IF('Vîrsta 1-2 ani'!$C$6&lt;=0,(('Vîrsta 3-4 ani'!T63/'Vîrsta 3-4 ani'!$C$6)+0.024)*'Vîrsta 5-7 ani'!$C$6,(('Vîrsta 1-2 ani'!T63/'Vîrsta 1-2 ani'!$C$6)+0.056)*'Vîrsta 5-7 ani'!$C$6))</f>
        <v>19.29888</v>
      </c>
      <c r="U63" s="69">
        <f>IF(OR(TOTAL!U63="",TOTAL!U63=0),"",IF('Vîrsta 1-2 ani'!$C$6&lt;=0,(('Vîrsta 3-4 ani'!U63/'Vîrsta 3-4 ani'!$C$6)+0.024)*'Vîrsta 5-7 ani'!$C$6,(('Vîrsta 1-2 ani'!U63/'Vîrsta 1-2 ani'!$C$6)+0.056)*'Vîrsta 5-7 ani'!$C$6))</f>
        <v>30.530879999999996</v>
      </c>
      <c r="V63" s="69">
        <f>IF(OR(TOTAL!V63="",TOTAL!V63=0),"",IF('Vîrsta 1-2 ani'!$C$6&lt;=0,(('Vîrsta 3-4 ani'!V63/'Vîrsta 3-4 ani'!$C$6)+0.024)*'Vîrsta 5-7 ani'!$C$6,(('Vîrsta 1-2 ani'!V63/'Vîrsta 1-2 ani'!$C$6)+0.056)*'Vîrsta 5-7 ani'!$C$6))</f>
        <v>20.258879999999998</v>
      </c>
      <c r="W63" s="69" t="str">
        <f>IF(OR(TOTAL!W63="",TOTAL!W63=0),"",IF('Vîrsta 1-2 ani'!$C$6&lt;=0,(('Vîrsta 3-4 ani'!W63/'Vîrsta 3-4 ani'!$C$6)+0.024)*'Vîrsta 5-7 ani'!$C$6,(('Vîrsta 1-2 ani'!W63/'Vîrsta 1-2 ani'!$C$6)+0.056)*'Vîrsta 5-7 ani'!$C$6))</f>
        <v/>
      </c>
      <c r="X63" s="69" t="str">
        <f>IF(OR(TOTAL!X63="",TOTAL!X63=0),"",IF('Vîrsta 1-2 ani'!$C$6&lt;=0,(('Vîrsta 3-4 ani'!X63/'Vîrsta 3-4 ani'!$C$6)+0.024)*'Vîrsta 5-7 ani'!$C$6,(('Vîrsta 1-2 ani'!X63/'Vîrsta 1-2 ani'!$C$6)+0.056)*'Vîrsta 5-7 ani'!$C$6))</f>
        <v/>
      </c>
      <c r="Y63" s="69" t="str">
        <f>IF(OR(TOTAL!Y63="",TOTAL!Y63=0),"",IF('Vîrsta 1-2 ani'!$C$6&lt;=0,(('Vîrsta 3-4 ani'!Y63/'Vîrsta 3-4 ani'!$C$6)+0.024)*'Vîrsta 5-7 ani'!$C$6,(('Vîrsta 1-2 ani'!Y63/'Vîrsta 1-2 ani'!$C$6)+0.056)*'Vîrsta 5-7 ani'!$C$6))</f>
        <v/>
      </c>
      <c r="Z63" s="10">
        <f t="shared" ref="Z63" si="25">Z64+Z68</f>
        <v>138.04632000000001</v>
      </c>
      <c r="AA63" s="10">
        <f t="shared" si="2"/>
        <v>196.92770328102714</v>
      </c>
      <c r="AB63" s="10">
        <f>SUM(AB64,AB68)</f>
        <v>196.92770328102714</v>
      </c>
      <c r="AC63" s="4"/>
      <c r="AD63" s="90">
        <f>SUM(AD64,AD68)</f>
        <v>5.3459417974322401</v>
      </c>
      <c r="AE63" s="91"/>
      <c r="AF63" s="90">
        <f>SUM(AF64,AF68)</f>
        <v>7.7685237089871633</v>
      </c>
      <c r="AG63" s="91"/>
      <c r="AH63" s="90">
        <f>SUM(AH64,AH68)</f>
        <v>7.3281257631954375</v>
      </c>
      <c r="AI63" s="91"/>
      <c r="AJ63" s="90">
        <f>SUM(AJ64,AJ68)</f>
        <v>160.36279908701857</v>
      </c>
      <c r="AK63" s="91"/>
      <c r="AL63" s="193">
        <v>372</v>
      </c>
      <c r="AM63" s="96">
        <f t="shared" si="23"/>
        <v>-175.07229671897286</v>
      </c>
      <c r="AN63" s="96">
        <f t="shared" si="24"/>
        <v>52.937554645437402</v>
      </c>
      <c r="AO63" s="18"/>
    </row>
    <row r="64" spans="1:41" ht="15.75" x14ac:dyDescent="0.25">
      <c r="A64" s="311"/>
      <c r="B64" s="19" t="s">
        <v>113</v>
      </c>
      <c r="C64" s="69">
        <f>IF(OR(TOTAL!C64="",TOTAL!C64=0),"",IF('Vîrsta 1-2 ani'!$C$6&lt;=0,(('Vîrsta 3-4 ani'!C64/'Vîrsta 3-4 ani'!$C$6)+0.016)*'Vîrsta 5-7 ani'!$C$6,(('Vîrsta 1-2 ani'!C64/'Vîrsta 1-2 ani'!$C$6)+0.04)*'Vîrsta 5-7 ani'!$C$6))</f>
        <v>1.3190399999999998</v>
      </c>
      <c r="D64" s="69">
        <f>IF(OR(TOTAL!D64="",TOTAL!D64=0),"",IF('Vîrsta 1-2 ani'!$C$6&lt;=0,(('Vîrsta 3-4 ani'!D64/'Vîrsta 3-4 ani'!$C$6)+0.016)*'Vîrsta 5-7 ani'!$C$6,(('Vîrsta 1-2 ani'!D64/'Vîrsta 1-2 ani'!$C$6)+0.04)*'Vîrsta 5-7 ani'!$C$6))</f>
        <v>2.3990399999999998</v>
      </c>
      <c r="E64" s="69">
        <f>IF(OR(TOTAL!E64="",TOTAL!E64=0),"",IF('Vîrsta 1-2 ani'!$C$6&lt;=0,(('Vîrsta 3-4 ani'!E64/'Vîrsta 3-4 ani'!$C$6)+0.016)*'Vîrsta 5-7 ani'!$C$6,(('Vîrsta 1-2 ani'!E64/'Vîrsta 1-2 ani'!$C$6)+0.04)*'Vîrsta 5-7 ani'!$C$6))</f>
        <v>2.1590400000000001</v>
      </c>
      <c r="F64" s="69">
        <f>IF(OR(TOTAL!F64="",TOTAL!F64=0),"",IF('Vîrsta 1-2 ani'!$C$6&lt;=0,(('Vîrsta 3-4 ani'!F64/'Vîrsta 3-4 ani'!$C$6)+0.016)*'Vîrsta 5-7 ani'!$C$6,(('Vîrsta 1-2 ani'!F64/'Vîrsta 1-2 ani'!$C$6)+0.04)*'Vîrsta 5-7 ani'!$C$6))</f>
        <v>1.3190399999999998</v>
      </c>
      <c r="G64" s="69">
        <f>IF(OR(TOTAL!G64="",TOTAL!G64=0),"",IF('Vîrsta 1-2 ani'!$C$6&lt;=0,(('Vîrsta 3-4 ani'!G64/'Vîrsta 3-4 ani'!$C$6)+0.016)*'Vîrsta 5-7 ani'!$C$6,(('Vîrsta 1-2 ani'!G64/'Vîrsta 1-2 ani'!$C$6)+0.04)*'Vîrsta 5-7 ani'!$C$6))</f>
        <v>1.07904</v>
      </c>
      <c r="H64" s="69">
        <f>IF(OR(TOTAL!H64="",TOTAL!H64=0),"",IF('Vîrsta 1-2 ani'!$C$6&lt;=0,(('Vîrsta 3-4 ani'!H64/'Vîrsta 3-4 ani'!$C$6)+0.016)*'Vîrsta 5-7 ani'!$C$6,(('Vîrsta 1-2 ani'!H64/'Vîrsta 1-2 ani'!$C$6)+0.04)*'Vîrsta 5-7 ani'!$C$6))</f>
        <v>1.07904</v>
      </c>
      <c r="I64" s="69">
        <f>IF(OR(TOTAL!I64="",TOTAL!I64=0),"",IF('Vîrsta 1-2 ani'!$C$6&lt;=0,(('Vîrsta 3-4 ani'!I64/'Vîrsta 3-4 ani'!$C$6)+0.016)*'Vîrsta 5-7 ani'!$C$6,(('Vîrsta 1-2 ani'!I64/'Vîrsta 1-2 ani'!$C$6)+0.04)*'Vîrsta 5-7 ani'!$C$6))</f>
        <v>2.03904</v>
      </c>
      <c r="J64" s="69">
        <f>IF(OR(TOTAL!J64="",TOTAL!J64=0),"",IF('Vîrsta 1-2 ani'!$C$6&lt;=0,(('Vîrsta 3-4 ani'!J64/'Vîrsta 3-4 ani'!$C$6)+0.016)*'Vîrsta 5-7 ani'!$C$6,(('Vîrsta 1-2 ani'!J64/'Vîrsta 1-2 ani'!$C$6)+0.04)*'Vîrsta 5-7 ani'!$C$6))</f>
        <v>2.6390400000000001</v>
      </c>
      <c r="K64" s="69">
        <f>IF(OR(TOTAL!K64="",TOTAL!K64=0),"",IF('Vîrsta 1-2 ani'!$C$6&lt;=0,(('Vîrsta 3-4 ani'!K64/'Vîrsta 3-4 ani'!$C$6)+0.016)*'Vîrsta 5-7 ani'!$C$6,(('Vîrsta 1-2 ani'!K64/'Vîrsta 1-2 ani'!$C$6)+0.04)*'Vîrsta 5-7 ani'!$C$6))</f>
        <v>1.5590399999999998</v>
      </c>
      <c r="L64" s="69">
        <f>IF(OR(TOTAL!L64="",TOTAL!L64=0),"",IF('Vîrsta 1-2 ani'!$C$6&lt;=0,(('Vîrsta 3-4 ani'!L64/'Vîrsta 3-4 ani'!$C$6)+0.016)*'Vîrsta 5-7 ani'!$C$6,(('Vîrsta 1-2 ani'!L64/'Vîrsta 1-2 ani'!$C$6)+0.04)*'Vîrsta 5-7 ani'!$C$6))</f>
        <v>1.07904</v>
      </c>
      <c r="M64" s="69">
        <f>IF(OR(TOTAL!M64="",TOTAL!M64=0),"",IF('Vîrsta 1-2 ani'!$C$6&lt;=0,(('Vîrsta 3-4 ani'!M64/'Vîrsta 3-4 ani'!$C$6)+0.016)*'Vîrsta 5-7 ani'!$C$6,(('Vîrsta 1-2 ani'!M64/'Vîrsta 1-2 ani'!$C$6)+0.04)*'Vîrsta 5-7 ani'!$C$6))</f>
        <v>1.07904</v>
      </c>
      <c r="N64" s="69">
        <f>IF(OR(TOTAL!N64="",TOTAL!N64=0),"",IF('Vîrsta 1-2 ani'!$C$6&lt;=0,(('Vîrsta 3-4 ani'!N64/'Vîrsta 3-4 ani'!$C$6)+0.016)*'Vîrsta 5-7 ani'!$C$6,(('Vîrsta 1-2 ani'!N64/'Vîrsta 1-2 ani'!$C$6)+0.04)*'Vîrsta 5-7 ani'!$C$6))</f>
        <v>1.5590399999999998</v>
      </c>
      <c r="O64" s="69">
        <f>IF(OR(TOTAL!O64="",TOTAL!O64=0),"",IF('Vîrsta 1-2 ani'!$C$6&lt;=0,(('Vîrsta 3-4 ani'!O64/'Vîrsta 3-4 ani'!$C$6)+0.016)*'Vîrsta 5-7 ani'!$C$6,(('Vîrsta 1-2 ani'!O64/'Vîrsta 1-2 ani'!$C$6)+0.04)*'Vîrsta 5-7 ani'!$C$6))</f>
        <v>1.7690399999999995</v>
      </c>
      <c r="P64" s="69">
        <f>IF(OR(TOTAL!P64="",TOTAL!P64=0),"",IF('Vîrsta 1-2 ani'!$C$6&lt;=0,(('Vîrsta 3-4 ani'!P64/'Vîrsta 3-4 ani'!$C$6)+0.016)*'Vîrsta 5-7 ani'!$C$6,(('Vîrsta 1-2 ani'!P64/'Vîrsta 1-2 ani'!$C$6)+0.04)*'Vîrsta 5-7 ani'!$C$6))</f>
        <v>16.919040000000003</v>
      </c>
      <c r="Q64" s="69">
        <f>IF(OR(TOTAL!Q64="",TOTAL!Q64=0),"",IF('Vîrsta 1-2 ani'!$C$6&lt;=0,(('Vîrsta 3-4 ani'!Q64/'Vîrsta 3-4 ani'!$C$6)+0.016)*'Vîrsta 5-7 ani'!$C$6,(('Vîrsta 1-2 ani'!Q64/'Vîrsta 1-2 ani'!$C$6)+0.04)*'Vîrsta 5-7 ani'!$C$6))</f>
        <v>16.679040000000004</v>
      </c>
      <c r="R64" s="69" t="str">
        <f>IF(OR(TOTAL!R64="",TOTAL!R64=0),"",IF('Vîrsta 1-2 ani'!$C$6&lt;=0,(('Vîrsta 3-4 ani'!R64/'Vîrsta 3-4 ani'!$C$6)+0.016)*'Vîrsta 5-7 ani'!$C$6,(('Vîrsta 1-2 ani'!R64/'Vîrsta 1-2 ani'!$C$6)+0.04)*'Vîrsta 5-7 ani'!$C$6))</f>
        <v/>
      </c>
      <c r="S64" s="69">
        <f>IF(OR(TOTAL!S64="",TOTAL!S64=0),"",IF('Vîrsta 1-2 ani'!$C$6&lt;=0,(('Vîrsta 3-4 ani'!S64/'Vîrsta 3-4 ani'!$C$6)+0.016)*'Vîrsta 5-7 ani'!$C$6,(('Vîrsta 1-2 ani'!S64/'Vîrsta 1-2 ani'!$C$6)+0.04)*'Vîrsta 5-7 ani'!$C$6))</f>
        <v>1.5590399999999998</v>
      </c>
      <c r="T64" s="69">
        <f>IF(OR(TOTAL!T64="",TOTAL!T64=0),"",IF('Vîrsta 1-2 ani'!$C$6&lt;=0,(('Vîrsta 3-4 ani'!T64/'Vîrsta 3-4 ani'!$C$6)+0.016)*'Vîrsta 5-7 ani'!$C$6,(('Vîrsta 1-2 ani'!T64/'Vîrsta 1-2 ani'!$C$6)+0.04)*'Vîrsta 5-7 ani'!$C$6))</f>
        <v>12.35904</v>
      </c>
      <c r="U64" s="69">
        <f>IF(OR(TOTAL!U64="",TOTAL!U64=0),"",IF('Vîrsta 1-2 ani'!$C$6&lt;=0,(('Vîrsta 3-4 ani'!U64/'Vîrsta 3-4 ani'!$C$6)+0.016)*'Vîrsta 5-7 ani'!$C$6,(('Vîrsta 1-2 ani'!U64/'Vîrsta 1-2 ani'!$C$6)+0.04)*'Vîrsta 5-7 ani'!$C$6))</f>
        <v>29.879040000000003</v>
      </c>
      <c r="V64" s="69">
        <f>IF(OR(TOTAL!V64="",TOTAL!V64=0),"",IF('Vîrsta 1-2 ani'!$C$6&lt;=0,(('Vîrsta 3-4 ani'!V64/'Vîrsta 3-4 ani'!$C$6)+0.016)*'Vîrsta 5-7 ani'!$C$6,(('Vîrsta 1-2 ani'!V64/'Vîrsta 1-2 ani'!$C$6)+0.04)*'Vîrsta 5-7 ani'!$C$6))</f>
        <v>19.319040000000001</v>
      </c>
      <c r="W64" s="69" t="str">
        <f>IF(OR(TOTAL!W64="",TOTAL!W64=0),"",IF('Vîrsta 1-2 ani'!$C$6&lt;=0,(('Vîrsta 3-4 ani'!W64/'Vîrsta 3-4 ani'!$C$6)+0.016)*'Vîrsta 5-7 ani'!$C$6,(('Vîrsta 1-2 ani'!W64/'Vîrsta 1-2 ani'!$C$6)+0.04)*'Vîrsta 5-7 ani'!$C$6))</f>
        <v/>
      </c>
      <c r="X64" s="69" t="str">
        <f>IF(OR(TOTAL!X64="",TOTAL!X64=0),"",IF('Vîrsta 1-2 ani'!$C$6&lt;=0,(('Vîrsta 3-4 ani'!X64/'Vîrsta 3-4 ani'!$C$6)+0.016)*'Vîrsta 5-7 ani'!$C$6,(('Vîrsta 1-2 ani'!X64/'Vîrsta 1-2 ani'!$C$6)+0.04)*'Vîrsta 5-7 ani'!$C$6))</f>
        <v/>
      </c>
      <c r="Y64" s="69" t="str">
        <f>IF(OR(TOTAL!Y64="",TOTAL!Y64=0),"",IF('Vîrsta 1-2 ani'!$C$6&lt;=0,(('Vîrsta 3-4 ani'!Y64/'Vîrsta 3-4 ani'!$C$6)+0.016)*'Vîrsta 5-7 ani'!$C$6,(('Vîrsta 1-2 ani'!Y64/'Vîrsta 1-2 ani'!$C$6)+0.04)*'Vîrsta 5-7 ani'!$C$6))</f>
        <v/>
      </c>
      <c r="Z64" s="10">
        <f t="shared" ref="Z64:Z72" si="26">SUM(C64:Y64)</f>
        <v>117.79176000000001</v>
      </c>
      <c r="AA64" s="10">
        <f t="shared" si="2"/>
        <v>168.03389443651929</v>
      </c>
      <c r="AB64" s="10">
        <f t="shared" ref="AB64:AB71" si="27">IFERROR(IF($AA64=0,"",$AA64-AC64*AA64/100),"")</f>
        <v>168.03389443651929</v>
      </c>
      <c r="AC64" s="4"/>
      <c r="AD64" s="90">
        <f>IFERROR(IF($AB64=0,"",$AB64*AE64),"")</f>
        <v>4.5369151497860205</v>
      </c>
      <c r="AE64" s="91">
        <v>2.7E-2</v>
      </c>
      <c r="AF64" s="90">
        <f>IFERROR(IF($AB64=0,"",$AB64*AG64),"")</f>
        <v>2.8565762054208284</v>
      </c>
      <c r="AG64" s="91">
        <v>1.7000000000000001E-2</v>
      </c>
      <c r="AH64" s="90">
        <f>IFERROR(IF($AB64=0,"",$AB64*AI64),"")</f>
        <v>6.7213557774607722</v>
      </c>
      <c r="AI64" s="91">
        <v>0.04</v>
      </c>
      <c r="AJ64" s="90">
        <f>IFERROR(IF($AB64=0,"",$AB64*AK64),"")</f>
        <v>82.840709957204012</v>
      </c>
      <c r="AK64" s="91">
        <v>0.49299999999999999</v>
      </c>
      <c r="AL64" s="197">
        <v>328</v>
      </c>
      <c r="AM64" s="108">
        <f t="shared" si="23"/>
        <v>-159.96610556348071</v>
      </c>
      <c r="AN64" s="108">
        <f t="shared" si="24"/>
        <v>51.229845864792466</v>
      </c>
      <c r="AO64" s="18"/>
    </row>
    <row r="65" spans="1:41" s="31" customFormat="1" ht="15.75" x14ac:dyDescent="0.25">
      <c r="A65" s="311"/>
      <c r="B65" s="57" t="s">
        <v>42</v>
      </c>
      <c r="C65" s="245">
        <f>IF(OR(TOTAL!C65="",TOTAL!C65=0),"",TOTAL!C65/TOTAL!$C$6*'Vîrsta 5-7 ani'!$C$6)</f>
        <v>1.2000000000000002</v>
      </c>
      <c r="D65" s="245">
        <f>IF(OR(TOTAL!D65="",TOTAL!D65=0),"",TOTAL!D65/TOTAL!$C$6*'Vîrsta 5-7 ani'!$C$6)</f>
        <v>1.44</v>
      </c>
      <c r="E65" s="245">
        <f>IF(OR(TOTAL!E65="",TOTAL!E65=0),"",TOTAL!E65/TOTAL!$C$6*'Vîrsta 5-7 ani'!$C$6)</f>
        <v>1.44</v>
      </c>
      <c r="F65" s="245">
        <f>IF(OR(TOTAL!F65="",TOTAL!F65=0),"",TOTAL!F65/TOTAL!$C$6*'Vîrsta 5-7 ani'!$C$6)</f>
        <v>0.72</v>
      </c>
      <c r="G65" s="245">
        <f>IF(OR(TOTAL!G65="",TOTAL!G65=0),"",TOTAL!G65/TOTAL!$C$6*'Vîrsta 5-7 ani'!$C$6)</f>
        <v>0.96</v>
      </c>
      <c r="H65" s="245">
        <f>IF(OR(TOTAL!H65="",TOTAL!H65=0),"",TOTAL!H65/TOTAL!$C$6*'Vîrsta 5-7 ani'!$C$6)</f>
        <v>0.96</v>
      </c>
      <c r="I65" s="245">
        <f>IF(OR(TOTAL!I65="",TOTAL!I65=0),"",TOTAL!I65/TOTAL!$C$6*'Vîrsta 5-7 ani'!$C$6)</f>
        <v>0.96</v>
      </c>
      <c r="J65" s="245">
        <f>IF(OR(TOTAL!J65="",TOTAL!J65=0),"",TOTAL!J65/TOTAL!$C$6*'Vîrsta 5-7 ani'!$C$6)</f>
        <v>1.92</v>
      </c>
      <c r="K65" s="245">
        <f>IF(OR(TOTAL!K65="",TOTAL!K65=0),"",TOTAL!K65/TOTAL!$C$6*'Vîrsta 5-7 ani'!$C$6)</f>
        <v>0.72</v>
      </c>
      <c r="L65" s="245">
        <f>IF(OR(TOTAL!L65="",TOTAL!L65=0),"",TOTAL!L65/TOTAL!$C$6*'Vîrsta 5-7 ani'!$C$6)</f>
        <v>0.96</v>
      </c>
      <c r="M65" s="245">
        <f>IF(OR(TOTAL!M65="",TOTAL!M65=0),"",TOTAL!M65/TOTAL!$C$6*'Vîrsta 5-7 ani'!$C$6)</f>
        <v>0.96</v>
      </c>
      <c r="N65" s="245">
        <f>IF(OR(TOTAL!N65="",TOTAL!N65=0),"",TOTAL!N65/TOTAL!$C$6*'Vîrsta 5-7 ani'!$C$6)</f>
        <v>0.48</v>
      </c>
      <c r="O65" s="245">
        <f>IF(OR(TOTAL!O65="",TOTAL!O65=0),"",TOTAL!O65/TOTAL!$C$6*'Vîrsta 5-7 ani'!$C$6)</f>
        <v>1.2000000000000002</v>
      </c>
      <c r="P65" s="245">
        <f>IF(OR(TOTAL!P65="",TOTAL!P65=0),"",TOTAL!P65/TOTAL!$C$6*'Vîrsta 5-7 ani'!$C$6)</f>
        <v>7.1999999999999993</v>
      </c>
      <c r="Q65" s="245">
        <f>IF(OR(TOTAL!Q65="",TOTAL!Q65=0),"",TOTAL!Q65/TOTAL!$C$6*'Vîrsta 5-7 ani'!$C$6)</f>
        <v>16.559999999999999</v>
      </c>
      <c r="R65" s="245" t="str">
        <f>IF(OR(TOTAL!R65="",TOTAL!R65=0),"",TOTAL!R65/TOTAL!$C$6*'Vîrsta 5-7 ani'!$C$6)</f>
        <v/>
      </c>
      <c r="S65" s="245">
        <f>IF(OR(TOTAL!S65="",TOTAL!S65=0),"",TOTAL!S65/TOTAL!$C$6*'Vîrsta 5-7 ani'!$C$6)</f>
        <v>1.44</v>
      </c>
      <c r="T65" s="245">
        <f>IF(OR(TOTAL!T65="",TOTAL!T65=0),"",TOTAL!T65/TOTAL!$C$6*'Vîrsta 5-7 ani'!$C$6)</f>
        <v>5.5200000000000005</v>
      </c>
      <c r="U65" s="245">
        <f>IF(OR(TOTAL!U65="",TOTAL!U65=0),"",TOTAL!U65/TOTAL!$C$6*'Vîrsta 5-7 ani'!$C$6)</f>
        <v>18.48</v>
      </c>
      <c r="V65" s="245">
        <f>IF(OR(TOTAL!V65="",TOTAL!V65=0),"",TOTAL!V65/TOTAL!$C$6*'Vîrsta 5-7 ani'!$C$6)</f>
        <v>9.6000000000000014</v>
      </c>
      <c r="W65" s="245" t="str">
        <f>IF(OR(TOTAL!W65="",TOTAL!W65=0),"",TOTAL!W65/TOTAL!$C$6*'Vîrsta 5-7 ani'!$C$6)</f>
        <v/>
      </c>
      <c r="X65" s="245" t="str">
        <f>IF(OR(TOTAL!X65="",TOTAL!X65=0),"",TOTAL!X65/TOTAL!$C$6*'Vîrsta 5-7 ani'!$C$6)</f>
        <v/>
      </c>
      <c r="Y65" s="245" t="str">
        <f>IF(OR(TOTAL!Y65="",TOTAL!Y65=0),"",TOTAL!Y65/TOTAL!$C$6*'Vîrsta 5-7 ani'!$C$6)</f>
        <v/>
      </c>
      <c r="Z65" s="11">
        <f t="shared" si="26"/>
        <v>72.72</v>
      </c>
      <c r="AA65" s="11">
        <f t="shared" si="2"/>
        <v>103.73751783166904</v>
      </c>
      <c r="AB65" s="11">
        <f t="shared" si="27"/>
        <v>103.73751783166904</v>
      </c>
      <c r="AC65" s="7">
        <v>0</v>
      </c>
      <c r="AD65" s="97">
        <f>IFERROR(IF($AB65=0,"",$AB65*AE65),"")</f>
        <v>3.1121255349500712</v>
      </c>
      <c r="AE65" s="98">
        <v>0.03</v>
      </c>
      <c r="AF65" s="97">
        <f>IFERROR(IF($AB65=0,"",$AB65*AG65),"")</f>
        <v>2.0747503566333809</v>
      </c>
      <c r="AG65" s="98">
        <v>0.02</v>
      </c>
      <c r="AH65" s="97">
        <f>IFERROR(IF($AB65=0,"",$AB65*AI65),"")</f>
        <v>5.1868758915834521</v>
      </c>
      <c r="AI65" s="98">
        <v>0.05</v>
      </c>
      <c r="AJ65" s="97">
        <f>IFERROR(IF($AB65=0,"",$AB65*AK65),"")</f>
        <v>53.9435092724679</v>
      </c>
      <c r="AK65" s="126">
        <v>0.52</v>
      </c>
      <c r="AL65" s="198"/>
      <c r="AM65" s="169"/>
      <c r="AN65" s="170"/>
      <c r="AO65" s="66"/>
    </row>
    <row r="66" spans="1:41" s="31" customFormat="1" ht="15.75" x14ac:dyDescent="0.25">
      <c r="A66" s="311"/>
      <c r="B66" s="57" t="s">
        <v>41</v>
      </c>
      <c r="C66" s="245" t="str">
        <f>IF(OR(TOTAL!C66="",TOTAL!C66=0),"",TOTAL!C66/TOTAL!$C$6*'Vîrsta 5-7 ani'!$C$6)</f>
        <v/>
      </c>
      <c r="D66" s="245">
        <f>IF(OR(TOTAL!D66="",TOTAL!D66=0),"",TOTAL!D66/TOTAL!$C$6*'Vîrsta 5-7 ani'!$C$6)</f>
        <v>0.84000000000000008</v>
      </c>
      <c r="E66" s="245" t="str">
        <f>IF(OR(TOTAL!E66="",TOTAL!E66=0),"",TOTAL!E66/TOTAL!$C$6*'Vîrsta 5-7 ani'!$C$6)</f>
        <v/>
      </c>
      <c r="F66" s="245">
        <f>IF(OR(TOTAL!F66="",TOTAL!F66=0),"",TOTAL!F66/TOTAL!$C$6*'Vîrsta 5-7 ani'!$C$6)</f>
        <v>0.48</v>
      </c>
      <c r="G66" s="245" t="str">
        <f>IF(OR(TOTAL!G66="",TOTAL!G66=0),"",TOTAL!G66/TOTAL!$C$6*'Vîrsta 5-7 ani'!$C$6)</f>
        <v/>
      </c>
      <c r="H66" s="245" t="str">
        <f>IF(OR(TOTAL!H66="",TOTAL!H66=0),"",TOTAL!H66/TOTAL!$C$6*'Vîrsta 5-7 ani'!$C$6)</f>
        <v/>
      </c>
      <c r="I66" s="245">
        <f>IF(OR(TOTAL!I66="",TOTAL!I66=0),"",TOTAL!I66/TOTAL!$C$6*'Vîrsta 5-7 ani'!$C$6)</f>
        <v>0.96</v>
      </c>
      <c r="J66" s="245" t="str">
        <f>IF(OR(TOTAL!J66="",TOTAL!J66=0),"",TOTAL!J66/TOTAL!$C$6*'Vîrsta 5-7 ani'!$C$6)</f>
        <v/>
      </c>
      <c r="K66" s="245">
        <f>IF(OR(TOTAL!K66="",TOTAL!K66=0),"",TOTAL!K66/TOTAL!$C$6*'Vîrsta 5-7 ani'!$C$6)</f>
        <v>0.72</v>
      </c>
      <c r="L66" s="245" t="str">
        <f>IF(OR(TOTAL!L66="",TOTAL!L66=0),"",TOTAL!L66/TOTAL!$C$6*'Vîrsta 5-7 ani'!$C$6)</f>
        <v/>
      </c>
      <c r="M66" s="245" t="str">
        <f>IF(OR(TOTAL!M66="",TOTAL!M66=0),"",TOTAL!M66/TOTAL!$C$6*'Vîrsta 5-7 ani'!$C$6)</f>
        <v/>
      </c>
      <c r="N66" s="245">
        <f>IF(OR(TOTAL!N66="",TOTAL!N66=0),"",TOTAL!N66/TOTAL!$C$6*'Vîrsta 5-7 ani'!$C$6)</f>
        <v>0.96</v>
      </c>
      <c r="O66" s="245" t="str">
        <f>IF(OR(TOTAL!O66="",TOTAL!O66=0),"",TOTAL!O66/TOTAL!$C$6*'Vîrsta 5-7 ani'!$C$6)</f>
        <v/>
      </c>
      <c r="P66" s="245">
        <f>IF(OR(TOTAL!P66="",TOTAL!P66=0),"",TOTAL!P66/TOTAL!$C$6*'Vîrsta 5-7 ani'!$C$6)</f>
        <v>9.6000000000000014</v>
      </c>
      <c r="Q66" s="245" t="str">
        <f>IF(OR(TOTAL!Q66="",TOTAL!Q66=0),"",TOTAL!Q66/TOTAL!$C$6*'Vîrsta 5-7 ani'!$C$6)</f>
        <v/>
      </c>
      <c r="R66" s="245" t="str">
        <f>IF(OR(TOTAL!R66="",TOTAL!R66=0),"",TOTAL!R66/TOTAL!$C$6*'Vîrsta 5-7 ani'!$C$6)</f>
        <v/>
      </c>
      <c r="S66" s="245" t="str">
        <f>IF(OR(TOTAL!S66="",TOTAL!S66=0),"",TOTAL!S66/TOTAL!$C$6*'Vîrsta 5-7 ani'!$C$6)</f>
        <v/>
      </c>
      <c r="T66" s="245" t="str">
        <f>IF(OR(TOTAL!T66="",TOTAL!T66=0),"",TOTAL!T66/TOTAL!$C$6*'Vîrsta 5-7 ani'!$C$6)</f>
        <v/>
      </c>
      <c r="U66" s="245">
        <f>IF(OR(TOTAL!U66="",TOTAL!U66=0),"",TOTAL!U66/TOTAL!$C$6*'Vîrsta 5-7 ani'!$C$6)</f>
        <v>11.28</v>
      </c>
      <c r="V66" s="245">
        <f>IF(OR(TOTAL!V66="",TOTAL!V66=0),"",TOTAL!V66/TOTAL!$C$6*'Vîrsta 5-7 ani'!$C$6)</f>
        <v>9.6000000000000014</v>
      </c>
      <c r="W66" s="245" t="str">
        <f>IF(OR(TOTAL!W66="",TOTAL!W66=0),"",TOTAL!W66/TOTAL!$C$6*'Vîrsta 5-7 ani'!$C$6)</f>
        <v/>
      </c>
      <c r="X66" s="245" t="str">
        <f>IF(OR(TOTAL!X66="",TOTAL!X66=0),"",TOTAL!X66/TOTAL!$C$6*'Vîrsta 5-7 ani'!$C$6)</f>
        <v/>
      </c>
      <c r="Y66" s="245" t="str">
        <f>IF(OR(TOTAL!Y66="",TOTAL!Y66=0),"",TOTAL!Y66/TOTAL!$C$6*'Vîrsta 5-7 ani'!$C$6)</f>
        <v/>
      </c>
      <c r="Z66" s="11">
        <f t="shared" si="26"/>
        <v>34.440000000000005</v>
      </c>
      <c r="AA66" s="11">
        <f t="shared" si="2"/>
        <v>49.129814550641953</v>
      </c>
      <c r="AB66" s="11">
        <f t="shared" si="27"/>
        <v>49.129814550641953</v>
      </c>
      <c r="AC66" s="7">
        <v>0</v>
      </c>
      <c r="AD66" s="97">
        <f t="shared" ref="AD66:AD67" si="28">IFERROR(IF($AB66=0,"",$AB66*AE66),"")</f>
        <v>1.4738944365192586</v>
      </c>
      <c r="AE66" s="98">
        <v>0.03</v>
      </c>
      <c r="AF66" s="97">
        <f t="shared" ref="AF66:AF67" si="29">IFERROR(IF($AB66=0,"",$AB66*AG66),"")</f>
        <v>2.4564907275320978E-2</v>
      </c>
      <c r="AG66" s="98">
        <v>5.0000000000000001E-4</v>
      </c>
      <c r="AH66" s="97">
        <f t="shared" ref="AH66:AH67" si="30">IFERROR(IF($AB66=0,"",$AB66*AI66),"")</f>
        <v>1.4738944365192586</v>
      </c>
      <c r="AI66" s="98">
        <v>0.03</v>
      </c>
      <c r="AJ66" s="97">
        <f t="shared" ref="AJ66:AJ67" si="31">IFERROR(IF($AB66=0,"",$AB66*AK66),"")</f>
        <v>22.599714693295301</v>
      </c>
      <c r="AK66" s="126">
        <v>0.46</v>
      </c>
      <c r="AL66" s="171"/>
      <c r="AM66" s="29"/>
      <c r="AN66" s="132"/>
      <c r="AO66" s="66"/>
    </row>
    <row r="67" spans="1:41" s="31" customFormat="1" ht="15.75" x14ac:dyDescent="0.25">
      <c r="A67" s="311"/>
      <c r="B67" s="57" t="s">
        <v>111</v>
      </c>
      <c r="C67" s="245" t="str">
        <f>IF(OR(TOTAL!C67="",TOTAL!C67=0),"",TOTAL!C67/TOTAL!$C$6*'Vîrsta 5-7 ani'!$C$6)</f>
        <v/>
      </c>
      <c r="D67" s="245" t="str">
        <f>IF(OR(TOTAL!D67="",TOTAL!D67=0),"",TOTAL!D67/TOTAL!$C$6*'Vîrsta 5-7 ani'!$C$6)</f>
        <v/>
      </c>
      <c r="E67" s="245">
        <f>IF(OR(TOTAL!E67="",TOTAL!E67=0),"",TOTAL!E67/TOTAL!$C$6*'Vîrsta 5-7 ani'!$C$6)</f>
        <v>0.60000000000000009</v>
      </c>
      <c r="F67" s="245" t="str">
        <f>IF(OR(TOTAL!F67="",TOTAL!F67=0),"",TOTAL!F67/TOTAL!$C$6*'Vîrsta 5-7 ani'!$C$6)</f>
        <v/>
      </c>
      <c r="G67" s="245" t="str">
        <f>IF(OR(TOTAL!G67="",TOTAL!G67=0),"",TOTAL!G67/TOTAL!$C$6*'Vîrsta 5-7 ani'!$C$6)</f>
        <v/>
      </c>
      <c r="H67" s="245" t="str">
        <f>IF(OR(TOTAL!H67="",TOTAL!H67=0),"",TOTAL!H67/TOTAL!$C$6*'Vîrsta 5-7 ani'!$C$6)</f>
        <v/>
      </c>
      <c r="I67" s="245" t="str">
        <f>IF(OR(TOTAL!I67="",TOTAL!I67=0),"",TOTAL!I67/TOTAL!$C$6*'Vîrsta 5-7 ani'!$C$6)</f>
        <v/>
      </c>
      <c r="J67" s="245">
        <f>IF(OR(TOTAL!J67="",TOTAL!J67=0),"",TOTAL!J67/TOTAL!$C$6*'Vîrsta 5-7 ani'!$C$6)</f>
        <v>0.60000000000000009</v>
      </c>
      <c r="K67" s="245" t="str">
        <f>IF(OR(TOTAL!K67="",TOTAL!K67=0),"",TOTAL!K67/TOTAL!$C$6*'Vîrsta 5-7 ani'!$C$6)</f>
        <v/>
      </c>
      <c r="L67" s="245" t="str">
        <f>IF(OR(TOTAL!L67="",TOTAL!L67=0),"",TOTAL!L67/TOTAL!$C$6*'Vîrsta 5-7 ani'!$C$6)</f>
        <v/>
      </c>
      <c r="M67" s="245" t="str">
        <f>IF(OR(TOTAL!M67="",TOTAL!M67=0),"",TOTAL!M67/TOTAL!$C$6*'Vîrsta 5-7 ani'!$C$6)</f>
        <v/>
      </c>
      <c r="N67" s="245" t="str">
        <f>IF(OR(TOTAL!N67="",TOTAL!N67=0),"",TOTAL!N67/TOTAL!$C$6*'Vîrsta 5-7 ani'!$C$6)</f>
        <v/>
      </c>
      <c r="O67" s="245">
        <f>IF(OR(TOTAL!O67="",TOTAL!O67=0),"",TOTAL!O67/TOTAL!$C$6*'Vîrsta 5-7 ani'!$C$6)</f>
        <v>0.44999999999999996</v>
      </c>
      <c r="P67" s="245" t="str">
        <f>IF(OR(TOTAL!P67="",TOTAL!P67=0),"",TOTAL!P67/TOTAL!$C$6*'Vîrsta 5-7 ani'!$C$6)</f>
        <v/>
      </c>
      <c r="Q67" s="245" t="str">
        <f>IF(OR(TOTAL!Q67="",TOTAL!Q67=0),"",TOTAL!Q67/TOTAL!$C$6*'Vîrsta 5-7 ani'!$C$6)</f>
        <v/>
      </c>
      <c r="R67" s="245" t="str">
        <f>IF(OR(TOTAL!R67="",TOTAL!R67=0),"",TOTAL!R67/TOTAL!$C$6*'Vîrsta 5-7 ani'!$C$6)</f>
        <v/>
      </c>
      <c r="S67" s="245" t="str">
        <f>IF(OR(TOTAL!S67="",TOTAL!S67=0),"",TOTAL!S67/TOTAL!$C$6*'Vîrsta 5-7 ani'!$C$6)</f>
        <v/>
      </c>
      <c r="T67" s="245">
        <f>IF(OR(TOTAL!T67="",TOTAL!T67=0),"",TOTAL!T67/TOTAL!$C$6*'Vîrsta 5-7 ani'!$C$6)</f>
        <v>6.7200000000000006</v>
      </c>
      <c r="U67" s="245" t="str">
        <f>IF(OR(TOTAL!U67="",TOTAL!U67=0),"",TOTAL!U67/TOTAL!$C$6*'Vîrsta 5-7 ani'!$C$6)</f>
        <v/>
      </c>
      <c r="V67" s="245" t="str">
        <f>IF(OR(TOTAL!V67="",TOTAL!V67=0),"",TOTAL!V67/TOTAL!$C$6*'Vîrsta 5-7 ani'!$C$6)</f>
        <v/>
      </c>
      <c r="W67" s="245" t="str">
        <f>IF(OR(TOTAL!W67="",TOTAL!W67=0),"",TOTAL!W67/TOTAL!$C$6*'Vîrsta 5-7 ani'!$C$6)</f>
        <v/>
      </c>
      <c r="X67" s="245" t="str">
        <f>IF(OR(TOTAL!X67="",TOTAL!X67=0),"",TOTAL!X67/TOTAL!$C$6*'Vîrsta 5-7 ani'!$C$6)</f>
        <v/>
      </c>
      <c r="Y67" s="245" t="str">
        <f>IF(OR(TOTAL!Y67="",TOTAL!Y67=0),"",TOTAL!Y67/TOTAL!$C$6*'Vîrsta 5-7 ani'!$C$6)</f>
        <v/>
      </c>
      <c r="Z67" s="11">
        <f t="shared" si="26"/>
        <v>8.370000000000001</v>
      </c>
      <c r="AA67" s="11">
        <f t="shared" si="2"/>
        <v>11.940085592011414</v>
      </c>
      <c r="AB67" s="11">
        <f t="shared" si="27"/>
        <v>11.940085592011414</v>
      </c>
      <c r="AC67" s="7">
        <v>0</v>
      </c>
      <c r="AD67" s="97">
        <f t="shared" si="28"/>
        <v>0.23880171184022828</v>
      </c>
      <c r="AE67" s="98">
        <v>0.02</v>
      </c>
      <c r="AF67" s="97">
        <f t="shared" si="29"/>
        <v>0.35820256776034243</v>
      </c>
      <c r="AG67" s="98">
        <v>0.03</v>
      </c>
      <c r="AH67" s="97">
        <f t="shared" si="30"/>
        <v>0.47760342368045655</v>
      </c>
      <c r="AI67" s="98">
        <v>0.04</v>
      </c>
      <c r="AJ67" s="97">
        <f t="shared" si="31"/>
        <v>5.970042796005707</v>
      </c>
      <c r="AK67" s="126">
        <v>0.5</v>
      </c>
      <c r="AL67" s="199"/>
      <c r="AM67" s="30"/>
      <c r="AN67" s="133"/>
      <c r="AO67" s="66"/>
    </row>
    <row r="68" spans="1:41" s="31" customFormat="1" ht="15.75" x14ac:dyDescent="0.25">
      <c r="A68" s="311"/>
      <c r="B68" s="19" t="s">
        <v>114</v>
      </c>
      <c r="C68" s="211">
        <f>IF(OR(TOTAL!C68="",TOTAL!C68=0),"",IF('Vîrsta 1-2 ani'!$C$6&lt;=0,(('Vîrsta 3-4 ani'!C68/'Vîrsta 3-4 ani'!$C$6)+0.008)*'Vîrsta 5-7 ani'!$C$6,(('Vîrsta 1-2 ani'!C68/'Vîrsta 1-2 ani'!$C$6)+0.016)*'Vîrsta 5-7 ani'!$C$6))</f>
        <v>0.11183999999999999</v>
      </c>
      <c r="D68" s="211">
        <f>IF(OR(TOTAL!D68="",TOTAL!D68=0),"",IF('Vîrsta 1-2 ani'!$C$6&lt;=0,(('Vîrsta 3-4 ani'!D68/'Vîrsta 3-4 ani'!$C$6)+0.008)*'Vîrsta 5-7 ani'!$C$6,(('Vîrsta 1-2 ani'!D68/'Vîrsta 1-2 ani'!$C$6)+0.016)*'Vîrsta 5-7 ani'!$C$6))</f>
        <v>0.59183999999999992</v>
      </c>
      <c r="E68" s="211" t="str">
        <f>IF(OR(TOTAL!E68="",TOTAL!E68=0),"",IF('Vîrsta 1-2 ani'!$C$6&lt;=0,(('Vîrsta 3-4 ani'!E68/'Vîrsta 3-4 ani'!$C$6)+0.008)*'Vîrsta 5-7 ani'!$C$6,(('Vîrsta 1-2 ani'!E68/'Vîrsta 1-2 ani'!$C$6)+0.016)*'Vîrsta 5-7 ani'!$C$6))</f>
        <v/>
      </c>
      <c r="F68" s="211">
        <f>IF(OR(TOTAL!F68="",TOTAL!F68=0),"",IF('Vîrsta 1-2 ani'!$C$6&lt;=0,(('Vîrsta 3-4 ani'!F68/'Vîrsta 3-4 ani'!$C$6)+0.008)*'Vîrsta 5-7 ani'!$C$6,(('Vîrsta 1-2 ani'!F68/'Vîrsta 1-2 ani'!$C$6)+0.016)*'Vîrsta 5-7 ani'!$C$6))</f>
        <v>0.50783999999999996</v>
      </c>
      <c r="G68" s="211">
        <f>IF(OR(TOTAL!G68="",TOTAL!G68=0),"",IF('Vîrsta 1-2 ani'!$C$6&lt;=0,(('Vîrsta 3-4 ani'!G68/'Vîrsta 3-4 ani'!$C$6)+0.008)*'Vîrsta 5-7 ani'!$C$6,(('Vîrsta 1-2 ani'!G68/'Vîrsta 1-2 ani'!$C$6)+0.016)*'Vîrsta 5-7 ani'!$C$6))</f>
        <v>7.5840000000000005E-2</v>
      </c>
      <c r="H68" s="211">
        <f>IF(OR(TOTAL!H68="",TOTAL!H68=0),"",IF('Vîrsta 1-2 ani'!$C$6&lt;=0,(('Vîrsta 3-4 ani'!H68/'Vîrsta 3-4 ani'!$C$6)+0.008)*'Vîrsta 5-7 ani'!$C$6,(('Vîrsta 1-2 ani'!H68/'Vîrsta 1-2 ani'!$C$6)+0.016)*'Vîrsta 5-7 ani'!$C$6))</f>
        <v>0.11183999999999999</v>
      </c>
      <c r="I68" s="211">
        <f>IF(OR(TOTAL!I68="",TOTAL!I68=0),"",IF('Vîrsta 1-2 ani'!$C$6&lt;=0,(('Vîrsta 3-4 ani'!I68/'Vîrsta 3-4 ani'!$C$6)+0.008)*'Vîrsta 5-7 ani'!$C$6,(('Vîrsta 1-2 ani'!I68/'Vîrsta 1-2 ani'!$C$6)+0.016)*'Vîrsta 5-7 ani'!$C$6))</f>
        <v>0.76944000000000012</v>
      </c>
      <c r="J68" s="211">
        <f>IF(OR(TOTAL!J68="",TOTAL!J68=0),"",IF('Vîrsta 1-2 ani'!$C$6&lt;=0,(('Vîrsta 3-4 ani'!J68/'Vîrsta 3-4 ani'!$C$6)+0.008)*'Vîrsta 5-7 ani'!$C$6,(('Vîrsta 1-2 ani'!J68/'Vîrsta 1-2 ani'!$C$6)+0.016)*'Vîrsta 5-7 ani'!$C$6))</f>
        <v>0.17184000000000002</v>
      </c>
      <c r="K68" s="211">
        <f>IF(OR(TOTAL!K68="",TOTAL!K68=0),"",IF('Vîrsta 1-2 ani'!$C$6&lt;=0,(('Vîrsta 3-4 ani'!K68/'Vîrsta 3-4 ani'!$C$6)+0.008)*'Vîrsta 5-7 ani'!$C$6,(('Vîrsta 1-2 ani'!K68/'Vîrsta 1-2 ani'!$C$6)+0.016)*'Vîrsta 5-7 ani'!$C$6))</f>
        <v>0.73824000000000001</v>
      </c>
      <c r="L68" s="211">
        <f>IF(OR(TOTAL!L68="",TOTAL!L68=0),"",IF('Vîrsta 1-2 ani'!$C$6&lt;=0,(('Vîrsta 3-4 ani'!L68/'Vîrsta 3-4 ani'!$C$6)+0.008)*'Vîrsta 5-7 ani'!$C$6,(('Vîrsta 1-2 ani'!L68/'Vîrsta 1-2 ani'!$C$6)+0.016)*'Vîrsta 5-7 ani'!$C$6))</f>
        <v>0.14928000000000002</v>
      </c>
      <c r="M68" s="211">
        <f>IF(OR(TOTAL!M68="",TOTAL!M68=0),"",IF('Vîrsta 1-2 ani'!$C$6&lt;=0,(('Vîrsta 3-4 ani'!M68/'Vîrsta 3-4 ani'!$C$6)+0.008)*'Vîrsta 5-7 ani'!$C$6,(('Vîrsta 1-2 ani'!M68/'Vîrsta 1-2 ani'!$C$6)+0.016)*'Vîrsta 5-7 ani'!$C$6))</f>
        <v>0.17424000000000001</v>
      </c>
      <c r="N68" s="211">
        <f>IF(OR(TOTAL!N68="",TOTAL!N68=0),"",IF('Vîrsta 1-2 ani'!$C$6&lt;=0,(('Vîrsta 3-4 ani'!N68/'Vîrsta 3-4 ani'!$C$6)+0.008)*'Vîrsta 5-7 ani'!$C$6,(('Vîrsta 1-2 ani'!N68/'Vîrsta 1-2 ani'!$C$6)+0.016)*'Vîrsta 5-7 ani'!$C$6))</f>
        <v>0.76944000000000012</v>
      </c>
      <c r="O68" s="211">
        <f>IF(OR(TOTAL!O68="",TOTAL!O68=0),"",IF('Vîrsta 1-2 ani'!$C$6&lt;=0,(('Vîrsta 3-4 ani'!O68/'Vîrsta 3-4 ani'!$C$6)+0.008)*'Vîrsta 5-7 ani'!$C$6,(('Vîrsta 1-2 ani'!O68/'Vîrsta 1-2 ani'!$C$6)+0.016)*'Vîrsta 5-7 ani'!$C$6))</f>
        <v>0.11183999999999999</v>
      </c>
      <c r="P68" s="211">
        <f>IF(OR(TOTAL!P68="",TOTAL!P68=0),"",IF('Vîrsta 1-2 ani'!$C$6&lt;=0,(('Vîrsta 3-4 ani'!P68/'Vîrsta 3-4 ani'!$C$6)+0.008)*'Vîrsta 5-7 ani'!$C$6,(('Vîrsta 1-2 ani'!P68/'Vîrsta 1-2 ani'!$C$6)+0.016)*'Vîrsta 5-7 ani'!$C$6))</f>
        <v>6.9758400000000007</v>
      </c>
      <c r="Q68" s="211">
        <f>IF(OR(TOTAL!Q68="",TOTAL!Q68=0),"",IF('Vîrsta 1-2 ani'!$C$6&lt;=0,(('Vîrsta 3-4 ani'!Q68/'Vîrsta 3-4 ani'!$C$6)+0.008)*'Vîrsta 5-7 ani'!$C$6,(('Vîrsta 1-2 ani'!Q68/'Vîrsta 1-2 ani'!$C$6)+0.016)*'Vîrsta 5-7 ani'!$C$6))</f>
        <v>0.17184000000000002</v>
      </c>
      <c r="R68" s="211" t="str">
        <f>IF(OR(TOTAL!R68="",TOTAL!R68=0),"",IF('Vîrsta 1-2 ani'!$C$6&lt;=0,(('Vîrsta 3-4 ani'!R68/'Vîrsta 3-4 ani'!$C$6)+0.008)*'Vîrsta 5-7 ani'!$C$6,(('Vîrsta 1-2 ani'!R68/'Vîrsta 1-2 ani'!$C$6)+0.016)*'Vîrsta 5-7 ani'!$C$6))</f>
        <v/>
      </c>
      <c r="S68" s="211">
        <f>IF(OR(TOTAL!S68="",TOTAL!S68=0),"",IF('Vîrsta 1-2 ani'!$C$6&lt;=0,(('Vîrsta 3-4 ani'!S68/'Vîrsta 3-4 ani'!$C$6)+0.008)*'Vîrsta 5-7 ani'!$C$6,(('Vîrsta 1-2 ani'!S68/'Vîrsta 1-2 ani'!$C$6)+0.016)*'Vîrsta 5-7 ani'!$C$6))</f>
        <v>0.29183999999999999</v>
      </c>
      <c r="T68" s="211">
        <f>IF(OR(TOTAL!T68="",TOTAL!T68=0),"",IF('Vîrsta 1-2 ani'!$C$6&lt;=0,(('Vîrsta 3-4 ani'!T68/'Vîrsta 3-4 ani'!$C$6)+0.008)*'Vîrsta 5-7 ani'!$C$6,(('Vîrsta 1-2 ani'!T68/'Vîrsta 1-2 ani'!$C$6)+0.016)*'Vîrsta 5-7 ani'!$C$6))</f>
        <v>6.9398399999999993</v>
      </c>
      <c r="U68" s="211">
        <f>IF(OR(TOTAL!U68="",TOTAL!U68=0),"",IF('Vîrsta 1-2 ani'!$C$6&lt;=0,(('Vîrsta 3-4 ani'!U68/'Vîrsta 3-4 ani'!$C$6)+0.008)*'Vîrsta 5-7 ani'!$C$6,(('Vîrsta 1-2 ani'!U68/'Vîrsta 1-2 ani'!$C$6)+0.016)*'Vîrsta 5-7 ani'!$C$6))</f>
        <v>0.65183999999999997</v>
      </c>
      <c r="V68" s="211">
        <f>IF(OR(TOTAL!V68="",TOTAL!V68=0),"",IF('Vîrsta 1-2 ani'!$C$6&lt;=0,(('Vîrsta 3-4 ani'!V68/'Vîrsta 3-4 ani'!$C$6)+0.008)*'Vîrsta 5-7 ani'!$C$6,(('Vîrsta 1-2 ani'!V68/'Vîrsta 1-2 ani'!$C$6)+0.016)*'Vîrsta 5-7 ani'!$C$6))</f>
        <v>0.93984000000000001</v>
      </c>
      <c r="W68" s="211" t="str">
        <f>IF(OR(TOTAL!W68="",TOTAL!W68=0),"",IF('Vîrsta 1-2 ani'!$C$6&lt;=0,(('Vîrsta 3-4 ani'!W68/'Vîrsta 3-4 ani'!$C$6)+0.008)*'Vîrsta 5-7 ani'!$C$6,(('Vîrsta 1-2 ani'!W68/'Vîrsta 1-2 ani'!$C$6)+0.016)*'Vîrsta 5-7 ani'!$C$6))</f>
        <v/>
      </c>
      <c r="X68" s="211" t="str">
        <f>IF(OR(TOTAL!X68="",TOTAL!X68=0),"",IF('Vîrsta 1-2 ani'!$C$6&lt;=0,(('Vîrsta 3-4 ani'!X68/'Vîrsta 3-4 ani'!$C$6)+0.008)*'Vîrsta 5-7 ani'!$C$6,(('Vîrsta 1-2 ani'!X68/'Vîrsta 1-2 ani'!$C$6)+0.016)*'Vîrsta 5-7 ani'!$C$6))</f>
        <v/>
      </c>
      <c r="Y68" s="211" t="str">
        <f>IF(OR(TOTAL!Y68="",TOTAL!Y68=0),"",IF('Vîrsta 1-2 ani'!$C$6&lt;=0,(('Vîrsta 3-4 ani'!Y68/'Vîrsta 3-4 ani'!$C$6)+0.008)*'Vîrsta 5-7 ani'!$C$6,(('Vîrsta 1-2 ani'!Y68/'Vîrsta 1-2 ani'!$C$6)+0.016)*'Vîrsta 5-7 ani'!$C$6))</f>
        <v/>
      </c>
      <c r="Z68" s="20">
        <f t="shared" si="26"/>
        <v>20.254560000000001</v>
      </c>
      <c r="AA68" s="20">
        <f t="shared" si="2"/>
        <v>28.893808844507848</v>
      </c>
      <c r="AB68" s="20">
        <f t="shared" si="27"/>
        <v>28.893808844507848</v>
      </c>
      <c r="AC68" s="208"/>
      <c r="AD68" s="209">
        <f>IFERROR(IF($AB68=0,"",$AB68*AE68),"")</f>
        <v>0.80902664764621979</v>
      </c>
      <c r="AE68" s="210">
        <v>2.8000000000000001E-2</v>
      </c>
      <c r="AF68" s="209">
        <f>IFERROR(IF($AB68=0,"",$AB68*AG68),"")</f>
        <v>4.9119475035663349</v>
      </c>
      <c r="AG68" s="210">
        <v>0.17</v>
      </c>
      <c r="AH68" s="209">
        <f>IFERROR(IF($AB68=0,"",$AB68*AI68),"")</f>
        <v>0.6067699857346649</v>
      </c>
      <c r="AI68" s="210">
        <v>2.1000000000000001E-2</v>
      </c>
      <c r="AJ68" s="209">
        <f>IFERROR(IF($AB68=0,"",$AB68*AK68),"")</f>
        <v>77.522089129814546</v>
      </c>
      <c r="AK68" s="210">
        <v>2.6829999999999998</v>
      </c>
      <c r="AL68" s="212">
        <v>44</v>
      </c>
      <c r="AM68" s="213">
        <f t="shared" ref="AM68" si="32">IFERROR((AB68-AL68),"")</f>
        <v>-15.106191155492152</v>
      </c>
      <c r="AN68" s="214">
        <f t="shared" si="24"/>
        <v>65.667747373881468</v>
      </c>
      <c r="AO68" s="66"/>
    </row>
    <row r="69" spans="1:41" s="31" customFormat="1" ht="15.75" x14ac:dyDescent="0.25">
      <c r="A69" s="311"/>
      <c r="B69" s="57" t="s">
        <v>107</v>
      </c>
      <c r="C69" s="245">
        <f>IF(OR(TOTAL!C69="",TOTAL!C69=0),"",TOTAL!C69/TOTAL!$C$6*'Vîrsta 5-7 ani'!$C$6)</f>
        <v>0.06</v>
      </c>
      <c r="D69" s="245">
        <f>IF(OR(TOTAL!D69="",TOTAL!D69=0),"",TOTAL!D69/TOTAL!$C$6*'Vîrsta 5-7 ani'!$C$6)</f>
        <v>0.06</v>
      </c>
      <c r="E69" s="245" t="str">
        <f>IF(OR(TOTAL!E69="",TOTAL!E69=0),"",TOTAL!E69/TOTAL!$C$6*'Vîrsta 5-7 ani'!$C$6)</f>
        <v/>
      </c>
      <c r="F69" s="245">
        <f>IF(OR(TOTAL!F69="",TOTAL!F69=0),"",TOTAL!F69/TOTAL!$C$6*'Vîrsta 5-7 ani'!$C$6)</f>
        <v>9.6000000000000002E-2</v>
      </c>
      <c r="G69" s="245">
        <f>IF(OR(TOTAL!G69="",TOTAL!G69=0),"",TOTAL!G69/TOTAL!$C$6*'Vîrsta 5-7 ani'!$C$6)</f>
        <v>2.4E-2</v>
      </c>
      <c r="H69" s="245">
        <f>IF(OR(TOTAL!H69="",TOTAL!H69=0),"",TOTAL!H69/TOTAL!$C$6*'Vîrsta 5-7 ani'!$C$6)</f>
        <v>0.06</v>
      </c>
      <c r="I69" s="245">
        <f>IF(OR(TOTAL!I69="",TOTAL!I69=0),"",TOTAL!I69/TOTAL!$C$6*'Vîrsta 5-7 ani'!$C$6)</f>
        <v>0.06</v>
      </c>
      <c r="J69" s="245">
        <f>IF(OR(TOTAL!J69="",TOTAL!J69=0),"",TOTAL!J69/TOTAL!$C$6*'Vîrsta 5-7 ani'!$C$6)</f>
        <v>0.12</v>
      </c>
      <c r="K69" s="245">
        <f>IF(OR(TOTAL!K69="",TOTAL!K69=0),"",TOTAL!K69/TOTAL!$C$6*'Vîrsta 5-7 ani'!$C$6)</f>
        <v>2.4E-2</v>
      </c>
      <c r="L69" s="245">
        <f>IF(OR(TOTAL!L69="",TOTAL!L69=0),"",TOTAL!L69/TOTAL!$C$6*'Vîrsta 5-7 ani'!$C$6)</f>
        <v>0.06</v>
      </c>
      <c r="M69" s="245">
        <f>IF(OR(TOTAL!M69="",TOTAL!M69=0),"",TOTAL!M69/TOTAL!$C$6*'Vîrsta 5-7 ani'!$C$6)</f>
        <v>0.06</v>
      </c>
      <c r="N69" s="245">
        <f>IF(OR(TOTAL!N69="",TOTAL!N69=0),"",TOTAL!N69/TOTAL!$C$6*'Vîrsta 5-7 ani'!$C$6)</f>
        <v>0.06</v>
      </c>
      <c r="O69" s="245">
        <f>IF(OR(TOTAL!O69="",TOTAL!O69=0),"",TOTAL!O69/TOTAL!$C$6*'Vîrsta 5-7 ani'!$C$6)</f>
        <v>0.06</v>
      </c>
      <c r="P69" s="245">
        <f>IF(OR(TOTAL!P69="",TOTAL!P69=0),"",TOTAL!P69/TOTAL!$C$6*'Vîrsta 5-7 ani'!$C$6)</f>
        <v>0.30000000000000004</v>
      </c>
      <c r="Q69" s="245">
        <f>IF(OR(TOTAL!Q69="",TOTAL!Q69=0),"",TOTAL!Q69/TOTAL!$C$6*'Vîrsta 5-7 ani'!$C$6)</f>
        <v>0.12</v>
      </c>
      <c r="R69" s="245" t="str">
        <f>IF(OR(TOTAL!R69="",TOTAL!R69=0),"",TOTAL!R69/TOTAL!$C$6*'Vîrsta 5-7 ani'!$C$6)</f>
        <v/>
      </c>
      <c r="S69" s="245">
        <f>IF(OR(TOTAL!S69="",TOTAL!S69=0),"",TOTAL!S69/TOTAL!$C$6*'Vîrsta 5-7 ani'!$C$6)</f>
        <v>0.24</v>
      </c>
      <c r="T69" s="245">
        <f>IF(OR(TOTAL!T69="",TOTAL!T69=0),"",TOTAL!T69/TOTAL!$C$6*'Vîrsta 5-7 ani'!$C$6)</f>
        <v>0.36</v>
      </c>
      <c r="U69" s="245">
        <f>IF(OR(TOTAL!U69="",TOTAL!U69=0),"",TOTAL!U69/TOTAL!$C$6*'Vîrsta 5-7 ani'!$C$6)</f>
        <v>0.60000000000000009</v>
      </c>
      <c r="V69" s="245">
        <f>IF(OR(TOTAL!V69="",TOTAL!V69=0),"",TOTAL!V69/TOTAL!$C$6*'Vîrsta 5-7 ani'!$C$6)</f>
        <v>0.36</v>
      </c>
      <c r="W69" s="245" t="str">
        <f>IF(OR(TOTAL!W69="",TOTAL!W69=0),"",TOTAL!W69/TOTAL!$C$6*'Vîrsta 5-7 ani'!$C$6)</f>
        <v/>
      </c>
      <c r="X69" s="245" t="str">
        <f>IF(OR(TOTAL!X69="",TOTAL!X69=0),"",TOTAL!X69/TOTAL!$C$6*'Vîrsta 5-7 ani'!$C$6)</f>
        <v/>
      </c>
      <c r="Y69" s="245" t="str">
        <f>IF(OR(TOTAL!Y69="",TOTAL!Y69=0),"",TOTAL!Y69/TOTAL!$C$6*'Vîrsta 5-7 ani'!$C$6)</f>
        <v/>
      </c>
      <c r="Z69" s="11">
        <f t="shared" si="26"/>
        <v>2.7240000000000002</v>
      </c>
      <c r="AA69" s="11">
        <f t="shared" si="2"/>
        <v>3.8858773181169761</v>
      </c>
      <c r="AB69" s="11">
        <f t="shared" si="27"/>
        <v>3.8858773181169761</v>
      </c>
      <c r="AC69" s="7"/>
      <c r="AD69" s="97">
        <f>IFERROR(IF($AB69=0,"",$AB69*AE69),"")</f>
        <v>0.10880456490727533</v>
      </c>
      <c r="AE69" s="98">
        <v>2.8000000000000001E-2</v>
      </c>
      <c r="AF69" s="97">
        <f>IFERROR(IF($AB69=0,"",$AB69*AG69),"")</f>
        <v>0.58288159771754644</v>
      </c>
      <c r="AG69" s="98">
        <v>0.15</v>
      </c>
      <c r="AH69" s="97">
        <f>IFERROR(IF($AB69=0,"",$AB69*AI69),"")</f>
        <v>0.12434807417974324</v>
      </c>
      <c r="AI69" s="98">
        <v>3.2000000000000001E-2</v>
      </c>
      <c r="AJ69" s="97">
        <f>IFERROR(IF($AB69=0,"",$AB69*AK69),"")</f>
        <v>8.3934950071326693</v>
      </c>
      <c r="AK69" s="126">
        <v>2.16</v>
      </c>
      <c r="AL69" s="198"/>
      <c r="AM69" s="169"/>
      <c r="AN69" s="170"/>
      <c r="AO69" s="66"/>
    </row>
    <row r="70" spans="1:41" s="31" customFormat="1" ht="15.75" x14ac:dyDescent="0.25">
      <c r="A70" s="311"/>
      <c r="B70" s="57" t="s">
        <v>93</v>
      </c>
      <c r="C70" s="245" t="str">
        <f>IF(OR(TOTAL!C70="",TOTAL!C70=0),"",TOTAL!C70/TOTAL!$C$6*'Vîrsta 5-7 ani'!$C$6)</f>
        <v/>
      </c>
      <c r="D70" s="245">
        <f>IF(OR(TOTAL!D70="",TOTAL!D70=0),"",TOTAL!D70/TOTAL!$C$6*'Vîrsta 5-7 ani'!$C$6)</f>
        <v>0.48</v>
      </c>
      <c r="E70" s="245" t="str">
        <f>IF(OR(TOTAL!E70="",TOTAL!E70=0),"",TOTAL!E70/TOTAL!$C$6*'Vîrsta 5-7 ani'!$C$6)</f>
        <v/>
      </c>
      <c r="F70" s="245">
        <f>IF(OR(TOTAL!F70="",TOTAL!F70=0),"",TOTAL!F70/TOTAL!$C$6*'Vîrsta 5-7 ani'!$C$6)</f>
        <v>0.36</v>
      </c>
      <c r="G70" s="245" t="str">
        <f>IF(OR(TOTAL!G70="",TOTAL!G70=0),"",TOTAL!G70/TOTAL!$C$6*'Vîrsta 5-7 ani'!$C$6)</f>
        <v/>
      </c>
      <c r="H70" s="245" t="str">
        <f>IF(OR(TOTAL!H70="",TOTAL!H70=0),"",TOTAL!H70/TOTAL!$C$6*'Vîrsta 5-7 ani'!$C$6)</f>
        <v/>
      </c>
      <c r="I70" s="245">
        <f>IF(OR(TOTAL!I70="",TOTAL!I70=0),"",TOTAL!I70/TOTAL!$C$6*'Vîrsta 5-7 ani'!$C$6)</f>
        <v>0.60000000000000009</v>
      </c>
      <c r="J70" s="245" t="str">
        <f>IF(OR(TOTAL!J70="",TOTAL!J70=0),"",TOTAL!J70/TOTAL!$C$6*'Vîrsta 5-7 ani'!$C$6)</f>
        <v/>
      </c>
      <c r="K70" s="245">
        <f>IF(OR(TOTAL!K70="",TOTAL!K70=0),"",TOTAL!K70/TOTAL!$C$6*'Vîrsta 5-7 ani'!$C$6)</f>
        <v>0.60000000000000009</v>
      </c>
      <c r="L70" s="245" t="str">
        <f>IF(OR(TOTAL!L70="",TOTAL!L70=0),"",TOTAL!L70/TOTAL!$C$6*'Vîrsta 5-7 ani'!$C$6)</f>
        <v/>
      </c>
      <c r="M70" s="245" t="str">
        <f>IF(OR(TOTAL!M70="",TOTAL!M70=0),"",TOTAL!M70/TOTAL!$C$6*'Vîrsta 5-7 ani'!$C$6)</f>
        <v/>
      </c>
      <c r="N70" s="245">
        <f>IF(OR(TOTAL!N70="",TOTAL!N70=0),"",TOTAL!N70/TOTAL!$C$6*'Vîrsta 5-7 ani'!$C$6)</f>
        <v>0.60000000000000009</v>
      </c>
      <c r="O70" s="245" t="str">
        <f>IF(OR(TOTAL!O70="",TOTAL!O70=0),"",TOTAL!O70/TOTAL!$C$6*'Vîrsta 5-7 ani'!$C$6)</f>
        <v/>
      </c>
      <c r="P70" s="245">
        <f>IF(OR(TOTAL!P70="",TOTAL!P70=0),"",TOTAL!P70/TOTAL!$C$6*'Vîrsta 5-7 ani'!$C$6)</f>
        <v>6</v>
      </c>
      <c r="Q70" s="245" t="str">
        <f>IF(OR(TOTAL!Q70="",TOTAL!Q70=0),"",TOTAL!Q70/TOTAL!$C$6*'Vîrsta 5-7 ani'!$C$6)</f>
        <v/>
      </c>
      <c r="R70" s="245" t="str">
        <f>IF(OR(TOTAL!R70="",TOTAL!R70=0),"",TOTAL!R70/TOTAL!$C$6*'Vîrsta 5-7 ani'!$C$6)</f>
        <v/>
      </c>
      <c r="S70" s="245" t="str">
        <f>IF(OR(TOTAL!S70="",TOTAL!S70=0),"",TOTAL!S70/TOTAL!$C$6*'Vîrsta 5-7 ani'!$C$6)</f>
        <v/>
      </c>
      <c r="T70" s="245">
        <f>IF(OR(TOTAL!T70="",TOTAL!T70=0),"",TOTAL!T70/TOTAL!$C$6*'Vîrsta 5-7 ani'!$C$6)</f>
        <v>6</v>
      </c>
      <c r="U70" s="245" t="str">
        <f>IF(OR(TOTAL!U70="",TOTAL!U70=0),"",TOTAL!U70/TOTAL!$C$6*'Vîrsta 5-7 ani'!$C$6)</f>
        <v/>
      </c>
      <c r="V70" s="245" t="str">
        <f>IF(OR(TOTAL!V70="",TOTAL!V70=0),"",TOTAL!V70/TOTAL!$C$6*'Vîrsta 5-7 ani'!$C$6)</f>
        <v/>
      </c>
      <c r="W70" s="245" t="str">
        <f>IF(OR(TOTAL!W70="",TOTAL!W70=0),"",TOTAL!W70/TOTAL!$C$6*'Vîrsta 5-7 ani'!$C$6)</f>
        <v/>
      </c>
      <c r="X70" s="245" t="str">
        <f>IF(OR(TOTAL!X70="",TOTAL!X70=0),"",TOTAL!X70/TOTAL!$C$6*'Vîrsta 5-7 ani'!$C$6)</f>
        <v/>
      </c>
      <c r="Y70" s="245" t="str">
        <f>IF(OR(TOTAL!Y70="",TOTAL!Y70=0),"",TOTAL!Y70/TOTAL!$C$6*'Vîrsta 5-7 ani'!$C$6)</f>
        <v/>
      </c>
      <c r="Z70" s="11">
        <f t="shared" si="26"/>
        <v>14.64</v>
      </c>
      <c r="AA70" s="11">
        <f t="shared" si="2"/>
        <v>20.884450784593437</v>
      </c>
      <c r="AB70" s="11">
        <f t="shared" si="27"/>
        <v>20.884450784593437</v>
      </c>
      <c r="AC70" s="7">
        <v>0</v>
      </c>
      <c r="AD70" s="97">
        <f t="shared" ref="AD70:AD71" si="33">IFERROR(IF($AB70=0,"",$AB70*AE70),"")</f>
        <v>3.3415121255349498</v>
      </c>
      <c r="AE70" s="98">
        <v>0.16</v>
      </c>
      <c r="AF70" s="97">
        <f t="shared" ref="AF70:AF71" si="34">IFERROR(IF($AB70=0,"",$AB70*AG70),"")</f>
        <v>1.8796005706134091</v>
      </c>
      <c r="AG70" s="98">
        <v>0.09</v>
      </c>
      <c r="AH70" s="97">
        <f t="shared" ref="AH70:AH71" si="35">IFERROR(IF($AB70=0,"",$AB70*AI70),"")</f>
        <v>0.20884450784593436</v>
      </c>
      <c r="AI70" s="98">
        <v>0.01</v>
      </c>
      <c r="AJ70" s="97">
        <f t="shared" ref="AJ70:AJ71" si="36">IFERROR(IF($AB70=0,"",$AB70*AK70),"")</f>
        <v>41.977746077032805</v>
      </c>
      <c r="AK70" s="126">
        <v>2.0099999999999998</v>
      </c>
      <c r="AL70" s="218"/>
      <c r="AM70" s="217"/>
      <c r="AN70" s="219"/>
      <c r="AO70" s="66"/>
    </row>
    <row r="71" spans="1:41" s="31" customFormat="1" ht="15.75" x14ac:dyDescent="0.25">
      <c r="A71" s="312"/>
      <c r="B71" s="57" t="s">
        <v>43</v>
      </c>
      <c r="C71" s="245" t="str">
        <f>IF(OR(TOTAL!C71="",TOTAL!C71=0),"",TOTAL!C71/TOTAL!$C$6*'Vîrsta 5-7 ani'!$C$6)</f>
        <v/>
      </c>
      <c r="D71" s="245" t="str">
        <f>IF(OR(TOTAL!D71="",TOTAL!D71=0),"",TOTAL!D71/TOTAL!$C$6*'Vîrsta 5-7 ani'!$C$6)</f>
        <v/>
      </c>
      <c r="E71" s="245" t="str">
        <f>IF(OR(TOTAL!E71="",TOTAL!E71=0),"",TOTAL!E71/TOTAL!$C$6*'Vîrsta 5-7 ani'!$C$6)</f>
        <v/>
      </c>
      <c r="F71" s="245" t="str">
        <f>IF(OR(TOTAL!F71="",TOTAL!F71=0),"",TOTAL!F71/TOTAL!$C$6*'Vîrsta 5-7 ani'!$C$6)</f>
        <v/>
      </c>
      <c r="G71" s="245" t="str">
        <f>IF(OR(TOTAL!G71="",TOTAL!G71=0),"",TOTAL!G71/TOTAL!$C$6*'Vîrsta 5-7 ani'!$C$6)</f>
        <v/>
      </c>
      <c r="H71" s="245" t="str">
        <f>IF(OR(TOTAL!H71="",TOTAL!H71=0),"",TOTAL!H71/TOTAL!$C$6*'Vîrsta 5-7 ani'!$C$6)</f>
        <v/>
      </c>
      <c r="I71" s="245">
        <f>IF(OR(TOTAL!I71="",TOTAL!I71=0),"",TOTAL!I71/TOTAL!$C$6*'Vîrsta 5-7 ani'!$C$6)</f>
        <v>5.7599999999999998E-2</v>
      </c>
      <c r="J71" s="245" t="str">
        <f>IF(OR(TOTAL!J71="",TOTAL!J71=0),"",TOTAL!J71/TOTAL!$C$6*'Vîrsta 5-7 ani'!$C$6)</f>
        <v/>
      </c>
      <c r="K71" s="245">
        <f>IF(OR(TOTAL!K71="",TOTAL!K71=0),"",TOTAL!K71/TOTAL!$C$6*'Vîrsta 5-7 ani'!$C$6)</f>
        <v>6.2399999999999997E-2</v>
      </c>
      <c r="L71" s="245">
        <f>IF(OR(TOTAL!L71="",TOTAL!L71=0),"",TOTAL!L71/TOTAL!$C$6*'Vîrsta 5-7 ani'!$C$6)</f>
        <v>3.7440000000000001E-2</v>
      </c>
      <c r="M71" s="245">
        <f>IF(OR(TOTAL!M71="",TOTAL!M71=0),"",TOTAL!M71/TOTAL!$C$6*'Vîrsta 5-7 ani'!$C$6)</f>
        <v>6.2399999999999997E-2</v>
      </c>
      <c r="N71" s="245">
        <f>IF(OR(TOTAL!N71="",TOTAL!N71=0),"",TOTAL!N71/TOTAL!$C$6*'Vîrsta 5-7 ani'!$C$6)</f>
        <v>5.7599999999999998E-2</v>
      </c>
      <c r="O71" s="245" t="str">
        <f>IF(OR(TOTAL!O71="",TOTAL!O71=0),"",TOTAL!O71/TOTAL!$C$6*'Vîrsta 5-7 ani'!$C$6)</f>
        <v/>
      </c>
      <c r="P71" s="245">
        <f>IF(OR(TOTAL!P71="",TOTAL!P71=0),"",TOTAL!P71/TOTAL!$C$6*'Vîrsta 5-7 ani'!$C$6)</f>
        <v>0.62400000000000011</v>
      </c>
      <c r="Q71" s="245" t="str">
        <f>IF(OR(TOTAL!Q71="",TOTAL!Q71=0),"",TOTAL!Q71/TOTAL!$C$6*'Vîrsta 5-7 ani'!$C$6)</f>
        <v/>
      </c>
      <c r="R71" s="245" t="str">
        <f>IF(OR(TOTAL!R71="",TOTAL!R71=0),"",TOTAL!R71/TOTAL!$C$6*'Vîrsta 5-7 ani'!$C$6)</f>
        <v/>
      </c>
      <c r="S71" s="245" t="str">
        <f>IF(OR(TOTAL!S71="",TOTAL!S71=0),"",TOTAL!S71/TOTAL!$C$6*'Vîrsta 5-7 ani'!$C$6)</f>
        <v/>
      </c>
      <c r="T71" s="245">
        <f>IF(OR(TOTAL!T71="",TOTAL!T71=0),"",TOTAL!T71/TOTAL!$C$6*'Vîrsta 5-7 ani'!$C$6)</f>
        <v>0.52800000000000002</v>
      </c>
      <c r="U71" s="245" t="str">
        <f>IF(OR(TOTAL!U71="",TOTAL!U71=0),"",TOTAL!U71/TOTAL!$C$6*'Vîrsta 5-7 ani'!$C$6)</f>
        <v/>
      </c>
      <c r="V71" s="245">
        <f>IF(OR(TOTAL!V71="",TOTAL!V71=0),"",TOTAL!V71/TOTAL!$C$6*'Vîrsta 5-7 ani'!$C$6)</f>
        <v>0.52800000000000002</v>
      </c>
      <c r="W71" s="245" t="str">
        <f>IF(OR(TOTAL!W71="",TOTAL!W71=0),"",TOTAL!W71/TOTAL!$C$6*'Vîrsta 5-7 ani'!$C$6)</f>
        <v/>
      </c>
      <c r="X71" s="245" t="str">
        <f>IF(OR(TOTAL!X71="",TOTAL!X71=0),"",TOTAL!X71/TOTAL!$C$6*'Vîrsta 5-7 ani'!$C$6)</f>
        <v/>
      </c>
      <c r="Y71" s="245" t="str">
        <f>IF(OR(TOTAL!Y71="",TOTAL!Y71=0),"",TOTAL!Y71/TOTAL!$C$6*'Vîrsta 5-7 ani'!$C$6)</f>
        <v/>
      </c>
      <c r="Z71" s="11">
        <f t="shared" si="26"/>
        <v>1.9574400000000001</v>
      </c>
      <c r="AA71" s="11">
        <f t="shared" ref="AA71:AA109" si="37">IFERROR((Z71/$Z$6*1000),"")</f>
        <v>2.7923537803138374</v>
      </c>
      <c r="AB71" s="11">
        <f t="shared" si="27"/>
        <v>2.6806596291012839</v>
      </c>
      <c r="AC71" s="7">
        <v>4</v>
      </c>
      <c r="AD71" s="97">
        <f t="shared" si="33"/>
        <v>0.69697150356633386</v>
      </c>
      <c r="AE71" s="98">
        <v>0.26</v>
      </c>
      <c r="AF71" s="97">
        <f t="shared" si="34"/>
        <v>0.72377809985734665</v>
      </c>
      <c r="AG71" s="98">
        <v>0.27</v>
      </c>
      <c r="AH71" s="97">
        <f t="shared" si="35"/>
        <v>0</v>
      </c>
      <c r="AI71" s="98">
        <v>0</v>
      </c>
      <c r="AJ71" s="97">
        <f t="shared" si="36"/>
        <v>10.400959360912982</v>
      </c>
      <c r="AK71" s="126">
        <v>3.88</v>
      </c>
      <c r="AL71" s="220"/>
      <c r="AM71" s="221"/>
      <c r="AN71" s="222"/>
      <c r="AO71" s="66"/>
    </row>
    <row r="72" spans="1:41" ht="15.75" x14ac:dyDescent="0.25">
      <c r="A72" s="310">
        <v>6</v>
      </c>
      <c r="B72" s="19" t="s">
        <v>6</v>
      </c>
      <c r="C72" s="69" t="str">
        <f>IF(OR(TOTAL!C72="",TOTAL!C72=0),"",IF('Vîrsta 1-2 ani'!$C$6&lt;=0,(('Vîrsta 3-4 ani'!C72/'Vîrsta 3-4 ani'!$C$6)+0.008)*'Vîrsta 5-7 ani'!$C$6,(('Vîrsta 1-2 ani'!C72/'Vîrsta 1-2 ani'!$C$6)+0.016)*'Vîrsta 5-7 ani'!$C$6))</f>
        <v/>
      </c>
      <c r="D72" s="69" t="str">
        <f>IF(OR(TOTAL!D72="",TOTAL!D72=0),"",IF('Vîrsta 1-2 ani'!$C$6&lt;=0,(('Vîrsta 3-4 ani'!D72/'Vîrsta 3-4 ani'!$C$6)+0.008)*'Vîrsta 5-7 ani'!$C$6,(('Vîrsta 1-2 ani'!D72/'Vîrsta 1-2 ani'!$C$6)+0.016)*'Vîrsta 5-7 ani'!$C$6))</f>
        <v/>
      </c>
      <c r="E72" s="69">
        <f>IF(OR(TOTAL!E72="",TOTAL!E72=0),"",IF('Vîrsta 1-2 ani'!$C$6&lt;=0,(('Vîrsta 3-4 ani'!E72/'Vîrsta 3-4 ani'!$C$6)+0.008)*'Vîrsta 5-7 ani'!$C$6,(('Vîrsta 1-2 ani'!E72/'Vîrsta 1-2 ani'!$C$6)+0.016)*'Vîrsta 5-7 ani'!$C$6))</f>
        <v>0.65183999999999997</v>
      </c>
      <c r="F72" s="69">
        <f>IF(OR(TOTAL!F72="",TOTAL!F72=0),"",IF('Vîrsta 1-2 ani'!$C$6&lt;=0,(('Vîrsta 3-4 ani'!F72/'Vîrsta 3-4 ani'!$C$6)+0.008)*'Vîrsta 5-7 ani'!$C$6,(('Vîrsta 1-2 ani'!F72/'Vîrsta 1-2 ani'!$C$6)+0.016)*'Vîrsta 5-7 ani'!$C$6))</f>
        <v>0.54647999999999997</v>
      </c>
      <c r="G72" s="69">
        <f>IF(OR(TOTAL!G72="",TOTAL!G72=0),"",IF('Vîrsta 1-2 ani'!$C$6&lt;=0,(('Vîrsta 3-4 ani'!G72/'Vîrsta 3-4 ani'!$C$6)+0.008)*'Vîrsta 5-7 ani'!$C$6,(('Vîrsta 1-2 ani'!G72/'Vîrsta 1-2 ani'!$C$6)+0.016)*'Vîrsta 5-7 ani'!$C$6))</f>
        <v>0.41183999999999998</v>
      </c>
      <c r="H72" s="69" t="str">
        <f>IF(OR(TOTAL!H72="",TOTAL!H72=0),"",IF('Vîrsta 1-2 ani'!$C$6&lt;=0,(('Vîrsta 3-4 ani'!H72/'Vîrsta 3-4 ani'!$C$6)+0.008)*'Vîrsta 5-7 ani'!$C$6,(('Vîrsta 1-2 ani'!H72/'Vîrsta 1-2 ani'!$C$6)+0.016)*'Vîrsta 5-7 ani'!$C$6))</f>
        <v/>
      </c>
      <c r="I72" s="69" t="str">
        <f>IF(OR(TOTAL!I72="",TOTAL!I72=0),"",IF('Vîrsta 1-2 ani'!$C$6&lt;=0,(('Vîrsta 3-4 ani'!I72/'Vîrsta 3-4 ani'!$C$6)+0.008)*'Vîrsta 5-7 ani'!$C$6,(('Vîrsta 1-2 ani'!I72/'Vîrsta 1-2 ani'!$C$6)+0.016)*'Vîrsta 5-7 ani'!$C$6))</f>
        <v/>
      </c>
      <c r="J72" s="69">
        <f>IF(OR(TOTAL!J72="",TOTAL!J72=0),"",IF('Vîrsta 1-2 ani'!$C$6&lt;=0,(('Vîrsta 3-4 ani'!J72/'Vîrsta 3-4 ani'!$C$6)+0.008)*'Vîrsta 5-7 ani'!$C$6,(('Vîrsta 1-2 ani'!J72/'Vîrsta 1-2 ani'!$C$6)+0.016)*'Vîrsta 5-7 ani'!$C$6))</f>
        <v>0.60528000000000004</v>
      </c>
      <c r="K72" s="69">
        <f>IF(OR(TOTAL!K72="",TOTAL!K72=0),"",IF('Vîrsta 1-2 ani'!$C$6&lt;=0,(('Vîrsta 3-4 ani'!K72/'Vîrsta 3-4 ani'!$C$6)+0.008)*'Vîrsta 5-7 ani'!$C$6,(('Vîrsta 1-2 ani'!K72/'Vîrsta 1-2 ani'!$C$6)+0.016)*'Vîrsta 5-7 ani'!$C$6))</f>
        <v>0.81071999999999989</v>
      </c>
      <c r="L72" s="69">
        <f>IF(OR(TOTAL!L72="",TOTAL!L72=0),"",IF('Vîrsta 1-2 ani'!$C$6&lt;=0,(('Vîrsta 3-4 ani'!L72/'Vîrsta 3-4 ani'!$C$6)+0.008)*'Vîrsta 5-7 ani'!$C$6,(('Vîrsta 1-2 ani'!L72/'Vîrsta 1-2 ani'!$C$6)+0.016)*'Vîrsta 5-7 ani'!$C$6))</f>
        <v>0.53183999999999998</v>
      </c>
      <c r="M72" s="69">
        <f>IF(OR(TOTAL!M72="",TOTAL!M72=0),"",IF('Vîrsta 1-2 ani'!$C$6&lt;=0,(('Vîrsta 3-4 ani'!M72/'Vîrsta 3-4 ani'!$C$6)+0.008)*'Vîrsta 5-7 ani'!$C$6,(('Vîrsta 1-2 ani'!M72/'Vîrsta 1-2 ani'!$C$6)+0.016)*'Vîrsta 5-7 ani'!$C$6))</f>
        <v>0.65183999999999997</v>
      </c>
      <c r="N72" s="69" t="str">
        <f>IF(OR(TOTAL!N72="",TOTAL!N72=0),"",IF('Vîrsta 1-2 ani'!$C$6&lt;=0,(('Vîrsta 3-4 ani'!N72/'Vîrsta 3-4 ani'!$C$6)+0.008)*'Vîrsta 5-7 ani'!$C$6,(('Vîrsta 1-2 ani'!N72/'Vîrsta 1-2 ani'!$C$6)+0.016)*'Vîrsta 5-7 ani'!$C$6))</f>
        <v/>
      </c>
      <c r="O72" s="69">
        <f>IF(OR(TOTAL!O72="",TOTAL!O72=0),"",IF('Vîrsta 1-2 ani'!$C$6&lt;=0,(('Vîrsta 3-4 ani'!O72/'Vîrsta 3-4 ani'!$C$6)+0.008)*'Vîrsta 5-7 ani'!$C$6,(('Vîrsta 1-2 ani'!O72/'Vîrsta 1-2 ani'!$C$6)+0.016)*'Vîrsta 5-7 ani'!$C$6))</f>
        <v>0.74112</v>
      </c>
      <c r="P72" s="69" t="str">
        <f>IF(OR(TOTAL!P72="",TOTAL!P72=0),"",IF('Vîrsta 1-2 ani'!$C$6&lt;=0,(('Vîrsta 3-4 ani'!P72/'Vîrsta 3-4 ani'!$C$6)+0.008)*'Vîrsta 5-7 ani'!$C$6,(('Vîrsta 1-2 ani'!P72/'Vîrsta 1-2 ani'!$C$6)+0.016)*'Vîrsta 5-7 ani'!$C$6))</f>
        <v/>
      </c>
      <c r="Q72" s="69">
        <f>IF(OR(TOTAL!Q72="",TOTAL!Q72=0),"",IF('Vîrsta 1-2 ani'!$C$6&lt;=0,(('Vîrsta 3-4 ani'!Q72/'Vîrsta 3-4 ani'!$C$6)+0.008)*'Vîrsta 5-7 ani'!$C$6,(('Vîrsta 1-2 ani'!Q72/'Vîrsta 1-2 ani'!$C$6)+0.016)*'Vîrsta 5-7 ani'!$C$6))</f>
        <v>3.8918400000000002</v>
      </c>
      <c r="R72" s="69" t="str">
        <f>IF(OR(TOTAL!R72="",TOTAL!R72=0),"",IF('Vîrsta 1-2 ani'!$C$6&lt;=0,(('Vîrsta 3-4 ani'!R72/'Vîrsta 3-4 ani'!$C$6)+0.008)*'Vîrsta 5-7 ani'!$C$6,(('Vîrsta 1-2 ani'!R72/'Vîrsta 1-2 ani'!$C$6)+0.016)*'Vîrsta 5-7 ani'!$C$6))</f>
        <v/>
      </c>
      <c r="S72" s="69">
        <f>IF(OR(TOTAL!S72="",TOTAL!S72=0),"",IF('Vîrsta 1-2 ani'!$C$6&lt;=0,(('Vîrsta 3-4 ani'!S72/'Vîrsta 3-4 ani'!$C$6)+0.008)*'Vîrsta 5-7 ani'!$C$6,(('Vîrsta 1-2 ani'!S72/'Vîrsta 1-2 ani'!$C$6)+0.016)*'Vîrsta 5-7 ani'!$C$6))</f>
        <v>3.6926399999999999</v>
      </c>
      <c r="T72" s="69" t="str">
        <f>IF(OR(TOTAL!T72="",TOTAL!T72=0),"",IF('Vîrsta 1-2 ani'!$C$6&lt;=0,(('Vîrsta 3-4 ani'!T72/'Vîrsta 3-4 ani'!$C$6)+0.008)*'Vîrsta 5-7 ani'!$C$6,(('Vîrsta 1-2 ani'!T72/'Vîrsta 1-2 ani'!$C$6)+0.016)*'Vîrsta 5-7 ani'!$C$6))</f>
        <v/>
      </c>
      <c r="U72" s="69">
        <f>IF(OR(TOTAL!U72="",TOTAL!U72=0),"",IF('Vîrsta 1-2 ani'!$C$6&lt;=0,(('Vîrsta 3-4 ani'!U72/'Vîrsta 3-4 ani'!$C$6)+0.008)*'Vîrsta 5-7 ani'!$C$6,(('Vîrsta 1-2 ani'!U72/'Vîrsta 1-2 ani'!$C$6)+0.016)*'Vîrsta 5-7 ani'!$C$6))</f>
        <v>6.5318400000000008</v>
      </c>
      <c r="V72" s="69" t="str">
        <f>IF(OR(TOTAL!V72="",TOTAL!V72=0),"",IF('Vîrsta 1-2 ani'!$C$6&lt;=0,(('Vîrsta 3-4 ani'!V72/'Vîrsta 3-4 ani'!$C$6)+0.008)*'Vîrsta 5-7 ani'!$C$6,(('Vîrsta 1-2 ani'!V72/'Vîrsta 1-2 ani'!$C$6)+0.016)*'Vîrsta 5-7 ani'!$C$6))</f>
        <v/>
      </c>
      <c r="W72" s="69" t="str">
        <f>IF(OR(TOTAL!W72="",TOTAL!W72=0),"",IF('Vîrsta 1-2 ani'!$C$6&lt;=0,(('Vîrsta 3-4 ani'!W72/'Vîrsta 3-4 ani'!$C$6)+0.008)*'Vîrsta 5-7 ani'!$C$6,(('Vîrsta 1-2 ani'!W72/'Vîrsta 1-2 ani'!$C$6)+0.016)*'Vîrsta 5-7 ani'!$C$6))</f>
        <v/>
      </c>
      <c r="X72" s="69" t="str">
        <f>IF(OR(TOTAL!X72="",TOTAL!X72=0),"",IF('Vîrsta 1-2 ani'!$C$6&lt;=0,(('Vîrsta 3-4 ani'!X72/'Vîrsta 3-4 ani'!$C$6)+0.008)*'Vîrsta 5-7 ani'!$C$6,(('Vîrsta 1-2 ani'!X72/'Vîrsta 1-2 ani'!$C$6)+0.016)*'Vîrsta 5-7 ani'!$C$6))</f>
        <v/>
      </c>
      <c r="Y72" s="69" t="str">
        <f>IF(OR(TOTAL!Y72="",TOTAL!Y72=0),"",IF('Vîrsta 1-2 ani'!$C$6&lt;=0,(('Vîrsta 3-4 ani'!Y72/'Vîrsta 3-4 ani'!$C$6)+0.008)*'Vîrsta 5-7 ani'!$C$6,(('Vîrsta 1-2 ani'!Y72/'Vîrsta 1-2 ani'!$C$6)+0.016)*'Vîrsta 5-7 ani'!$C$6))</f>
        <v/>
      </c>
      <c r="Z72" s="10">
        <f t="shared" si="26"/>
        <v>19.067280000000004</v>
      </c>
      <c r="AA72" s="10">
        <f t="shared" si="37"/>
        <v>27.200114122681889</v>
      </c>
      <c r="AB72" s="10">
        <f t="shared" ref="AB72:AB109" si="38">IFERROR(IF($AA72=0,"",$AA72-AC72*AA72/100),"")</f>
        <v>18.496077603423686</v>
      </c>
      <c r="AC72" s="4">
        <v>32</v>
      </c>
      <c r="AD72" s="90">
        <f>IFERROR(IF($AB72=0,"",$AB72*AE72),"")</f>
        <v>3.5327508222539241</v>
      </c>
      <c r="AE72" s="91">
        <v>0.191</v>
      </c>
      <c r="AF72" s="90">
        <f>IFERROR(IF($AB72=0,"",$AB72*AG72),"")</f>
        <v>1.1837489666191159</v>
      </c>
      <c r="AG72" s="91">
        <v>6.4000000000000001E-2</v>
      </c>
      <c r="AH72" s="90">
        <f>IFERROR(IF($AB72=0,"",$AB72*AI72),"")</f>
        <v>0.5733784057061343</v>
      </c>
      <c r="AI72" s="91">
        <v>3.1E-2</v>
      </c>
      <c r="AJ72" s="90">
        <f>IFERROR(IF($AB72=0,"",$AB72*AK72),"")</f>
        <v>25.876012567189736</v>
      </c>
      <c r="AK72" s="91">
        <v>1.399</v>
      </c>
      <c r="AL72" s="215">
        <v>52</v>
      </c>
      <c r="AM72" s="216">
        <f t="shared" ref="AM72" si="39">IFERROR((AB72-AL72),"")</f>
        <v>-33.503922396576314</v>
      </c>
      <c r="AN72" s="216">
        <f t="shared" ref="AN72" si="40">IFERROR((AB72*100/AL72),"")</f>
        <v>35.569380006584012</v>
      </c>
      <c r="AO72" s="18"/>
    </row>
    <row r="73" spans="1:41" s="31" customFormat="1" ht="15.75" x14ac:dyDescent="0.25">
      <c r="A73" s="311"/>
      <c r="B73" s="57" t="s">
        <v>94</v>
      </c>
      <c r="C73" s="245" t="str">
        <f>IF(OR(TOTAL!C73="",TOTAL!C73=0),"",TOTAL!C73/TOTAL!$C$6*'Vîrsta 5-7 ani'!$C$6)</f>
        <v/>
      </c>
      <c r="D73" s="245" t="str">
        <f>IF(OR(TOTAL!D73="",TOTAL!D73=0),"",TOTAL!D73/TOTAL!$C$6*'Vîrsta 5-7 ani'!$C$6)</f>
        <v/>
      </c>
      <c r="E73" s="245" t="str">
        <f>IF(OR(TOTAL!E73="",TOTAL!E73=0),"",TOTAL!E73/TOTAL!$C$6*'Vîrsta 5-7 ani'!$C$6)</f>
        <v/>
      </c>
      <c r="F73" s="245" t="str">
        <f>IF(OR(TOTAL!F73="",TOTAL!F73=0),"",TOTAL!F73/TOTAL!$C$6*'Vîrsta 5-7 ani'!$C$6)</f>
        <v/>
      </c>
      <c r="G73" s="245" t="str">
        <f>IF(OR(TOTAL!G73="",TOTAL!G73=0),"",TOTAL!G73/TOTAL!$C$6*'Vîrsta 5-7 ani'!$C$6)</f>
        <v/>
      </c>
      <c r="H73" s="245" t="str">
        <f>IF(OR(TOTAL!H73="",TOTAL!H73=0),"",TOTAL!H73/TOTAL!$C$6*'Vîrsta 5-7 ani'!$C$6)</f>
        <v/>
      </c>
      <c r="I73" s="245" t="str">
        <f>IF(OR(TOTAL!I73="",TOTAL!I73=0),"",TOTAL!I73/TOTAL!$C$6*'Vîrsta 5-7 ani'!$C$6)</f>
        <v/>
      </c>
      <c r="J73" s="245" t="str">
        <f>IF(OR(TOTAL!J73="",TOTAL!J73=0),"",TOTAL!J73/TOTAL!$C$6*'Vîrsta 5-7 ani'!$C$6)</f>
        <v/>
      </c>
      <c r="K73" s="245" t="str">
        <f>IF(OR(TOTAL!K73="",TOTAL!K73=0),"",TOTAL!K73/TOTAL!$C$6*'Vîrsta 5-7 ani'!$C$6)</f>
        <v/>
      </c>
      <c r="L73" s="245" t="str">
        <f>IF(OR(TOTAL!L73="",TOTAL!L73=0),"",TOTAL!L73/TOTAL!$C$6*'Vîrsta 5-7 ani'!$C$6)</f>
        <v/>
      </c>
      <c r="M73" s="245" t="str">
        <f>IF(OR(TOTAL!M73="",TOTAL!M73=0),"",TOTAL!M73/TOTAL!$C$6*'Vîrsta 5-7 ani'!$C$6)</f>
        <v/>
      </c>
      <c r="N73" s="245" t="str">
        <f>IF(OR(TOTAL!N73="",TOTAL!N73=0),"",TOTAL!N73/TOTAL!$C$6*'Vîrsta 5-7 ani'!$C$6)</f>
        <v/>
      </c>
      <c r="O73" s="245" t="str">
        <f>IF(OR(TOTAL!O73="",TOTAL!O73=0),"",TOTAL!O73/TOTAL!$C$6*'Vîrsta 5-7 ani'!$C$6)</f>
        <v/>
      </c>
      <c r="P73" s="245" t="str">
        <f>IF(OR(TOTAL!P73="",TOTAL!P73=0),"",TOTAL!P73/TOTAL!$C$6*'Vîrsta 5-7 ani'!$C$6)</f>
        <v/>
      </c>
      <c r="Q73" s="245" t="str">
        <f>IF(OR(TOTAL!Q73="",TOTAL!Q73=0),"",TOTAL!Q73/TOTAL!$C$6*'Vîrsta 5-7 ani'!$C$6)</f>
        <v/>
      </c>
      <c r="R73" s="245" t="str">
        <f>IF(OR(TOTAL!R73="",TOTAL!R73=0),"",TOTAL!R73/TOTAL!$C$6*'Vîrsta 5-7 ani'!$C$6)</f>
        <v/>
      </c>
      <c r="S73" s="245" t="str">
        <f>IF(OR(TOTAL!S73="",TOTAL!S73=0),"",TOTAL!S73/TOTAL!$C$6*'Vîrsta 5-7 ani'!$C$6)</f>
        <v/>
      </c>
      <c r="T73" s="245" t="str">
        <f>IF(OR(TOTAL!T73="",TOTAL!T73=0),"",TOTAL!T73/TOTAL!$C$6*'Vîrsta 5-7 ani'!$C$6)</f>
        <v/>
      </c>
      <c r="U73" s="245" t="str">
        <f>IF(OR(TOTAL!U73="",TOTAL!U73=0),"",TOTAL!U73/TOTAL!$C$6*'Vîrsta 5-7 ani'!$C$6)</f>
        <v/>
      </c>
      <c r="V73" s="245" t="str">
        <f>IF(OR(TOTAL!V73="",TOTAL!V73=0),"",TOTAL!V73/TOTAL!$C$6*'Vîrsta 5-7 ani'!$C$6)</f>
        <v/>
      </c>
      <c r="W73" s="245" t="str">
        <f>IF(OR(TOTAL!W73="",TOTAL!W73=0),"",TOTAL!W73/TOTAL!$C$6*'Vîrsta 5-7 ani'!$C$6)</f>
        <v/>
      </c>
      <c r="X73" s="245" t="str">
        <f>IF(OR(TOTAL!X73="",TOTAL!X73=0),"",TOTAL!X73/TOTAL!$C$6*'Vîrsta 5-7 ani'!$C$6)</f>
        <v/>
      </c>
      <c r="Y73" s="245" t="str">
        <f>IF(OR(TOTAL!Y73="",TOTAL!Y73=0),"",TOTAL!Y73/TOTAL!$C$6*'Vîrsta 5-7 ani'!$C$6)</f>
        <v/>
      </c>
      <c r="Z73" s="11">
        <f t="shared" ref="Z73:Z85" si="41">SUM(C73:Y73)</f>
        <v>0</v>
      </c>
      <c r="AA73" s="11">
        <f t="shared" si="37"/>
        <v>0</v>
      </c>
      <c r="AB73" s="11" t="str">
        <f t="shared" si="38"/>
        <v/>
      </c>
      <c r="AC73" s="7">
        <v>51</v>
      </c>
      <c r="AD73" s="97" t="str">
        <f>IFERROR(IF($AB73=0,"",$AB73*AE73),"")</f>
        <v/>
      </c>
      <c r="AE73" s="100">
        <v>0.20799999999999999</v>
      </c>
      <c r="AF73" s="101" t="str">
        <f>IFERROR(IF($AB73=0,"",$AB73*AG73),"")</f>
        <v/>
      </c>
      <c r="AG73" s="100">
        <v>8.7999999999999995E-2</v>
      </c>
      <c r="AH73" s="101" t="str">
        <f>IFERROR(IF($AB73=0,"",$AB73*AI73),"")</f>
        <v/>
      </c>
      <c r="AI73" s="100">
        <v>0.06</v>
      </c>
      <c r="AJ73" s="97" t="str">
        <f>IFERROR(IF($AB73=0,"",$AB73*AK73),"")</f>
        <v/>
      </c>
      <c r="AK73" s="126">
        <v>1.19</v>
      </c>
      <c r="AL73" s="198"/>
      <c r="AM73" s="169"/>
      <c r="AN73" s="170"/>
      <c r="AO73" s="66"/>
    </row>
    <row r="74" spans="1:41" s="31" customFormat="1" ht="15.75" x14ac:dyDescent="0.25">
      <c r="A74" s="311"/>
      <c r="B74" s="60" t="s">
        <v>95</v>
      </c>
      <c r="C74" s="250" t="str">
        <f>IF(OR(TOTAL!C74="",TOTAL!C74=0),"",TOTAL!C74/TOTAL!$C$6*'Vîrsta 5-7 ani'!$C$6)</f>
        <v/>
      </c>
      <c r="D74" s="250" t="str">
        <f>IF(OR(TOTAL!D74="",TOTAL!D74=0),"",TOTAL!D74/TOTAL!$C$6*'Vîrsta 5-7 ani'!$C$6)</f>
        <v/>
      </c>
      <c r="E74" s="250" t="str">
        <f>IF(OR(TOTAL!E74="",TOTAL!E74=0),"",TOTAL!E74/TOTAL!$C$6*'Vîrsta 5-7 ani'!$C$6)</f>
        <v/>
      </c>
      <c r="F74" s="250">
        <f>IF(OR(TOTAL!F74="",TOTAL!F74=0),"",TOTAL!F74/TOTAL!$C$6*'Vîrsta 5-7 ani'!$C$6)</f>
        <v>0.49463999999999997</v>
      </c>
      <c r="G74" s="250" t="str">
        <f>IF(OR(TOTAL!G74="",TOTAL!G74=0),"",TOTAL!G74/TOTAL!$C$6*'Vîrsta 5-7 ani'!$C$6)</f>
        <v/>
      </c>
      <c r="H74" s="250" t="str">
        <f>IF(OR(TOTAL!H74="",TOTAL!H74=0),"",TOTAL!H74/TOTAL!$C$6*'Vîrsta 5-7 ani'!$C$6)</f>
        <v/>
      </c>
      <c r="I74" s="250" t="str">
        <f>IF(OR(TOTAL!I74="",TOTAL!I74=0),"",TOTAL!I74/TOTAL!$C$6*'Vîrsta 5-7 ani'!$C$6)</f>
        <v/>
      </c>
      <c r="J74" s="250">
        <f>IF(OR(TOTAL!J74="",TOTAL!J74=0),"",TOTAL!J74/TOTAL!$C$6*'Vîrsta 5-7 ani'!$C$6)</f>
        <v>0.55344000000000004</v>
      </c>
      <c r="K74" s="250" t="str">
        <f>IF(OR(TOTAL!K74="",TOTAL!K74=0),"",TOTAL!K74/TOTAL!$C$6*'Vîrsta 5-7 ani'!$C$6)</f>
        <v/>
      </c>
      <c r="L74" s="250" t="str">
        <f>IF(OR(TOTAL!L74="",TOTAL!L74=0),"",TOTAL!L74/TOTAL!$C$6*'Vîrsta 5-7 ani'!$C$6)</f>
        <v/>
      </c>
      <c r="M74" s="250">
        <f>IF(OR(TOTAL!M74="",TOTAL!M74=0),"",TOTAL!M74/TOTAL!$C$6*'Vîrsta 5-7 ani'!$C$6)</f>
        <v>0.60000000000000009</v>
      </c>
      <c r="N74" s="250" t="str">
        <f>IF(OR(TOTAL!N74="",TOTAL!N74=0),"",TOTAL!N74/TOTAL!$C$6*'Vîrsta 5-7 ani'!$C$6)</f>
        <v/>
      </c>
      <c r="O74" s="250">
        <f>IF(OR(TOTAL!O74="",TOTAL!O74=0),"",TOTAL!O74/TOTAL!$C$6*'Vîrsta 5-7 ani'!$C$6)</f>
        <v>0.68928</v>
      </c>
      <c r="P74" s="250" t="str">
        <f>IF(OR(TOTAL!P74="",TOTAL!P74=0),"",TOTAL!P74/TOTAL!$C$6*'Vîrsta 5-7 ani'!$C$6)</f>
        <v/>
      </c>
      <c r="Q74" s="250" t="str">
        <f>IF(OR(TOTAL!Q74="",TOTAL!Q74=0),"",TOTAL!Q74/TOTAL!$C$6*'Vîrsta 5-7 ani'!$C$6)</f>
        <v/>
      </c>
      <c r="R74" s="250" t="str">
        <f>IF(OR(TOTAL!R74="",TOTAL!R74=0),"",TOTAL!R74/TOTAL!$C$6*'Vîrsta 5-7 ani'!$C$6)</f>
        <v/>
      </c>
      <c r="S74" s="250" t="str">
        <f>IF(OR(TOTAL!S74="",TOTAL!S74=0),"",TOTAL!S74/TOTAL!$C$6*'Vîrsta 5-7 ani'!$C$6)</f>
        <v/>
      </c>
      <c r="T74" s="250" t="str">
        <f>IF(OR(TOTAL!T74="",TOTAL!T74=0),"",TOTAL!T74/TOTAL!$C$6*'Vîrsta 5-7 ani'!$C$6)</f>
        <v/>
      </c>
      <c r="U74" s="250">
        <f>IF(OR(TOTAL!U74="",TOTAL!U74=0),"",TOTAL!U74/TOTAL!$C$6*'Vîrsta 5-7 ani'!$C$6)</f>
        <v>6.48</v>
      </c>
      <c r="V74" s="250" t="str">
        <f>IF(OR(TOTAL!V74="",TOTAL!V74=0),"",TOTAL!V74/TOTAL!$C$6*'Vîrsta 5-7 ani'!$C$6)</f>
        <v/>
      </c>
      <c r="W74" s="250" t="str">
        <f>IF(OR(TOTAL!W74="",TOTAL!W74=0),"",TOTAL!W74/TOTAL!$C$6*'Vîrsta 5-7 ani'!$C$6)</f>
        <v/>
      </c>
      <c r="X74" s="250" t="str">
        <f>IF(OR(TOTAL!X74="",TOTAL!X74=0),"",TOTAL!X74/TOTAL!$C$6*'Vîrsta 5-7 ani'!$C$6)</f>
        <v/>
      </c>
      <c r="Y74" s="250" t="str">
        <f>IF(OR(TOTAL!Y74="",TOTAL!Y74=0),"",TOTAL!Y74/TOTAL!$C$6*'Vîrsta 5-7 ani'!$C$6)</f>
        <v/>
      </c>
      <c r="Z74" s="11">
        <f t="shared" si="41"/>
        <v>8.8173600000000008</v>
      </c>
      <c r="AA74" s="11">
        <f t="shared" si="37"/>
        <v>12.578259629101284</v>
      </c>
      <c r="AB74" s="11">
        <f t="shared" si="38"/>
        <v>8.804781740370899</v>
      </c>
      <c r="AC74" s="7">
        <v>30</v>
      </c>
      <c r="AD74" s="97">
        <f t="shared" ref="AD74:AD83" si="42">IFERROR(IF($AB74=0,"",$AB74*AE74),"")</f>
        <v>2.2011954350927248</v>
      </c>
      <c r="AE74" s="100">
        <v>0.25</v>
      </c>
      <c r="AF74" s="101">
        <f t="shared" ref="AF74:AF85" si="43">IFERROR(IF($AB74=0,"",$AB74*AG74),"")</f>
        <v>0.17609563480741799</v>
      </c>
      <c r="AG74" s="100">
        <v>0.02</v>
      </c>
      <c r="AH74" s="101">
        <f t="shared" ref="AH74:AH85" si="44">IFERROR(IF($AB74=0,"",$AB74*AI74),"")</f>
        <v>8.8047817403708997E-2</v>
      </c>
      <c r="AI74" s="100">
        <v>0.01</v>
      </c>
      <c r="AJ74" s="97">
        <f t="shared" ref="AJ74:AJ85" si="45">IFERROR(IF($AB74=0,"",$AB74*AK74),"")</f>
        <v>10.037451184022824</v>
      </c>
      <c r="AK74" s="126">
        <v>1.1399999999999999</v>
      </c>
      <c r="AL74" s="171"/>
      <c r="AM74" s="29"/>
      <c r="AN74" s="132"/>
      <c r="AO74" s="66"/>
    </row>
    <row r="75" spans="1:41" s="173" customFormat="1" ht="15.75" x14ac:dyDescent="0.25">
      <c r="A75" s="311"/>
      <c r="B75" s="58" t="s">
        <v>66</v>
      </c>
      <c r="C75" s="251" t="str">
        <f>IF(OR(TOTAL!C75="",TOTAL!C75=0),"",TOTAL!C75/TOTAL!$C$6*'Vîrsta 5-7 ani'!$C$6)</f>
        <v/>
      </c>
      <c r="D75" s="251" t="str">
        <f>IF(OR(TOTAL!D75="",TOTAL!D75=0),"",TOTAL!D75/TOTAL!$C$6*'Vîrsta 5-7 ani'!$C$6)</f>
        <v/>
      </c>
      <c r="E75" s="251" t="str">
        <f>IF(OR(TOTAL!E75="",TOTAL!E75=0),"",TOTAL!E75/TOTAL!$C$6*'Vîrsta 5-7 ani'!$C$6)</f>
        <v/>
      </c>
      <c r="F75" s="251" t="str">
        <f>IF(OR(TOTAL!F75="",TOTAL!F75=0),"",TOTAL!F75/TOTAL!$C$6*'Vîrsta 5-7 ani'!$C$6)</f>
        <v/>
      </c>
      <c r="G75" s="251">
        <f>IF(OR(TOTAL!G75="",TOTAL!G75=0),"",TOTAL!G75/TOTAL!$C$6*'Vîrsta 5-7 ani'!$C$6)</f>
        <v>0.36</v>
      </c>
      <c r="H75" s="251" t="str">
        <f>IF(OR(TOTAL!H75="",TOTAL!H75=0),"",TOTAL!H75/TOTAL!$C$6*'Vîrsta 5-7 ani'!$C$6)</f>
        <v/>
      </c>
      <c r="I75" s="251" t="str">
        <f>IF(OR(TOTAL!I75="",TOTAL!I75=0),"",TOTAL!I75/TOTAL!$C$6*'Vîrsta 5-7 ani'!$C$6)</f>
        <v/>
      </c>
      <c r="J75" s="251" t="str">
        <f>IF(OR(TOTAL!J75="",TOTAL!J75=0),"",TOTAL!J75/TOTAL!$C$6*'Vîrsta 5-7 ani'!$C$6)</f>
        <v/>
      </c>
      <c r="K75" s="251" t="str">
        <f>IF(OR(TOTAL!K75="",TOTAL!K75=0),"",TOTAL!K75/TOTAL!$C$6*'Vîrsta 5-7 ani'!$C$6)</f>
        <v/>
      </c>
      <c r="L75" s="251">
        <f>IF(OR(TOTAL!L75="",TOTAL!L75=0),"",TOTAL!L75/TOTAL!$C$6*'Vîrsta 5-7 ani'!$C$6)</f>
        <v>0.48</v>
      </c>
      <c r="M75" s="251" t="str">
        <f>IF(OR(TOTAL!M75="",TOTAL!M75=0),"",TOTAL!M75/TOTAL!$C$6*'Vîrsta 5-7 ani'!$C$6)</f>
        <v/>
      </c>
      <c r="N75" s="251" t="str">
        <f>IF(OR(TOTAL!N75="",TOTAL!N75=0),"",TOTAL!N75/TOTAL!$C$6*'Vîrsta 5-7 ani'!$C$6)</f>
        <v/>
      </c>
      <c r="O75" s="251" t="str">
        <f>IF(OR(TOTAL!O75="",TOTAL!O75=0),"",TOTAL!O75/TOTAL!$C$6*'Vîrsta 5-7 ani'!$C$6)</f>
        <v/>
      </c>
      <c r="P75" s="251" t="str">
        <f>IF(OR(TOTAL!P75="",TOTAL!P75=0),"",TOTAL!P75/TOTAL!$C$6*'Vîrsta 5-7 ani'!$C$6)</f>
        <v/>
      </c>
      <c r="Q75" s="251">
        <f>IF(OR(TOTAL!Q75="",TOTAL!Q75=0),"",TOTAL!Q75/TOTAL!$C$6*'Vîrsta 5-7 ani'!$C$6)</f>
        <v>3.84</v>
      </c>
      <c r="R75" s="251" t="str">
        <f>IF(OR(TOTAL!R75="",TOTAL!R75=0),"",TOTAL!R75/TOTAL!$C$6*'Vîrsta 5-7 ani'!$C$6)</f>
        <v/>
      </c>
      <c r="S75" s="251" t="str">
        <f>IF(OR(TOTAL!S75="",TOTAL!S75=0),"",TOTAL!S75/TOTAL!$C$6*'Vîrsta 5-7 ani'!$C$6)</f>
        <v/>
      </c>
      <c r="T75" s="251" t="str">
        <f>IF(OR(TOTAL!T75="",TOTAL!T75=0),"",TOTAL!T75/TOTAL!$C$6*'Vîrsta 5-7 ani'!$C$6)</f>
        <v/>
      </c>
      <c r="U75" s="251" t="str">
        <f>IF(OR(TOTAL!U75="",TOTAL!U75=0),"",TOTAL!U75/TOTAL!$C$6*'Vîrsta 5-7 ani'!$C$6)</f>
        <v/>
      </c>
      <c r="V75" s="251" t="str">
        <f>IF(OR(TOTAL!V75="",TOTAL!V75=0),"",TOTAL!V75/TOTAL!$C$6*'Vîrsta 5-7 ani'!$C$6)</f>
        <v/>
      </c>
      <c r="W75" s="251" t="str">
        <f>IF(OR(TOTAL!W75="",TOTAL!W75=0),"",TOTAL!W75/TOTAL!$C$6*'Vîrsta 5-7 ani'!$C$6)</f>
        <v/>
      </c>
      <c r="X75" s="251" t="str">
        <f>IF(OR(TOTAL!X75="",TOTAL!X75=0),"",TOTAL!X75/TOTAL!$C$6*'Vîrsta 5-7 ani'!$C$6)</f>
        <v/>
      </c>
      <c r="Y75" s="251" t="str">
        <f>IF(OR(TOTAL!Y75="",TOTAL!Y75=0),"",TOTAL!Y75/TOTAL!$C$6*'Vîrsta 5-7 ani'!$C$6)</f>
        <v/>
      </c>
      <c r="Z75" s="24">
        <f t="shared" si="41"/>
        <v>4.68</v>
      </c>
      <c r="AA75" s="24">
        <f t="shared" si="37"/>
        <v>6.6761768901569187</v>
      </c>
      <c r="AB75" s="24">
        <f t="shared" si="38"/>
        <v>4.6733238231098433</v>
      </c>
      <c r="AC75" s="8">
        <v>30</v>
      </c>
      <c r="AD75" s="101">
        <f t="shared" si="42"/>
        <v>1.1683309557774608</v>
      </c>
      <c r="AE75" s="100">
        <v>0.25</v>
      </c>
      <c r="AF75" s="101">
        <f t="shared" si="43"/>
        <v>1.8693295292439373E-2</v>
      </c>
      <c r="AG75" s="100">
        <v>4.0000000000000001E-3</v>
      </c>
      <c r="AH75" s="101">
        <f t="shared" si="44"/>
        <v>0</v>
      </c>
      <c r="AI75" s="100"/>
      <c r="AJ75" s="101">
        <f t="shared" si="45"/>
        <v>7.9446504992867331</v>
      </c>
      <c r="AK75" s="125">
        <v>1.7</v>
      </c>
      <c r="AL75" s="171"/>
      <c r="AM75" s="28"/>
      <c r="AN75" s="131"/>
      <c r="AO75" s="172"/>
    </row>
    <row r="76" spans="1:41" s="173" customFormat="1" ht="15.75" x14ac:dyDescent="0.25">
      <c r="A76" s="311"/>
      <c r="B76" s="58" t="s">
        <v>118</v>
      </c>
      <c r="C76" s="251" t="str">
        <f>IF(OR(TOTAL!C76="",TOTAL!C76=0),"",TOTAL!C76/TOTAL!$C$6*'Vîrsta 5-7 ani'!$C$6)</f>
        <v/>
      </c>
      <c r="D76" s="251" t="str">
        <f>IF(OR(TOTAL!D76="",TOTAL!D76=0),"",TOTAL!D76/TOTAL!$C$6*'Vîrsta 5-7 ani'!$C$6)</f>
        <v/>
      </c>
      <c r="E76" s="251" t="str">
        <f>IF(OR(TOTAL!E76="",TOTAL!E76=0),"",TOTAL!E76/TOTAL!$C$6*'Vîrsta 5-7 ani'!$C$6)</f>
        <v/>
      </c>
      <c r="F76" s="251" t="str">
        <f>IF(OR(TOTAL!F76="",TOTAL!F76=0),"",TOTAL!F76/TOTAL!$C$6*'Vîrsta 5-7 ani'!$C$6)</f>
        <v/>
      </c>
      <c r="G76" s="251" t="str">
        <f>IF(OR(TOTAL!G76="",TOTAL!G76=0),"",TOTAL!G76/TOTAL!$C$6*'Vîrsta 5-7 ani'!$C$6)</f>
        <v/>
      </c>
      <c r="H76" s="251" t="str">
        <f>IF(OR(TOTAL!H76="",TOTAL!H76=0),"",TOTAL!H76/TOTAL!$C$6*'Vîrsta 5-7 ani'!$C$6)</f>
        <v/>
      </c>
      <c r="I76" s="251" t="str">
        <f>IF(OR(TOTAL!I76="",TOTAL!I76=0),"",TOTAL!I76/TOTAL!$C$6*'Vîrsta 5-7 ani'!$C$6)</f>
        <v/>
      </c>
      <c r="J76" s="251" t="str">
        <f>IF(OR(TOTAL!J76="",TOTAL!J76=0),"",TOTAL!J76/TOTAL!$C$6*'Vîrsta 5-7 ani'!$C$6)</f>
        <v/>
      </c>
      <c r="K76" s="251">
        <f>IF(OR(TOTAL!K76="",TOTAL!K76=0),"",TOTAL!K76/TOTAL!$C$6*'Vîrsta 5-7 ani'!$C$6)</f>
        <v>0.75888</v>
      </c>
      <c r="L76" s="251" t="str">
        <f>IF(OR(TOTAL!L76="",TOTAL!L76=0),"",TOTAL!L76/TOTAL!$C$6*'Vîrsta 5-7 ani'!$C$6)</f>
        <v/>
      </c>
      <c r="M76" s="251" t="str">
        <f>IF(OR(TOTAL!M76="",TOTAL!M76=0),"",TOTAL!M76/TOTAL!$C$6*'Vîrsta 5-7 ani'!$C$6)</f>
        <v/>
      </c>
      <c r="N76" s="251" t="str">
        <f>IF(OR(TOTAL!N76="",TOTAL!N76=0),"",TOTAL!N76/TOTAL!$C$6*'Vîrsta 5-7 ani'!$C$6)</f>
        <v/>
      </c>
      <c r="O76" s="251" t="str">
        <f>IF(OR(TOTAL!O76="",TOTAL!O76=0),"",TOTAL!O76/TOTAL!$C$6*'Vîrsta 5-7 ani'!$C$6)</f>
        <v/>
      </c>
      <c r="P76" s="251" t="str">
        <f>IF(OR(TOTAL!P76="",TOTAL!P76=0),"",TOTAL!P76/TOTAL!$C$6*'Vîrsta 5-7 ani'!$C$6)</f>
        <v/>
      </c>
      <c r="Q76" s="251" t="str">
        <f>IF(OR(TOTAL!Q76="",TOTAL!Q76=0),"",TOTAL!Q76/TOTAL!$C$6*'Vîrsta 5-7 ani'!$C$6)</f>
        <v/>
      </c>
      <c r="R76" s="251" t="str">
        <f>IF(OR(TOTAL!R76="",TOTAL!R76=0),"",TOTAL!R76/TOTAL!$C$6*'Vîrsta 5-7 ani'!$C$6)</f>
        <v/>
      </c>
      <c r="S76" s="251">
        <f>IF(OR(TOTAL!S76="",TOTAL!S76=0),"",TOTAL!S76/TOTAL!$C$6*'Vîrsta 5-7 ani'!$C$6)</f>
        <v>3.6408</v>
      </c>
      <c r="T76" s="251" t="str">
        <f>IF(OR(TOTAL!T76="",TOTAL!T76=0),"",TOTAL!T76/TOTAL!$C$6*'Vîrsta 5-7 ani'!$C$6)</f>
        <v/>
      </c>
      <c r="U76" s="251" t="str">
        <f>IF(OR(TOTAL!U76="",TOTAL!U76=0),"",TOTAL!U76/TOTAL!$C$6*'Vîrsta 5-7 ani'!$C$6)</f>
        <v/>
      </c>
      <c r="V76" s="251" t="str">
        <f>IF(OR(TOTAL!V76="",TOTAL!V76=0),"",TOTAL!V76/TOTAL!$C$6*'Vîrsta 5-7 ani'!$C$6)</f>
        <v/>
      </c>
      <c r="W76" s="251" t="str">
        <f>IF(OR(TOTAL!W76="",TOTAL!W76=0),"",TOTAL!W76/TOTAL!$C$6*'Vîrsta 5-7 ani'!$C$6)</f>
        <v/>
      </c>
      <c r="X76" s="251" t="str">
        <f>IF(OR(TOTAL!X76="",TOTAL!X76=0),"",TOTAL!X76/TOTAL!$C$6*'Vîrsta 5-7 ani'!$C$6)</f>
        <v/>
      </c>
      <c r="Y76" s="251" t="str">
        <f>IF(OR(TOTAL!Y76="",TOTAL!Y76=0),"",TOTAL!Y76/TOTAL!$C$6*'Vîrsta 5-7 ani'!$C$6)</f>
        <v/>
      </c>
      <c r="Z76" s="24">
        <f t="shared" si="41"/>
        <v>4.39968</v>
      </c>
      <c r="AA76" s="24">
        <f t="shared" si="37"/>
        <v>6.2762910128388016</v>
      </c>
      <c r="AB76" s="24">
        <f t="shared" si="38"/>
        <v>4.3934037089871616</v>
      </c>
      <c r="AC76" s="8">
        <v>30</v>
      </c>
      <c r="AD76" s="101">
        <f t="shared" si="42"/>
        <v>0.76005884165477888</v>
      </c>
      <c r="AE76" s="100">
        <v>0.17299999999999999</v>
      </c>
      <c r="AF76" s="101">
        <f t="shared" si="43"/>
        <v>0.39540633380884455</v>
      </c>
      <c r="AG76" s="100">
        <v>0.09</v>
      </c>
      <c r="AH76" s="101">
        <f t="shared" si="44"/>
        <v>8.3474670470756074E-2</v>
      </c>
      <c r="AI76" s="100">
        <v>1.9E-2</v>
      </c>
      <c r="AJ76" s="101">
        <f t="shared" si="45"/>
        <v>7.1173140085592026</v>
      </c>
      <c r="AK76" s="125">
        <v>1.62</v>
      </c>
      <c r="AL76" s="171"/>
      <c r="AM76" s="28"/>
      <c r="AN76" s="131"/>
      <c r="AO76" s="172"/>
    </row>
    <row r="77" spans="1:41" s="31" customFormat="1" ht="15.75" x14ac:dyDescent="0.25">
      <c r="A77" s="311"/>
      <c r="B77" s="58" t="s">
        <v>67</v>
      </c>
      <c r="C77" s="251" t="str">
        <f>IF(OR(TOTAL!C77="",TOTAL!C77=0),"",TOTAL!C77/TOTAL!$C$6*'Vîrsta 5-7 ani'!$C$6)</f>
        <v/>
      </c>
      <c r="D77" s="251" t="str">
        <f>IF(OR(TOTAL!D77="",TOTAL!D77=0),"",TOTAL!D77/TOTAL!$C$6*'Vîrsta 5-7 ani'!$C$6)</f>
        <v/>
      </c>
      <c r="E77" s="251" t="str">
        <f>IF(OR(TOTAL!E77="",TOTAL!E77=0),"",TOTAL!E77/TOTAL!$C$6*'Vîrsta 5-7 ani'!$C$6)</f>
        <v/>
      </c>
      <c r="F77" s="251" t="str">
        <f>IF(OR(TOTAL!F77="",TOTAL!F77=0),"",TOTAL!F77/TOTAL!$C$6*'Vîrsta 5-7 ani'!$C$6)</f>
        <v/>
      </c>
      <c r="G77" s="251" t="str">
        <f>IF(OR(TOTAL!G77="",TOTAL!G77=0),"",TOTAL!G77/TOTAL!$C$6*'Vîrsta 5-7 ani'!$C$6)</f>
        <v/>
      </c>
      <c r="H77" s="251" t="str">
        <f>IF(OR(TOTAL!H77="",TOTAL!H77=0),"",TOTAL!H77/TOTAL!$C$6*'Vîrsta 5-7 ani'!$C$6)</f>
        <v/>
      </c>
      <c r="I77" s="251" t="str">
        <f>IF(OR(TOTAL!I77="",TOTAL!I77=0),"",TOTAL!I77/TOTAL!$C$6*'Vîrsta 5-7 ani'!$C$6)</f>
        <v/>
      </c>
      <c r="J77" s="251" t="str">
        <f>IF(OR(TOTAL!J77="",TOTAL!J77=0),"",TOTAL!J77/TOTAL!$C$6*'Vîrsta 5-7 ani'!$C$6)</f>
        <v/>
      </c>
      <c r="K77" s="251" t="str">
        <f>IF(OR(TOTAL!K77="",TOTAL!K77=0),"",TOTAL!K77/TOTAL!$C$6*'Vîrsta 5-7 ani'!$C$6)</f>
        <v/>
      </c>
      <c r="L77" s="251" t="str">
        <f>IF(OR(TOTAL!L77="",TOTAL!L77=0),"",TOTAL!L77/TOTAL!$C$6*'Vîrsta 5-7 ani'!$C$6)</f>
        <v/>
      </c>
      <c r="M77" s="251" t="str">
        <f>IF(OR(TOTAL!M77="",TOTAL!M77=0),"",TOTAL!M77/TOTAL!$C$6*'Vîrsta 5-7 ani'!$C$6)</f>
        <v/>
      </c>
      <c r="N77" s="251" t="str">
        <f>IF(OR(TOTAL!N77="",TOTAL!N77=0),"",TOTAL!N77/TOTAL!$C$6*'Vîrsta 5-7 ani'!$C$6)</f>
        <v/>
      </c>
      <c r="O77" s="251" t="str">
        <f>IF(OR(TOTAL!O77="",TOTAL!O77=0),"",TOTAL!O77/TOTAL!$C$6*'Vîrsta 5-7 ani'!$C$6)</f>
        <v/>
      </c>
      <c r="P77" s="251" t="str">
        <f>IF(OR(TOTAL!P77="",TOTAL!P77=0),"",TOTAL!P77/TOTAL!$C$6*'Vîrsta 5-7 ani'!$C$6)</f>
        <v/>
      </c>
      <c r="Q77" s="251" t="str">
        <f>IF(OR(TOTAL!Q77="",TOTAL!Q77=0),"",TOTAL!Q77/TOTAL!$C$6*'Vîrsta 5-7 ani'!$C$6)</f>
        <v/>
      </c>
      <c r="R77" s="251" t="str">
        <f>IF(OR(TOTAL!R77="",TOTAL!R77=0),"",TOTAL!R77/TOTAL!$C$6*'Vîrsta 5-7 ani'!$C$6)</f>
        <v/>
      </c>
      <c r="S77" s="251" t="str">
        <f>IF(OR(TOTAL!S77="",TOTAL!S77=0),"",TOTAL!S77/TOTAL!$C$6*'Vîrsta 5-7 ani'!$C$6)</f>
        <v/>
      </c>
      <c r="T77" s="251" t="str">
        <f>IF(OR(TOTAL!T77="",TOTAL!T77=0),"",TOTAL!T77/TOTAL!$C$6*'Vîrsta 5-7 ani'!$C$6)</f>
        <v/>
      </c>
      <c r="U77" s="251" t="str">
        <f>IF(OR(TOTAL!U77="",TOTAL!U77=0),"",TOTAL!U77/TOTAL!$C$6*'Vîrsta 5-7 ani'!$C$6)</f>
        <v/>
      </c>
      <c r="V77" s="251" t="str">
        <f>IF(OR(TOTAL!V77="",TOTAL!V77=0),"",TOTAL!V77/TOTAL!$C$6*'Vîrsta 5-7 ani'!$C$6)</f>
        <v/>
      </c>
      <c r="W77" s="251" t="str">
        <f>IF(OR(TOTAL!W77="",TOTAL!W77=0),"",TOTAL!W77/TOTAL!$C$6*'Vîrsta 5-7 ani'!$C$6)</f>
        <v/>
      </c>
      <c r="X77" s="251" t="str">
        <f>IF(OR(TOTAL!X77="",TOTAL!X77=0),"",TOTAL!X77/TOTAL!$C$6*'Vîrsta 5-7 ani'!$C$6)</f>
        <v/>
      </c>
      <c r="Y77" s="251" t="str">
        <f>IF(OR(TOTAL!Y77="",TOTAL!Y77=0),"",TOTAL!Y77/TOTAL!$C$6*'Vîrsta 5-7 ani'!$C$6)</f>
        <v/>
      </c>
      <c r="Z77" s="11">
        <f t="shared" si="41"/>
        <v>0</v>
      </c>
      <c r="AA77" s="11">
        <f t="shared" si="37"/>
        <v>0</v>
      </c>
      <c r="AB77" s="11" t="str">
        <f t="shared" si="38"/>
        <v/>
      </c>
      <c r="AC77" s="7">
        <v>30</v>
      </c>
      <c r="AD77" s="97" t="str">
        <f t="shared" si="42"/>
        <v/>
      </c>
      <c r="AE77" s="100">
        <v>0.15</v>
      </c>
      <c r="AF77" s="101" t="str">
        <f t="shared" si="43"/>
        <v/>
      </c>
      <c r="AG77" s="100">
        <v>5.3999999999999999E-2</v>
      </c>
      <c r="AH77" s="101" t="str">
        <f t="shared" si="44"/>
        <v/>
      </c>
      <c r="AI77" s="100"/>
      <c r="AJ77" s="101" t="str">
        <f t="shared" si="45"/>
        <v/>
      </c>
      <c r="AK77" s="125">
        <v>1.1200000000000001</v>
      </c>
      <c r="AL77" s="171"/>
      <c r="AM77" s="29"/>
      <c r="AN77" s="132"/>
      <c r="AO77" s="66"/>
    </row>
    <row r="78" spans="1:41" s="175" customFormat="1" ht="15.75" x14ac:dyDescent="0.25">
      <c r="A78" s="311"/>
      <c r="B78" s="61" t="s">
        <v>96</v>
      </c>
      <c r="C78" s="252" t="str">
        <f>IF(OR(TOTAL!C78="",TOTAL!C78=0),"",TOTAL!C78/TOTAL!$C$6*'Vîrsta 5-7 ani'!$C$6)</f>
        <v/>
      </c>
      <c r="D78" s="252" t="str">
        <f>IF(OR(TOTAL!D78="",TOTAL!D78=0),"",TOTAL!D78/TOTAL!$C$6*'Vîrsta 5-7 ani'!$C$6)</f>
        <v/>
      </c>
      <c r="E78" s="252" t="str">
        <f>IF(OR(TOTAL!E78="",TOTAL!E78=0),"",TOTAL!E78/TOTAL!$C$6*'Vîrsta 5-7 ani'!$C$6)</f>
        <v/>
      </c>
      <c r="F78" s="252" t="str">
        <f>IF(OR(TOTAL!F78="",TOTAL!F78=0),"",TOTAL!F78/TOTAL!$C$6*'Vîrsta 5-7 ani'!$C$6)</f>
        <v/>
      </c>
      <c r="G78" s="252" t="str">
        <f>IF(OR(TOTAL!G78="",TOTAL!G78=0),"",TOTAL!G78/TOTAL!$C$6*'Vîrsta 5-7 ani'!$C$6)</f>
        <v/>
      </c>
      <c r="H78" s="252" t="str">
        <f>IF(OR(TOTAL!H78="",TOTAL!H78=0),"",TOTAL!H78/TOTAL!$C$6*'Vîrsta 5-7 ani'!$C$6)</f>
        <v/>
      </c>
      <c r="I78" s="252" t="str">
        <f>IF(OR(TOTAL!I78="",TOTAL!I78=0),"",TOTAL!I78/TOTAL!$C$6*'Vîrsta 5-7 ani'!$C$6)</f>
        <v/>
      </c>
      <c r="J78" s="252" t="str">
        <f>IF(OR(TOTAL!J78="",TOTAL!J78=0),"",TOTAL!J78/TOTAL!$C$6*'Vîrsta 5-7 ani'!$C$6)</f>
        <v/>
      </c>
      <c r="K78" s="252" t="str">
        <f>IF(OR(TOTAL!K78="",TOTAL!K78=0),"",TOTAL!K78/TOTAL!$C$6*'Vîrsta 5-7 ani'!$C$6)</f>
        <v/>
      </c>
      <c r="L78" s="252" t="str">
        <f>IF(OR(TOTAL!L78="",TOTAL!L78=0),"",TOTAL!L78/TOTAL!$C$6*'Vîrsta 5-7 ani'!$C$6)</f>
        <v/>
      </c>
      <c r="M78" s="252" t="str">
        <f>IF(OR(TOTAL!M78="",TOTAL!M78=0),"",TOTAL!M78/TOTAL!$C$6*'Vîrsta 5-7 ani'!$C$6)</f>
        <v/>
      </c>
      <c r="N78" s="252" t="str">
        <f>IF(OR(TOTAL!N78="",TOTAL!N78=0),"",TOTAL!N78/TOTAL!$C$6*'Vîrsta 5-7 ani'!$C$6)</f>
        <v/>
      </c>
      <c r="O78" s="252" t="str">
        <f>IF(OR(TOTAL!O78="",TOTAL!O78=0),"",TOTAL!O78/TOTAL!$C$6*'Vîrsta 5-7 ani'!$C$6)</f>
        <v/>
      </c>
      <c r="P78" s="252" t="str">
        <f>IF(OR(TOTAL!P78="",TOTAL!P78=0),"",TOTAL!P78/TOTAL!$C$6*'Vîrsta 5-7 ani'!$C$6)</f>
        <v/>
      </c>
      <c r="Q78" s="252" t="str">
        <f>IF(OR(TOTAL!Q78="",TOTAL!Q78=0),"",TOTAL!Q78/TOTAL!$C$6*'Vîrsta 5-7 ani'!$C$6)</f>
        <v/>
      </c>
      <c r="R78" s="252" t="str">
        <f>IF(OR(TOTAL!R78="",TOTAL!R78=0),"",TOTAL!R78/TOTAL!$C$6*'Vîrsta 5-7 ani'!$C$6)</f>
        <v/>
      </c>
      <c r="S78" s="252" t="str">
        <f>IF(OR(TOTAL!S78="",TOTAL!S78=0),"",TOTAL!S78/TOTAL!$C$6*'Vîrsta 5-7 ani'!$C$6)</f>
        <v/>
      </c>
      <c r="T78" s="252" t="str">
        <f>IF(OR(TOTAL!T78="",TOTAL!T78=0),"",TOTAL!T78/TOTAL!$C$6*'Vîrsta 5-7 ani'!$C$6)</f>
        <v/>
      </c>
      <c r="U78" s="252" t="str">
        <f>IF(OR(TOTAL!U78="",TOTAL!U78=0),"",TOTAL!U78/TOTAL!$C$6*'Vîrsta 5-7 ani'!$C$6)</f>
        <v/>
      </c>
      <c r="V78" s="252" t="str">
        <f>IF(OR(TOTAL!V78="",TOTAL!V78=0),"",TOTAL!V78/TOTAL!$C$6*'Vîrsta 5-7 ani'!$C$6)</f>
        <v/>
      </c>
      <c r="W78" s="252" t="str">
        <f>IF(OR(TOTAL!W78="",TOTAL!W78=0),"",TOTAL!W78/TOTAL!$C$6*'Vîrsta 5-7 ani'!$C$6)</f>
        <v/>
      </c>
      <c r="X78" s="252" t="str">
        <f>IF(OR(TOTAL!X78="",TOTAL!X78=0),"",TOTAL!X78/TOTAL!$C$6*'Vîrsta 5-7 ani'!$C$6)</f>
        <v/>
      </c>
      <c r="Y78" s="252" t="str">
        <f>IF(OR(TOTAL!Y78="",TOTAL!Y78=0),"",TOTAL!Y78/TOTAL!$C$6*'Vîrsta 5-7 ani'!$C$6)</f>
        <v/>
      </c>
      <c r="Z78" s="34">
        <f t="shared" si="41"/>
        <v>0</v>
      </c>
      <c r="AA78" s="34">
        <f t="shared" si="37"/>
        <v>0</v>
      </c>
      <c r="AB78" s="34" t="str">
        <f t="shared" si="38"/>
        <v/>
      </c>
      <c r="AC78" s="8">
        <v>36</v>
      </c>
      <c r="AD78" s="104" t="str">
        <f t="shared" si="42"/>
        <v/>
      </c>
      <c r="AE78" s="105">
        <v>0.02</v>
      </c>
      <c r="AF78" s="104" t="str">
        <f t="shared" si="43"/>
        <v/>
      </c>
      <c r="AG78" s="105">
        <v>0.14699999999999999</v>
      </c>
      <c r="AH78" s="104" t="str">
        <f t="shared" si="44"/>
        <v/>
      </c>
      <c r="AI78" s="105">
        <v>8.5000000000000006E-2</v>
      </c>
      <c r="AJ78" s="104" t="str">
        <f t="shared" si="45"/>
        <v/>
      </c>
      <c r="AK78" s="153">
        <v>1.2</v>
      </c>
      <c r="AL78" s="171"/>
      <c r="AM78" s="28"/>
      <c r="AN78" s="131"/>
      <c r="AO78" s="174"/>
    </row>
    <row r="79" spans="1:41" s="31" customFormat="1" ht="15.75" x14ac:dyDescent="0.25">
      <c r="A79" s="311"/>
      <c r="B79" s="58" t="s">
        <v>68</v>
      </c>
      <c r="C79" s="251" t="str">
        <f>IF(OR(TOTAL!C79="",TOTAL!C79=0),"",TOTAL!C79/TOTAL!$C$6*'Vîrsta 5-7 ani'!$C$6)</f>
        <v/>
      </c>
      <c r="D79" s="251" t="str">
        <f>IF(OR(TOTAL!D79="",TOTAL!D79=0),"",TOTAL!D79/TOTAL!$C$6*'Vîrsta 5-7 ani'!$C$6)</f>
        <v/>
      </c>
      <c r="E79" s="251" t="str">
        <f>IF(OR(TOTAL!E79="",TOTAL!E79=0),"",TOTAL!E79/TOTAL!$C$6*'Vîrsta 5-7 ani'!$C$6)</f>
        <v/>
      </c>
      <c r="F79" s="251" t="str">
        <f>IF(OR(TOTAL!F79="",TOTAL!F79=0),"",TOTAL!F79/TOTAL!$C$6*'Vîrsta 5-7 ani'!$C$6)</f>
        <v/>
      </c>
      <c r="G79" s="251" t="str">
        <f>IF(OR(TOTAL!G79="",TOTAL!G79=0),"",TOTAL!G79/TOTAL!$C$6*'Vîrsta 5-7 ani'!$C$6)</f>
        <v/>
      </c>
      <c r="H79" s="251" t="str">
        <f>IF(OR(TOTAL!H79="",TOTAL!H79=0),"",TOTAL!H79/TOTAL!$C$6*'Vîrsta 5-7 ani'!$C$6)</f>
        <v/>
      </c>
      <c r="I79" s="251" t="str">
        <f>IF(OR(TOTAL!I79="",TOTAL!I79=0),"",TOTAL!I79/TOTAL!$C$6*'Vîrsta 5-7 ani'!$C$6)</f>
        <v/>
      </c>
      <c r="J79" s="251" t="str">
        <f>IF(OR(TOTAL!J79="",TOTAL!J79=0),"",TOTAL!J79/TOTAL!$C$6*'Vîrsta 5-7 ani'!$C$6)</f>
        <v/>
      </c>
      <c r="K79" s="251" t="str">
        <f>IF(OR(TOTAL!K79="",TOTAL!K79=0),"",TOTAL!K79/TOTAL!$C$6*'Vîrsta 5-7 ani'!$C$6)</f>
        <v/>
      </c>
      <c r="L79" s="251" t="str">
        <f>IF(OR(TOTAL!L79="",TOTAL!L79=0),"",TOTAL!L79/TOTAL!$C$6*'Vîrsta 5-7 ani'!$C$6)</f>
        <v/>
      </c>
      <c r="M79" s="251" t="str">
        <f>IF(OR(TOTAL!M79="",TOTAL!M79=0),"",TOTAL!M79/TOTAL!$C$6*'Vîrsta 5-7 ani'!$C$6)</f>
        <v/>
      </c>
      <c r="N79" s="251" t="str">
        <f>IF(OR(TOTAL!N79="",TOTAL!N79=0),"",TOTAL!N79/TOTAL!$C$6*'Vîrsta 5-7 ani'!$C$6)</f>
        <v/>
      </c>
      <c r="O79" s="251" t="str">
        <f>IF(OR(TOTAL!O79="",TOTAL!O79=0),"",TOTAL!O79/TOTAL!$C$6*'Vîrsta 5-7 ani'!$C$6)</f>
        <v/>
      </c>
      <c r="P79" s="251" t="str">
        <f>IF(OR(TOTAL!P79="",TOTAL!P79=0),"",TOTAL!P79/TOTAL!$C$6*'Vîrsta 5-7 ani'!$C$6)</f>
        <v/>
      </c>
      <c r="Q79" s="251" t="str">
        <f>IF(OR(TOTAL!Q79="",TOTAL!Q79=0),"",TOTAL!Q79/TOTAL!$C$6*'Vîrsta 5-7 ani'!$C$6)</f>
        <v/>
      </c>
      <c r="R79" s="251" t="str">
        <f>IF(OR(TOTAL!R79="",TOTAL!R79=0),"",TOTAL!R79/TOTAL!$C$6*'Vîrsta 5-7 ani'!$C$6)</f>
        <v/>
      </c>
      <c r="S79" s="251" t="str">
        <f>IF(OR(TOTAL!S79="",TOTAL!S79=0),"",TOTAL!S79/TOTAL!$C$6*'Vîrsta 5-7 ani'!$C$6)</f>
        <v/>
      </c>
      <c r="T79" s="251" t="str">
        <f>IF(OR(TOTAL!T79="",TOTAL!T79=0),"",TOTAL!T79/TOTAL!$C$6*'Vîrsta 5-7 ani'!$C$6)</f>
        <v/>
      </c>
      <c r="U79" s="251" t="str">
        <f>IF(OR(TOTAL!U79="",TOTAL!U79=0),"",TOTAL!U79/TOTAL!$C$6*'Vîrsta 5-7 ani'!$C$6)</f>
        <v/>
      </c>
      <c r="V79" s="251" t="str">
        <f>IF(OR(TOTAL!V79="",TOTAL!V79=0),"",TOTAL!V79/TOTAL!$C$6*'Vîrsta 5-7 ani'!$C$6)</f>
        <v/>
      </c>
      <c r="W79" s="251" t="str">
        <f>IF(OR(TOTAL!W79="",TOTAL!W79=0),"",TOTAL!W79/TOTAL!$C$6*'Vîrsta 5-7 ani'!$C$6)</f>
        <v/>
      </c>
      <c r="X79" s="251" t="str">
        <f>IF(OR(TOTAL!X79="",TOTAL!X79=0),"",TOTAL!X79/TOTAL!$C$6*'Vîrsta 5-7 ani'!$C$6)</f>
        <v/>
      </c>
      <c r="Y79" s="251" t="str">
        <f>IF(OR(TOTAL!Y79="",TOTAL!Y79=0),"",TOTAL!Y79/TOTAL!$C$6*'Vîrsta 5-7 ani'!$C$6)</f>
        <v/>
      </c>
      <c r="Z79" s="11">
        <f t="shared" si="41"/>
        <v>0</v>
      </c>
      <c r="AA79" s="11">
        <f t="shared" si="37"/>
        <v>0</v>
      </c>
      <c r="AB79" s="11" t="str">
        <f t="shared" si="38"/>
        <v/>
      </c>
      <c r="AC79" s="7">
        <v>30</v>
      </c>
      <c r="AD79" s="97" t="str">
        <f t="shared" si="42"/>
        <v/>
      </c>
      <c r="AE79" s="100">
        <v>0.21</v>
      </c>
      <c r="AF79" s="101" t="str">
        <f t="shared" si="43"/>
        <v/>
      </c>
      <c r="AG79" s="100">
        <v>0.08</v>
      </c>
      <c r="AH79" s="101" t="str">
        <f t="shared" si="44"/>
        <v/>
      </c>
      <c r="AI79" s="100">
        <v>4.0000000000000001E-3</v>
      </c>
      <c r="AJ79" s="101" t="str">
        <f t="shared" si="45"/>
        <v/>
      </c>
      <c r="AK79" s="126">
        <v>1.62</v>
      </c>
      <c r="AL79" s="171"/>
      <c r="AM79" s="29"/>
      <c r="AN79" s="132"/>
      <c r="AO79" s="66"/>
    </row>
    <row r="80" spans="1:41" s="31" customFormat="1" ht="15.75" x14ac:dyDescent="0.25">
      <c r="A80" s="311"/>
      <c r="B80" s="57" t="s">
        <v>97</v>
      </c>
      <c r="C80" s="245" t="str">
        <f>IF(OR(TOTAL!C80="",TOTAL!C80=0),"",TOTAL!C80/TOTAL!$C$6*'Vîrsta 5-7 ani'!$C$6)</f>
        <v/>
      </c>
      <c r="D80" s="245" t="str">
        <f>IF(OR(TOTAL!D80="",TOTAL!D80=0),"",TOTAL!D80/TOTAL!$C$6*'Vîrsta 5-7 ani'!$C$6)</f>
        <v/>
      </c>
      <c r="E80" s="245">
        <f>IF(OR(TOTAL!E80="",TOTAL!E80=0),"",TOTAL!E80/TOTAL!$C$6*'Vîrsta 5-7 ani'!$C$6)</f>
        <v>0.60000000000000009</v>
      </c>
      <c r="F80" s="245" t="str">
        <f>IF(OR(TOTAL!F80="",TOTAL!F80=0),"",TOTAL!F80/TOTAL!$C$6*'Vîrsta 5-7 ani'!$C$6)</f>
        <v/>
      </c>
      <c r="G80" s="245" t="str">
        <f>IF(OR(TOTAL!G80="",TOTAL!G80=0),"",TOTAL!G80/TOTAL!$C$6*'Vîrsta 5-7 ani'!$C$6)</f>
        <v/>
      </c>
      <c r="H80" s="245" t="str">
        <f>IF(OR(TOTAL!H80="",TOTAL!H80=0),"",TOTAL!H80/TOTAL!$C$6*'Vîrsta 5-7 ani'!$C$6)</f>
        <v/>
      </c>
      <c r="I80" s="245" t="str">
        <f>IF(OR(TOTAL!I80="",TOTAL!I80=0),"",TOTAL!I80/TOTAL!$C$6*'Vîrsta 5-7 ani'!$C$6)</f>
        <v/>
      </c>
      <c r="J80" s="245" t="str">
        <f>IF(OR(TOTAL!J80="",TOTAL!J80=0),"",TOTAL!J80/TOTAL!$C$6*'Vîrsta 5-7 ani'!$C$6)</f>
        <v/>
      </c>
      <c r="K80" s="245" t="str">
        <f>IF(OR(TOTAL!K80="",TOTAL!K80=0),"",TOTAL!K80/TOTAL!$C$6*'Vîrsta 5-7 ani'!$C$6)</f>
        <v/>
      </c>
      <c r="L80" s="245" t="str">
        <f>IF(OR(TOTAL!L80="",TOTAL!L80=0),"",TOTAL!L80/TOTAL!$C$6*'Vîrsta 5-7 ani'!$C$6)</f>
        <v/>
      </c>
      <c r="M80" s="245" t="str">
        <f>IF(OR(TOTAL!M80="",TOTAL!M80=0),"",TOTAL!M80/TOTAL!$C$6*'Vîrsta 5-7 ani'!$C$6)</f>
        <v/>
      </c>
      <c r="N80" s="245" t="str">
        <f>IF(OR(TOTAL!N80="",TOTAL!N80=0),"",TOTAL!N80/TOTAL!$C$6*'Vîrsta 5-7 ani'!$C$6)</f>
        <v/>
      </c>
      <c r="O80" s="245" t="str">
        <f>IF(OR(TOTAL!O80="",TOTAL!O80=0),"",TOTAL!O80/TOTAL!$C$6*'Vîrsta 5-7 ani'!$C$6)</f>
        <v/>
      </c>
      <c r="P80" s="245" t="str">
        <f>IF(OR(TOTAL!P80="",TOTAL!P80=0),"",TOTAL!P80/TOTAL!$C$6*'Vîrsta 5-7 ani'!$C$6)</f>
        <v/>
      </c>
      <c r="Q80" s="245" t="str">
        <f>IF(OR(TOTAL!Q80="",TOTAL!Q80=0),"",TOTAL!Q80/TOTAL!$C$6*'Vîrsta 5-7 ani'!$C$6)</f>
        <v/>
      </c>
      <c r="R80" s="245" t="str">
        <f>IF(OR(TOTAL!R80="",TOTAL!R80=0),"",TOTAL!R80/TOTAL!$C$6*'Vîrsta 5-7 ani'!$C$6)</f>
        <v/>
      </c>
      <c r="S80" s="245" t="str">
        <f>IF(OR(TOTAL!S80="",TOTAL!S80=0),"",TOTAL!S80/TOTAL!$C$6*'Vîrsta 5-7 ani'!$C$6)</f>
        <v/>
      </c>
      <c r="T80" s="245" t="str">
        <f>IF(OR(TOTAL!T80="",TOTAL!T80=0),"",TOTAL!T80/TOTAL!$C$6*'Vîrsta 5-7 ani'!$C$6)</f>
        <v/>
      </c>
      <c r="U80" s="245" t="str">
        <f>IF(OR(TOTAL!U80="",TOTAL!U80=0),"",TOTAL!U80/TOTAL!$C$6*'Vîrsta 5-7 ani'!$C$6)</f>
        <v/>
      </c>
      <c r="V80" s="245" t="str">
        <f>IF(OR(TOTAL!V80="",TOTAL!V80=0),"",TOTAL!V80/TOTAL!$C$6*'Vîrsta 5-7 ani'!$C$6)</f>
        <v/>
      </c>
      <c r="W80" s="245" t="str">
        <f>IF(OR(TOTAL!W80="",TOTAL!W80=0),"",TOTAL!W80/TOTAL!$C$6*'Vîrsta 5-7 ani'!$C$6)</f>
        <v/>
      </c>
      <c r="X80" s="245" t="str">
        <f>IF(OR(TOTAL!X80="",TOTAL!X80=0),"",TOTAL!X80/TOTAL!$C$6*'Vîrsta 5-7 ani'!$C$6)</f>
        <v/>
      </c>
      <c r="Y80" s="245" t="str">
        <f>IF(OR(TOTAL!Y80="",TOTAL!Y80=0),"",TOTAL!Y80/TOTAL!$C$6*'Vîrsta 5-7 ani'!$C$6)</f>
        <v/>
      </c>
      <c r="Z80" s="11">
        <f t="shared" si="41"/>
        <v>0.60000000000000009</v>
      </c>
      <c r="AA80" s="11">
        <f t="shared" si="37"/>
        <v>0.85592011412268199</v>
      </c>
      <c r="AB80" s="11">
        <f t="shared" si="38"/>
        <v>0.51355206847360924</v>
      </c>
      <c r="AC80" s="7">
        <v>40</v>
      </c>
      <c r="AD80" s="97">
        <f t="shared" si="42"/>
        <v>0.10373751783166907</v>
      </c>
      <c r="AE80" s="100">
        <v>0.20200000000000001</v>
      </c>
      <c r="AF80" s="101">
        <f t="shared" si="43"/>
        <v>3.594864479315265E-2</v>
      </c>
      <c r="AG80" s="100">
        <v>7.0000000000000007E-2</v>
      </c>
      <c r="AH80" s="101">
        <f t="shared" si="44"/>
        <v>0</v>
      </c>
      <c r="AI80" s="100">
        <v>0</v>
      </c>
      <c r="AJ80" s="97">
        <f t="shared" si="45"/>
        <v>0.77032810271041385</v>
      </c>
      <c r="AK80" s="126">
        <v>1.5</v>
      </c>
      <c r="AL80" s="171"/>
      <c r="AM80" s="29"/>
      <c r="AN80" s="132"/>
      <c r="AO80" s="66"/>
    </row>
    <row r="81" spans="1:41" s="173" customFormat="1" ht="15.75" x14ac:dyDescent="0.25">
      <c r="A81" s="311"/>
      <c r="B81" s="60" t="s">
        <v>98</v>
      </c>
      <c r="C81" s="250" t="str">
        <f>IF(OR(TOTAL!C81="",TOTAL!C81=0),"",TOTAL!C81/TOTAL!$C$6*'Vîrsta 5-7 ani'!$C$6)</f>
        <v/>
      </c>
      <c r="D81" s="250" t="str">
        <f>IF(OR(TOTAL!D81="",TOTAL!D81=0),"",TOTAL!D81/TOTAL!$C$6*'Vîrsta 5-7 ani'!$C$6)</f>
        <v/>
      </c>
      <c r="E81" s="250" t="str">
        <f>IF(OR(TOTAL!E81="",TOTAL!E81=0),"",TOTAL!E81/TOTAL!$C$6*'Vîrsta 5-7 ani'!$C$6)</f>
        <v/>
      </c>
      <c r="F81" s="250" t="str">
        <f>IF(OR(TOTAL!F81="",TOTAL!F81=0),"",TOTAL!F81/TOTAL!$C$6*'Vîrsta 5-7 ani'!$C$6)</f>
        <v/>
      </c>
      <c r="G81" s="250" t="str">
        <f>IF(OR(TOTAL!G81="",TOTAL!G81=0),"",TOTAL!G81/TOTAL!$C$6*'Vîrsta 5-7 ani'!$C$6)</f>
        <v/>
      </c>
      <c r="H81" s="250" t="str">
        <f>IF(OR(TOTAL!H81="",TOTAL!H81=0),"",TOTAL!H81/TOTAL!$C$6*'Vîrsta 5-7 ani'!$C$6)</f>
        <v/>
      </c>
      <c r="I81" s="250" t="str">
        <f>IF(OR(TOTAL!I81="",TOTAL!I81=0),"",TOTAL!I81/TOTAL!$C$6*'Vîrsta 5-7 ani'!$C$6)</f>
        <v/>
      </c>
      <c r="J81" s="250" t="str">
        <f>IF(OR(TOTAL!J81="",TOTAL!J81=0),"",TOTAL!J81/TOTAL!$C$6*'Vîrsta 5-7 ani'!$C$6)</f>
        <v/>
      </c>
      <c r="K81" s="250" t="str">
        <f>IF(OR(TOTAL!K81="",TOTAL!K81=0),"",TOTAL!K81/TOTAL!$C$6*'Vîrsta 5-7 ani'!$C$6)</f>
        <v/>
      </c>
      <c r="L81" s="250" t="str">
        <f>IF(OR(TOTAL!L81="",TOTAL!L81=0),"",TOTAL!L81/TOTAL!$C$6*'Vîrsta 5-7 ani'!$C$6)</f>
        <v/>
      </c>
      <c r="M81" s="250" t="str">
        <f>IF(OR(TOTAL!M81="",TOTAL!M81=0),"",TOTAL!M81/TOTAL!$C$6*'Vîrsta 5-7 ani'!$C$6)</f>
        <v/>
      </c>
      <c r="N81" s="250" t="str">
        <f>IF(OR(TOTAL!N81="",TOTAL!N81=0),"",TOTAL!N81/TOTAL!$C$6*'Vîrsta 5-7 ani'!$C$6)</f>
        <v/>
      </c>
      <c r="O81" s="250" t="str">
        <f>IF(OR(TOTAL!O81="",TOTAL!O81=0),"",TOTAL!O81/TOTAL!$C$6*'Vîrsta 5-7 ani'!$C$6)</f>
        <v/>
      </c>
      <c r="P81" s="250" t="str">
        <f>IF(OR(TOTAL!P81="",TOTAL!P81=0),"",TOTAL!P81/TOTAL!$C$6*'Vîrsta 5-7 ani'!$C$6)</f>
        <v/>
      </c>
      <c r="Q81" s="250" t="str">
        <f>IF(OR(TOTAL!Q81="",TOTAL!Q81=0),"",TOTAL!Q81/TOTAL!$C$6*'Vîrsta 5-7 ani'!$C$6)</f>
        <v/>
      </c>
      <c r="R81" s="250" t="str">
        <f>IF(OR(TOTAL!R81="",TOTAL!R81=0),"",TOTAL!R81/TOTAL!$C$6*'Vîrsta 5-7 ani'!$C$6)</f>
        <v/>
      </c>
      <c r="S81" s="250" t="str">
        <f>IF(OR(TOTAL!S81="",TOTAL!S81=0),"",TOTAL!S81/TOTAL!$C$6*'Vîrsta 5-7 ani'!$C$6)</f>
        <v/>
      </c>
      <c r="T81" s="250" t="str">
        <f>IF(OR(TOTAL!T81="",TOTAL!T81=0),"",TOTAL!T81/TOTAL!$C$6*'Vîrsta 5-7 ani'!$C$6)</f>
        <v/>
      </c>
      <c r="U81" s="250" t="str">
        <f>IF(OR(TOTAL!U81="",TOTAL!U81=0),"",TOTAL!U81/TOTAL!$C$6*'Vîrsta 5-7 ani'!$C$6)</f>
        <v/>
      </c>
      <c r="V81" s="250" t="str">
        <f>IF(OR(TOTAL!V81="",TOTAL!V81=0),"",TOTAL!V81/TOTAL!$C$6*'Vîrsta 5-7 ani'!$C$6)</f>
        <v/>
      </c>
      <c r="W81" s="250" t="str">
        <f>IF(OR(TOTAL!W81="",TOTAL!W81=0),"",TOTAL!W81/TOTAL!$C$6*'Vîrsta 5-7 ani'!$C$6)</f>
        <v/>
      </c>
      <c r="X81" s="250" t="str">
        <f>IF(OR(TOTAL!X81="",TOTAL!X81=0),"",TOTAL!X81/TOTAL!$C$6*'Vîrsta 5-7 ani'!$C$6)</f>
        <v/>
      </c>
      <c r="Y81" s="250" t="str">
        <f>IF(OR(TOTAL!Y81="",TOTAL!Y81=0),"",TOTAL!Y81/TOTAL!$C$6*'Vîrsta 5-7 ani'!$C$6)</f>
        <v/>
      </c>
      <c r="Z81" s="24">
        <f t="shared" si="41"/>
        <v>0</v>
      </c>
      <c r="AA81" s="24">
        <f t="shared" si="37"/>
        <v>0</v>
      </c>
      <c r="AB81" s="24" t="str">
        <f t="shared" si="38"/>
        <v/>
      </c>
      <c r="AC81" s="8">
        <v>25</v>
      </c>
      <c r="AD81" s="101" t="str">
        <f t="shared" si="42"/>
        <v/>
      </c>
      <c r="AE81" s="100">
        <v>0.16900000000000001</v>
      </c>
      <c r="AF81" s="101" t="str">
        <f t="shared" si="43"/>
        <v/>
      </c>
      <c r="AG81" s="100">
        <v>4.8000000000000001E-2</v>
      </c>
      <c r="AH81" s="101" t="str">
        <f t="shared" si="44"/>
        <v/>
      </c>
      <c r="AI81" s="100"/>
      <c r="AJ81" s="101" t="str">
        <f t="shared" si="45"/>
        <v/>
      </c>
      <c r="AK81" s="125">
        <v>1.1599999999999999</v>
      </c>
      <c r="AL81" s="171"/>
      <c r="AM81" s="28"/>
      <c r="AN81" s="131"/>
      <c r="AO81" s="172"/>
    </row>
    <row r="82" spans="1:41" s="31" customFormat="1" ht="15.75" x14ac:dyDescent="0.25">
      <c r="A82" s="311"/>
      <c r="B82" s="57" t="s">
        <v>99</v>
      </c>
      <c r="C82" s="245" t="str">
        <f>IF(OR(TOTAL!C82="",TOTAL!C82=0),"",TOTAL!C82/TOTAL!$C$6*'Vîrsta 5-7 ani'!$C$6)</f>
        <v/>
      </c>
      <c r="D82" s="245" t="str">
        <f>IF(OR(TOTAL!D82="",TOTAL!D82=0),"",TOTAL!D82/TOTAL!$C$6*'Vîrsta 5-7 ani'!$C$6)</f>
        <v/>
      </c>
      <c r="E82" s="245" t="str">
        <f>IF(OR(TOTAL!E82="",TOTAL!E82=0),"",TOTAL!E82/TOTAL!$C$6*'Vîrsta 5-7 ani'!$C$6)</f>
        <v/>
      </c>
      <c r="F82" s="245" t="str">
        <f>IF(OR(TOTAL!F82="",TOTAL!F82=0),"",TOTAL!F82/TOTAL!$C$6*'Vîrsta 5-7 ani'!$C$6)</f>
        <v/>
      </c>
      <c r="G82" s="245" t="str">
        <f>IF(OR(TOTAL!G82="",TOTAL!G82=0),"",TOTAL!G82/TOTAL!$C$6*'Vîrsta 5-7 ani'!$C$6)</f>
        <v/>
      </c>
      <c r="H82" s="245" t="str">
        <f>IF(OR(TOTAL!H82="",TOTAL!H82=0),"",TOTAL!H82/TOTAL!$C$6*'Vîrsta 5-7 ani'!$C$6)</f>
        <v/>
      </c>
      <c r="I82" s="245" t="str">
        <f>IF(OR(TOTAL!I82="",TOTAL!I82=0),"",TOTAL!I82/TOTAL!$C$6*'Vîrsta 5-7 ani'!$C$6)</f>
        <v/>
      </c>
      <c r="J82" s="245" t="str">
        <f>IF(OR(TOTAL!J82="",TOTAL!J82=0),"",TOTAL!J82/TOTAL!$C$6*'Vîrsta 5-7 ani'!$C$6)</f>
        <v/>
      </c>
      <c r="K82" s="245" t="str">
        <f>IF(OR(TOTAL!K82="",TOTAL!K82=0),"",TOTAL!K82/TOTAL!$C$6*'Vîrsta 5-7 ani'!$C$6)</f>
        <v/>
      </c>
      <c r="L82" s="245" t="str">
        <f>IF(OR(TOTAL!L82="",TOTAL!L82=0),"",TOTAL!L82/TOTAL!$C$6*'Vîrsta 5-7 ani'!$C$6)</f>
        <v/>
      </c>
      <c r="M82" s="245" t="str">
        <f>IF(OR(TOTAL!M82="",TOTAL!M82=0),"",TOTAL!M82/TOTAL!$C$6*'Vîrsta 5-7 ani'!$C$6)</f>
        <v/>
      </c>
      <c r="N82" s="245" t="str">
        <f>IF(OR(TOTAL!N82="",TOTAL!N82=0),"",TOTAL!N82/TOTAL!$C$6*'Vîrsta 5-7 ani'!$C$6)</f>
        <v/>
      </c>
      <c r="O82" s="245" t="str">
        <f>IF(OR(TOTAL!O82="",TOTAL!O82=0),"",TOTAL!O82/TOTAL!$C$6*'Vîrsta 5-7 ani'!$C$6)</f>
        <v/>
      </c>
      <c r="P82" s="245" t="str">
        <f>IF(OR(TOTAL!P82="",TOTAL!P82=0),"",TOTAL!P82/TOTAL!$C$6*'Vîrsta 5-7 ani'!$C$6)</f>
        <v/>
      </c>
      <c r="Q82" s="245" t="str">
        <f>IF(OR(TOTAL!Q82="",TOTAL!Q82=0),"",TOTAL!Q82/TOTAL!$C$6*'Vîrsta 5-7 ani'!$C$6)</f>
        <v/>
      </c>
      <c r="R82" s="245" t="str">
        <f>IF(OR(TOTAL!R82="",TOTAL!R82=0),"",TOTAL!R82/TOTAL!$C$6*'Vîrsta 5-7 ani'!$C$6)</f>
        <v/>
      </c>
      <c r="S82" s="245" t="str">
        <f>IF(OR(TOTAL!S82="",TOTAL!S82=0),"",TOTAL!S82/TOTAL!$C$6*'Vîrsta 5-7 ani'!$C$6)</f>
        <v/>
      </c>
      <c r="T82" s="245" t="str">
        <f>IF(OR(TOTAL!T82="",TOTAL!T82=0),"",TOTAL!T82/TOTAL!$C$6*'Vîrsta 5-7 ani'!$C$6)</f>
        <v/>
      </c>
      <c r="U82" s="245" t="str">
        <f>IF(OR(TOTAL!U82="",TOTAL!U82=0),"",TOTAL!U82/TOTAL!$C$6*'Vîrsta 5-7 ani'!$C$6)</f>
        <v/>
      </c>
      <c r="V82" s="245" t="str">
        <f>IF(OR(TOTAL!V82="",TOTAL!V82=0),"",TOTAL!V82/TOTAL!$C$6*'Vîrsta 5-7 ani'!$C$6)</f>
        <v/>
      </c>
      <c r="W82" s="245" t="str">
        <f>IF(OR(TOTAL!W82="",TOTAL!W82=0),"",TOTAL!W82/TOTAL!$C$6*'Vîrsta 5-7 ani'!$C$6)</f>
        <v/>
      </c>
      <c r="X82" s="245" t="str">
        <f>IF(OR(TOTAL!X82="",TOTAL!X82=0),"",TOTAL!X82/TOTAL!$C$6*'Vîrsta 5-7 ani'!$C$6)</f>
        <v/>
      </c>
      <c r="Y82" s="245" t="str">
        <f>IF(OR(TOTAL!Y82="",TOTAL!Y82=0),"",TOTAL!Y82/TOTAL!$C$6*'Vîrsta 5-7 ani'!$C$6)</f>
        <v/>
      </c>
      <c r="Z82" s="11">
        <f t="shared" si="41"/>
        <v>0</v>
      </c>
      <c r="AA82" s="11">
        <f t="shared" si="37"/>
        <v>0</v>
      </c>
      <c r="AB82" s="11" t="str">
        <f t="shared" si="38"/>
        <v/>
      </c>
      <c r="AC82" s="7">
        <v>25</v>
      </c>
      <c r="AD82" s="97" t="str">
        <f t="shared" si="42"/>
        <v/>
      </c>
      <c r="AE82" s="100">
        <v>0.27</v>
      </c>
      <c r="AF82" s="101" t="str">
        <f t="shared" si="43"/>
        <v/>
      </c>
      <c r="AG82" s="100">
        <v>0.05</v>
      </c>
      <c r="AH82" s="97" t="str">
        <f t="shared" si="44"/>
        <v/>
      </c>
      <c r="AI82" s="98">
        <v>0.05</v>
      </c>
      <c r="AJ82" s="97" t="str">
        <f t="shared" si="45"/>
        <v/>
      </c>
      <c r="AK82" s="126">
        <v>1.75</v>
      </c>
      <c r="AL82" s="171"/>
      <c r="AM82" s="29"/>
      <c r="AN82" s="132"/>
      <c r="AO82" s="66"/>
    </row>
    <row r="83" spans="1:41" s="31" customFormat="1" ht="15.75" x14ac:dyDescent="0.25">
      <c r="A83" s="312"/>
      <c r="B83" s="57" t="s">
        <v>100</v>
      </c>
      <c r="C83" s="245" t="str">
        <f>IF(OR(TOTAL!C83="",TOTAL!C83=0),"",TOTAL!C83/TOTAL!$C$6*'Vîrsta 5-7 ani'!$C$6)</f>
        <v/>
      </c>
      <c r="D83" s="245" t="str">
        <f>IF(OR(TOTAL!D83="",TOTAL!D83=0),"",TOTAL!D83/TOTAL!$C$6*'Vîrsta 5-7 ani'!$C$6)</f>
        <v/>
      </c>
      <c r="E83" s="245" t="str">
        <f>IF(OR(TOTAL!E83="",TOTAL!E83=0),"",TOTAL!E83/TOTAL!$C$6*'Vîrsta 5-7 ani'!$C$6)</f>
        <v/>
      </c>
      <c r="F83" s="245" t="str">
        <f>IF(OR(TOTAL!F83="",TOTAL!F83=0),"",TOTAL!F83/TOTAL!$C$6*'Vîrsta 5-7 ani'!$C$6)</f>
        <v/>
      </c>
      <c r="G83" s="245" t="str">
        <f>IF(OR(TOTAL!G83="",TOTAL!G83=0),"",TOTAL!G83/TOTAL!$C$6*'Vîrsta 5-7 ani'!$C$6)</f>
        <v/>
      </c>
      <c r="H83" s="245" t="str">
        <f>IF(OR(TOTAL!H83="",TOTAL!H83=0),"",TOTAL!H83/TOTAL!$C$6*'Vîrsta 5-7 ani'!$C$6)</f>
        <v/>
      </c>
      <c r="I83" s="245" t="str">
        <f>IF(OR(TOTAL!I83="",TOTAL!I83=0),"",TOTAL!I83/TOTAL!$C$6*'Vîrsta 5-7 ani'!$C$6)</f>
        <v/>
      </c>
      <c r="J83" s="245" t="str">
        <f>IF(OR(TOTAL!J83="",TOTAL!J83=0),"",TOTAL!J83/TOTAL!$C$6*'Vîrsta 5-7 ani'!$C$6)</f>
        <v/>
      </c>
      <c r="K83" s="245" t="str">
        <f>IF(OR(TOTAL!K83="",TOTAL!K83=0),"",TOTAL!K83/TOTAL!$C$6*'Vîrsta 5-7 ani'!$C$6)</f>
        <v/>
      </c>
      <c r="L83" s="245" t="str">
        <f>IF(OR(TOTAL!L83="",TOTAL!L83=0),"",TOTAL!L83/TOTAL!$C$6*'Vîrsta 5-7 ani'!$C$6)</f>
        <v/>
      </c>
      <c r="M83" s="245" t="str">
        <f>IF(OR(TOTAL!M83="",TOTAL!M83=0),"",TOTAL!M83/TOTAL!$C$6*'Vîrsta 5-7 ani'!$C$6)</f>
        <v/>
      </c>
      <c r="N83" s="245" t="str">
        <f>IF(OR(TOTAL!N83="",TOTAL!N83=0),"",TOTAL!N83/TOTAL!$C$6*'Vîrsta 5-7 ani'!$C$6)</f>
        <v/>
      </c>
      <c r="O83" s="245" t="str">
        <f>IF(OR(TOTAL!O83="",TOTAL!O83=0),"",TOTAL!O83/TOTAL!$C$6*'Vîrsta 5-7 ani'!$C$6)</f>
        <v/>
      </c>
      <c r="P83" s="245" t="str">
        <f>IF(OR(TOTAL!P83="",TOTAL!P83=0),"",TOTAL!P83/TOTAL!$C$6*'Vîrsta 5-7 ani'!$C$6)</f>
        <v/>
      </c>
      <c r="Q83" s="245" t="str">
        <f>IF(OR(TOTAL!Q83="",TOTAL!Q83=0),"",TOTAL!Q83/TOTAL!$C$6*'Vîrsta 5-7 ani'!$C$6)</f>
        <v/>
      </c>
      <c r="R83" s="245" t="str">
        <f>IF(OR(TOTAL!R83="",TOTAL!R83=0),"",TOTAL!R83/TOTAL!$C$6*'Vîrsta 5-7 ani'!$C$6)</f>
        <v/>
      </c>
      <c r="S83" s="245" t="str">
        <f>IF(OR(TOTAL!S83="",TOTAL!S83=0),"",TOTAL!S83/TOTAL!$C$6*'Vîrsta 5-7 ani'!$C$6)</f>
        <v/>
      </c>
      <c r="T83" s="245" t="str">
        <f>IF(OR(TOTAL!T83="",TOTAL!T83=0),"",TOTAL!T83/TOTAL!$C$6*'Vîrsta 5-7 ani'!$C$6)</f>
        <v/>
      </c>
      <c r="U83" s="245" t="str">
        <f>IF(OR(TOTAL!U83="",TOTAL!U83=0),"",TOTAL!U83/TOTAL!$C$6*'Vîrsta 5-7 ani'!$C$6)</f>
        <v/>
      </c>
      <c r="V83" s="245" t="str">
        <f>IF(OR(TOTAL!V83="",TOTAL!V83=0),"",TOTAL!V83/TOTAL!$C$6*'Vîrsta 5-7 ani'!$C$6)</f>
        <v/>
      </c>
      <c r="W83" s="245" t="str">
        <f>IF(OR(TOTAL!W83="",TOTAL!W83=0),"",TOTAL!W83/TOTAL!$C$6*'Vîrsta 5-7 ani'!$C$6)</f>
        <v/>
      </c>
      <c r="X83" s="245" t="str">
        <f>IF(OR(TOTAL!X83="",TOTAL!X83=0),"",TOTAL!X83/TOTAL!$C$6*'Vîrsta 5-7 ani'!$C$6)</f>
        <v/>
      </c>
      <c r="Y83" s="245" t="str">
        <f>IF(OR(TOTAL!Y83="",TOTAL!Y83=0),"",TOTAL!Y83/TOTAL!$C$6*'Vîrsta 5-7 ani'!$C$6)</f>
        <v/>
      </c>
      <c r="Z83" s="11">
        <f t="shared" si="41"/>
        <v>0</v>
      </c>
      <c r="AA83" s="11">
        <f t="shared" si="37"/>
        <v>0</v>
      </c>
      <c r="AB83" s="11" t="str">
        <f t="shared" si="38"/>
        <v/>
      </c>
      <c r="AC83" s="7">
        <v>25</v>
      </c>
      <c r="AD83" s="97" t="str">
        <f t="shared" si="42"/>
        <v/>
      </c>
      <c r="AE83" s="100">
        <v>0.19500000000000001</v>
      </c>
      <c r="AF83" s="101" t="str">
        <f t="shared" si="43"/>
        <v/>
      </c>
      <c r="AG83" s="100">
        <v>5.2999999999999999E-2</v>
      </c>
      <c r="AH83" s="97" t="str">
        <f t="shared" si="44"/>
        <v/>
      </c>
      <c r="AI83" s="98">
        <v>2.1000000000000001E-2</v>
      </c>
      <c r="AJ83" s="97" t="str">
        <f t="shared" si="45"/>
        <v/>
      </c>
      <c r="AK83" s="126">
        <v>1.39</v>
      </c>
      <c r="AL83" s="199"/>
      <c r="AM83" s="30"/>
      <c r="AN83" s="133"/>
      <c r="AO83" s="66"/>
    </row>
    <row r="84" spans="1:41" ht="15.75" x14ac:dyDescent="0.25">
      <c r="A84" s="72">
        <v>7</v>
      </c>
      <c r="B84" s="19" t="s">
        <v>7</v>
      </c>
      <c r="C84" s="69" t="str">
        <f>IF(OR(TOTAL!C84="",TOTAL!C84=0),"",IF('Vîrsta 1-2 ani'!$C$6&lt;=0,(('Vîrsta 3-4 ani'!C84/'Vîrsta 3-4 ani'!$C$6)+0.0024)*'Vîrsta 5-7 ani'!$C$6,(('Vîrsta 1-2 ani'!C84/'Vîrsta 1-2 ani'!$C$6)+0.004)*'Vîrsta 5-7 ani'!$C$6))</f>
        <v/>
      </c>
      <c r="D84" s="69">
        <f>IF(OR(TOTAL!D84="",TOTAL!D84=0),"",IF('Vîrsta 1-2 ani'!$C$6&lt;=0,(('Vîrsta 3-4 ani'!D84/'Vîrsta 3-4 ani'!$C$6)+0.0024)*'Vîrsta 5-7 ani'!$C$6,(('Vîrsta 1-2 ani'!D84/'Vîrsta 1-2 ani'!$C$6)+0.004)*'Vîrsta 5-7 ani'!$C$6))</f>
        <v>0.73401600000000011</v>
      </c>
      <c r="E84" s="69" t="str">
        <f>IF(OR(TOTAL!E84="",TOTAL!E84=0),"",IF('Vîrsta 1-2 ani'!$C$6&lt;=0,(('Vîrsta 3-4 ani'!E84/'Vîrsta 3-4 ani'!$C$6)+0.0024)*'Vîrsta 5-7 ani'!$C$6,(('Vîrsta 1-2 ani'!E84/'Vîrsta 1-2 ani'!$C$6)+0.004)*'Vîrsta 5-7 ani'!$C$6))</f>
        <v/>
      </c>
      <c r="F84" s="69" t="str">
        <f>IF(OR(TOTAL!F84="",TOTAL!F84=0),"",IF('Vîrsta 1-2 ani'!$C$6&lt;=0,(('Vîrsta 3-4 ani'!F84/'Vîrsta 3-4 ani'!$C$6)+0.0024)*'Vîrsta 5-7 ani'!$C$6,(('Vîrsta 1-2 ani'!F84/'Vîrsta 1-2 ani'!$C$6)+0.004)*'Vîrsta 5-7 ani'!$C$6))</f>
        <v/>
      </c>
      <c r="G84" s="69" t="str">
        <f>IF(OR(TOTAL!G84="",TOTAL!G84=0),"",IF('Vîrsta 1-2 ani'!$C$6&lt;=0,(('Vîrsta 3-4 ani'!G84/'Vîrsta 3-4 ani'!$C$6)+0.0024)*'Vîrsta 5-7 ani'!$C$6,(('Vîrsta 1-2 ani'!G84/'Vîrsta 1-2 ani'!$C$6)+0.004)*'Vîrsta 5-7 ani'!$C$6))</f>
        <v/>
      </c>
      <c r="H84" s="69" t="str">
        <f>IF(OR(TOTAL!H84="",TOTAL!H84=0),"",IF('Vîrsta 1-2 ani'!$C$6&lt;=0,(('Vîrsta 3-4 ani'!H84/'Vîrsta 3-4 ani'!$C$6)+0.0024)*'Vîrsta 5-7 ani'!$C$6,(('Vîrsta 1-2 ani'!H84/'Vîrsta 1-2 ani'!$C$6)+0.004)*'Vîrsta 5-7 ani'!$C$6))</f>
        <v/>
      </c>
      <c r="I84" s="69">
        <f>IF(OR(TOTAL!I84="",TOTAL!I84=0),"",IF('Vîrsta 1-2 ani'!$C$6&lt;=0,(('Vîrsta 3-4 ani'!I84/'Vîrsta 3-4 ani'!$C$6)+0.0024)*'Vîrsta 5-7 ani'!$C$6,(('Vîrsta 1-2 ani'!I84/'Vîrsta 1-2 ani'!$C$6)+0.004)*'Vîrsta 5-7 ani'!$C$6))</f>
        <v>0.61401600000000012</v>
      </c>
      <c r="J84" s="69" t="str">
        <f>IF(OR(TOTAL!J84="",TOTAL!J84=0),"",IF('Vîrsta 1-2 ani'!$C$6&lt;=0,(('Vîrsta 3-4 ani'!J84/'Vîrsta 3-4 ani'!$C$6)+0.0024)*'Vîrsta 5-7 ani'!$C$6,(('Vîrsta 1-2 ani'!J84/'Vîrsta 1-2 ani'!$C$6)+0.004)*'Vîrsta 5-7 ani'!$C$6))</f>
        <v/>
      </c>
      <c r="K84" s="69" t="str">
        <f>IF(OR(TOTAL!K84="",TOTAL!K84=0),"",IF('Vîrsta 1-2 ani'!$C$6&lt;=0,(('Vîrsta 3-4 ani'!K84/'Vîrsta 3-4 ani'!$C$6)+0.0024)*'Vîrsta 5-7 ani'!$C$6,(('Vîrsta 1-2 ani'!K84/'Vîrsta 1-2 ani'!$C$6)+0.004)*'Vîrsta 5-7 ani'!$C$6))</f>
        <v/>
      </c>
      <c r="L84" s="69" t="str">
        <f>IF(OR(TOTAL!L84="",TOTAL!L84=0),"",IF('Vîrsta 1-2 ani'!$C$6&lt;=0,(('Vîrsta 3-4 ani'!L84/'Vîrsta 3-4 ani'!$C$6)+0.0024)*'Vîrsta 5-7 ani'!$C$6,(('Vîrsta 1-2 ani'!L84/'Vîrsta 1-2 ani'!$C$6)+0.004)*'Vîrsta 5-7 ani'!$C$6))</f>
        <v/>
      </c>
      <c r="M84" s="69" t="str">
        <f>IF(OR(TOTAL!M84="",TOTAL!M84=0),"",IF('Vîrsta 1-2 ani'!$C$6&lt;=0,(('Vîrsta 3-4 ani'!M84/'Vîrsta 3-4 ani'!$C$6)+0.0024)*'Vîrsta 5-7 ani'!$C$6,(('Vîrsta 1-2 ani'!M84/'Vîrsta 1-2 ani'!$C$6)+0.004)*'Vîrsta 5-7 ani'!$C$6))</f>
        <v/>
      </c>
      <c r="N84" s="69">
        <f>IF(OR(TOTAL!N84="",TOTAL!N84=0),"",IF('Vîrsta 1-2 ani'!$C$6&lt;=0,(('Vîrsta 3-4 ani'!N84/'Vîrsta 3-4 ani'!$C$6)+0.0024)*'Vîrsta 5-7 ani'!$C$6,(('Vîrsta 1-2 ani'!N84/'Vîrsta 1-2 ani'!$C$6)+0.004)*'Vîrsta 5-7 ani'!$C$6))</f>
        <v>0.73401600000000011</v>
      </c>
      <c r="O84" s="69" t="str">
        <f>IF(OR(TOTAL!O84="",TOTAL!O84=0),"",IF('Vîrsta 1-2 ani'!$C$6&lt;=0,(('Vîrsta 3-4 ani'!O84/'Vîrsta 3-4 ani'!$C$6)+0.0024)*'Vîrsta 5-7 ani'!$C$6,(('Vîrsta 1-2 ani'!O84/'Vîrsta 1-2 ani'!$C$6)+0.004)*'Vîrsta 5-7 ani'!$C$6))</f>
        <v/>
      </c>
      <c r="P84" s="69">
        <f>IF(OR(TOTAL!P84="",TOTAL!P84=0),"",IF('Vîrsta 1-2 ani'!$C$6&lt;=0,(('Vîrsta 3-4 ani'!P84/'Vîrsta 3-4 ani'!$C$6)+0.0024)*'Vîrsta 5-7 ani'!$C$6,(('Vîrsta 1-2 ani'!P84/'Vîrsta 1-2 ani'!$C$6)+0.004)*'Vîrsta 5-7 ani'!$C$6))</f>
        <v>5.2940159999999992</v>
      </c>
      <c r="Q84" s="69" t="str">
        <f>IF(OR(TOTAL!Q84="",TOTAL!Q84=0),"",IF('Vîrsta 1-2 ani'!$C$6&lt;=0,(('Vîrsta 3-4 ani'!Q84/'Vîrsta 3-4 ani'!$C$6)+0.0024)*'Vîrsta 5-7 ani'!$C$6,(('Vîrsta 1-2 ani'!Q84/'Vîrsta 1-2 ani'!$C$6)+0.004)*'Vîrsta 5-7 ani'!$C$6))</f>
        <v/>
      </c>
      <c r="R84" s="69" t="str">
        <f>IF(OR(TOTAL!R84="",TOTAL!R84=0),"",IF('Vîrsta 1-2 ani'!$C$6&lt;=0,(('Vîrsta 3-4 ani'!R84/'Vîrsta 3-4 ani'!$C$6)+0.0024)*'Vîrsta 5-7 ani'!$C$6,(('Vîrsta 1-2 ani'!R84/'Vîrsta 1-2 ani'!$C$6)+0.004)*'Vîrsta 5-7 ani'!$C$6))</f>
        <v/>
      </c>
      <c r="S84" s="69" t="str">
        <f>IF(OR(TOTAL!S84="",TOTAL!S84=0),"",IF('Vîrsta 1-2 ani'!$C$6&lt;=0,(('Vîrsta 3-4 ani'!S84/'Vîrsta 3-4 ani'!$C$6)+0.0024)*'Vîrsta 5-7 ani'!$C$6,(('Vîrsta 1-2 ani'!S84/'Vîrsta 1-2 ani'!$C$6)+0.004)*'Vîrsta 5-7 ani'!$C$6))</f>
        <v/>
      </c>
      <c r="T84" s="69">
        <f>IF(OR(TOTAL!T84="",TOTAL!T84=0),"",IF('Vîrsta 1-2 ani'!$C$6&lt;=0,(('Vîrsta 3-4 ani'!T84/'Vîrsta 3-4 ani'!$C$6)+0.0024)*'Vîrsta 5-7 ani'!$C$6,(('Vîrsta 1-2 ani'!T84/'Vîrsta 1-2 ani'!$C$6)+0.004)*'Vîrsta 5-7 ani'!$C$6))</f>
        <v>3.6140160000000003</v>
      </c>
      <c r="U84" s="69" t="str">
        <f>IF(OR(TOTAL!U84="",TOTAL!U84=0),"",IF('Vîrsta 1-2 ani'!$C$6&lt;=0,(('Vîrsta 3-4 ani'!U84/'Vîrsta 3-4 ani'!$C$6)+0.0024)*'Vîrsta 5-7 ani'!$C$6,(('Vîrsta 1-2 ani'!U84/'Vîrsta 1-2 ani'!$C$6)+0.004)*'Vîrsta 5-7 ani'!$C$6))</f>
        <v/>
      </c>
      <c r="V84" s="69" t="str">
        <f>IF(OR(TOTAL!V84="",TOTAL!V84=0),"",IF('Vîrsta 1-2 ani'!$C$6&lt;=0,(('Vîrsta 3-4 ani'!V84/'Vîrsta 3-4 ani'!$C$6)+0.0024)*'Vîrsta 5-7 ani'!$C$6,(('Vîrsta 1-2 ani'!V84/'Vîrsta 1-2 ani'!$C$6)+0.004)*'Vîrsta 5-7 ani'!$C$6))</f>
        <v/>
      </c>
      <c r="W84" s="69" t="str">
        <f>IF(OR(TOTAL!W84="",TOTAL!W84=0),"",IF('Vîrsta 1-2 ani'!$C$6&lt;=0,(('Vîrsta 3-4 ani'!W84/'Vîrsta 3-4 ani'!$C$6)+0.0024)*'Vîrsta 5-7 ani'!$C$6,(('Vîrsta 1-2 ani'!W84/'Vîrsta 1-2 ani'!$C$6)+0.004)*'Vîrsta 5-7 ani'!$C$6))</f>
        <v/>
      </c>
      <c r="X84" s="69" t="str">
        <f>IF(OR(TOTAL!X84="",TOTAL!X84=0),"",IF('Vîrsta 1-2 ani'!$C$6&lt;=0,(('Vîrsta 3-4 ani'!X84/'Vîrsta 3-4 ani'!$C$6)+0.0024)*'Vîrsta 5-7 ani'!$C$6,(('Vîrsta 1-2 ani'!X84/'Vîrsta 1-2 ani'!$C$6)+0.004)*'Vîrsta 5-7 ani'!$C$6))</f>
        <v/>
      </c>
      <c r="Y84" s="69" t="str">
        <f>IF(OR(TOTAL!Y84="",TOTAL!Y84=0),"",IF('Vîrsta 1-2 ani'!$C$6&lt;=0,(('Vîrsta 3-4 ani'!Y84/'Vîrsta 3-4 ani'!$C$6)+0.0024)*'Vîrsta 5-7 ani'!$C$6,(('Vîrsta 1-2 ani'!Y84/'Vîrsta 1-2 ani'!$C$6)+0.004)*'Vîrsta 5-7 ani'!$C$6))</f>
        <v/>
      </c>
      <c r="Z84" s="10">
        <f t="shared" si="41"/>
        <v>10.990079999999999</v>
      </c>
      <c r="AA84" s="10">
        <f t="shared" si="37"/>
        <v>15.677717546362338</v>
      </c>
      <c r="AB84" s="20">
        <f t="shared" si="38"/>
        <v>9.4066305278174021</v>
      </c>
      <c r="AC84" s="4">
        <v>40</v>
      </c>
      <c r="AD84" s="90">
        <f>IFERROR(IF($AB84=0,"",$AB84*AE84),"")</f>
        <v>1.5991271897289585</v>
      </c>
      <c r="AE84" s="91">
        <v>0.17</v>
      </c>
      <c r="AF84" s="90">
        <f t="shared" si="43"/>
        <v>0.15991271897289586</v>
      </c>
      <c r="AG84" s="91">
        <v>1.7000000000000001E-2</v>
      </c>
      <c r="AH84" s="90">
        <f t="shared" si="44"/>
        <v>0</v>
      </c>
      <c r="AI84" s="91">
        <v>0</v>
      </c>
      <c r="AJ84" s="90">
        <f t="shared" si="45"/>
        <v>7.4312381169757478</v>
      </c>
      <c r="AK84" s="91">
        <v>0.79</v>
      </c>
      <c r="AL84" s="200">
        <v>20</v>
      </c>
      <c r="AM84" s="129">
        <f t="shared" ref="AM84:AM86" si="46">IFERROR((AB84-AL84),"")</f>
        <v>-10.593369472182598</v>
      </c>
      <c r="AN84" s="129">
        <f t="shared" ref="AN84:AN86" si="47">IFERROR((AB84*100/AL84),"")</f>
        <v>47.033152639087014</v>
      </c>
      <c r="AO84" s="18"/>
    </row>
    <row r="85" spans="1:41" ht="15.75" x14ac:dyDescent="0.25">
      <c r="A85" s="72">
        <v>8</v>
      </c>
      <c r="B85" s="19" t="s">
        <v>5</v>
      </c>
      <c r="C85" s="69">
        <f>IF(OR(TOTAL!C85="",TOTAL!C85=0),"",IF('Vîrsta 1-2 ani'!$C$6&lt;=0,(('Vîrsta 3-4 ani'!C85/'Vîrsta 3-4 ani'!$C$6)+0.004)*'Vîrsta 5-7 ani'!$C$6,(('Vîrsta 1-2 ani'!C85/'Vîrsta 1-2 ani'!$C$6)+0.008)*'Vîrsta 5-7 ani'!$C$6))</f>
        <v>0.57311999999999996</v>
      </c>
      <c r="D85" s="69">
        <f>IF(OR(TOTAL!D85="",TOTAL!D85=0),"",IF('Vîrsta 1-2 ani'!$C$6&lt;=0,(('Vîrsta 3-4 ani'!D85/'Vîrsta 3-4 ani'!$C$6)+0.004)*'Vîrsta 5-7 ani'!$C$6,(('Vîrsta 1-2 ani'!D85/'Vîrsta 1-2 ani'!$C$6)+0.008)*'Vîrsta 5-7 ani'!$C$6))</f>
        <v>0.12672</v>
      </c>
      <c r="E85" s="69">
        <f>IF(OR(TOTAL!E85="",TOTAL!E85=0),"",IF('Vîrsta 1-2 ani'!$C$6&lt;=0,(('Vîrsta 3-4 ani'!E85/'Vîrsta 3-4 ani'!$C$6)+0.004)*'Vîrsta 5-7 ani'!$C$6,(('Vîrsta 1-2 ani'!E85/'Vîrsta 1-2 ani'!$C$6)+0.008)*'Vîrsta 5-7 ani'!$C$6))</f>
        <v>0.11232</v>
      </c>
      <c r="F85" s="69">
        <f>IF(OR(TOTAL!F85="",TOTAL!F85=0),"",IF('Vîrsta 1-2 ani'!$C$6&lt;=0,(('Vîrsta 3-4 ani'!F85/'Vîrsta 3-4 ani'!$C$6)+0.004)*'Vîrsta 5-7 ani'!$C$6,(('Vîrsta 1-2 ani'!F85/'Vîrsta 1-2 ani'!$C$6)+0.008)*'Vîrsta 5-7 ani'!$C$6))</f>
        <v>8.3520000000000011E-2</v>
      </c>
      <c r="G85" s="69">
        <f>IF(OR(TOTAL!G85="",TOTAL!G85=0),"",IF('Vîrsta 1-2 ani'!$C$6&lt;=0,(('Vîrsta 3-4 ani'!G85/'Vîrsta 3-4 ani'!$C$6)+0.004)*'Vîrsta 5-7 ani'!$C$6,(('Vîrsta 1-2 ani'!G85/'Vîrsta 1-2 ani'!$C$6)+0.008)*'Vîrsta 5-7 ani'!$C$6))</f>
        <v>0.37151999999999996</v>
      </c>
      <c r="H85" s="69">
        <f>IF(OR(TOTAL!H85="",TOTAL!H85=0),"",IF('Vîrsta 1-2 ani'!$C$6&lt;=0,(('Vîrsta 3-4 ani'!H85/'Vîrsta 3-4 ani'!$C$6)+0.004)*'Vîrsta 5-7 ani'!$C$6,(('Vîrsta 1-2 ani'!H85/'Vîrsta 1-2 ani'!$C$6)+0.008)*'Vîrsta 5-7 ani'!$C$6))</f>
        <v>0.61631999999999998</v>
      </c>
      <c r="I85" s="69">
        <f>IF(OR(TOTAL!I85="",TOTAL!I85=0),"",IF('Vîrsta 1-2 ani'!$C$6&lt;=0,(('Vîrsta 3-4 ani'!I85/'Vîrsta 3-4 ani'!$C$6)+0.004)*'Vîrsta 5-7 ani'!$C$6,(('Vîrsta 1-2 ani'!I85/'Vîrsta 1-2 ani'!$C$6)+0.008)*'Vîrsta 5-7 ani'!$C$6))</f>
        <v>9.7920000000000007E-2</v>
      </c>
      <c r="J85" s="69">
        <f>IF(OR(TOTAL!J85="",TOTAL!J85=0),"",IF('Vîrsta 1-2 ani'!$C$6&lt;=0,(('Vîrsta 3-4 ani'!J85/'Vîrsta 3-4 ani'!$C$6)+0.004)*'Vîrsta 5-7 ani'!$C$6,(('Vîrsta 1-2 ani'!J85/'Vîrsta 1-2 ani'!$C$6)+0.008)*'Vîrsta 5-7 ani'!$C$6))</f>
        <v>0.11232</v>
      </c>
      <c r="K85" s="69">
        <f>IF(OR(TOTAL!K85="",TOTAL!K85=0),"",IF('Vîrsta 1-2 ani'!$C$6&lt;=0,(('Vîrsta 3-4 ani'!K85/'Vîrsta 3-4 ani'!$C$6)+0.004)*'Vîrsta 5-7 ani'!$C$6,(('Vîrsta 1-2 ani'!K85/'Vîrsta 1-2 ani'!$C$6)+0.008)*'Vîrsta 5-7 ani'!$C$6))</f>
        <v>0.11232</v>
      </c>
      <c r="L85" s="69">
        <f>IF(OR(TOTAL!L85="",TOTAL!L85=0),"",IF('Vîrsta 1-2 ani'!$C$6&lt;=0,(('Vîrsta 3-4 ani'!L85/'Vîrsta 3-4 ani'!$C$6)+0.004)*'Vîrsta 5-7 ani'!$C$6,(('Vîrsta 1-2 ani'!L85/'Vîrsta 1-2 ani'!$C$6)+0.008)*'Vîrsta 5-7 ani'!$C$6))</f>
        <v>0.21311999999999998</v>
      </c>
      <c r="M85" s="69">
        <f>IF(OR(TOTAL!M85="",TOTAL!M85=0),"",IF('Vîrsta 1-2 ani'!$C$6&lt;=0,(('Vîrsta 3-4 ani'!M85/'Vîrsta 3-4 ani'!$C$6)+0.004)*'Vîrsta 5-7 ani'!$C$6,(('Vîrsta 1-2 ani'!M85/'Vîrsta 1-2 ani'!$C$6)+0.008)*'Vîrsta 5-7 ani'!$C$6))</f>
        <v>0.45791999999999999</v>
      </c>
      <c r="N85" s="69">
        <f>IF(OR(TOTAL!N85="",TOTAL!N85=0),"",IF('Vîrsta 1-2 ani'!$C$6&lt;=0,(('Vîrsta 3-4 ani'!N85/'Vîrsta 3-4 ani'!$C$6)+0.004)*'Vîrsta 5-7 ani'!$C$6,(('Vîrsta 1-2 ani'!N85/'Vîrsta 1-2 ani'!$C$6)+0.008)*'Vîrsta 5-7 ani'!$C$6))</f>
        <v>0.15552000000000002</v>
      </c>
      <c r="O85" s="69">
        <f>IF(OR(TOTAL!O85="",TOTAL!O85=0),"",IF('Vîrsta 1-2 ani'!$C$6&lt;=0,(('Vîrsta 3-4 ani'!O85/'Vîrsta 3-4 ani'!$C$6)+0.004)*'Vîrsta 5-7 ani'!$C$6,(('Vîrsta 1-2 ani'!O85/'Vîrsta 1-2 ani'!$C$6)+0.008)*'Vîrsta 5-7 ani'!$C$6))</f>
        <v>0.14112</v>
      </c>
      <c r="P85" s="69">
        <f>IF(OR(TOTAL!P85="",TOTAL!P85=0),"",IF('Vîrsta 1-2 ani'!$C$6&lt;=0,(('Vîrsta 3-4 ani'!P85/'Vîrsta 3-4 ani'!$C$6)+0.004)*'Vîrsta 5-7 ani'!$C$6,(('Vîrsta 1-2 ani'!P85/'Vîrsta 1-2 ani'!$C$6)+0.008)*'Vîrsta 5-7 ani'!$C$6))</f>
        <v>0.51551999999999998</v>
      </c>
      <c r="Q85" s="69">
        <f>IF(OR(TOTAL!Q85="",TOTAL!Q85=0),"",IF('Vîrsta 1-2 ani'!$C$6&lt;=0,(('Vîrsta 3-4 ani'!Q85/'Vîrsta 3-4 ani'!$C$6)+0.004)*'Vîrsta 5-7 ani'!$C$6,(('Vîrsta 1-2 ani'!Q85/'Vîrsta 1-2 ani'!$C$6)+0.008)*'Vîrsta 5-7 ani'!$C$6))</f>
        <v>2.2003200000000001</v>
      </c>
      <c r="R85" s="69">
        <f>IF(OR(TOTAL!R85="",TOTAL!R85=0),"",IF('Vîrsta 1-2 ani'!$C$6&lt;=0,(('Vîrsta 3-4 ani'!R85/'Vîrsta 3-4 ani'!$C$6)+0.004)*'Vîrsta 5-7 ani'!$C$6,(('Vîrsta 1-2 ani'!R85/'Vîrsta 1-2 ani'!$C$6)+0.008)*'Vîrsta 5-7 ani'!$C$6))</f>
        <v>0.54431999999999992</v>
      </c>
      <c r="S85" s="69">
        <f>IF(OR(TOTAL!S85="",TOTAL!S85=0),"",IF('Vîrsta 1-2 ani'!$C$6&lt;=0,(('Vîrsta 3-4 ani'!S85/'Vîrsta 3-4 ani'!$C$6)+0.004)*'Vîrsta 5-7 ani'!$C$6,(('Vîrsta 1-2 ani'!S85/'Vîrsta 1-2 ani'!$C$6)+0.008)*'Vîrsta 5-7 ani'!$C$6))</f>
        <v>3.4819199999999997</v>
      </c>
      <c r="T85" s="69">
        <f>IF(OR(TOTAL!T85="",TOTAL!T85=0),"",IF('Vîrsta 1-2 ani'!$C$6&lt;=0,(('Vîrsta 3-4 ani'!T85/'Vîrsta 3-4 ani'!$C$6)+0.004)*'Vîrsta 5-7 ani'!$C$6,(('Vîrsta 1-2 ani'!T85/'Vîrsta 1-2 ani'!$C$6)+0.008)*'Vîrsta 5-7 ani'!$C$6))</f>
        <v>0.45791999999999999</v>
      </c>
      <c r="U85" s="69" t="str">
        <f>IF(OR(TOTAL!U85="",TOTAL!U85=0),"",IF('Vîrsta 1-2 ani'!$C$6&lt;=0,(('Vîrsta 3-4 ani'!U85/'Vîrsta 3-4 ani'!$C$6)+0.004)*'Vîrsta 5-7 ani'!$C$6,(('Vîrsta 1-2 ani'!U85/'Vîrsta 1-2 ani'!$C$6)+0.008)*'Vîrsta 5-7 ani'!$C$6))</f>
        <v/>
      </c>
      <c r="V85" s="69" t="str">
        <f>IF(OR(TOTAL!V85="",TOTAL!V85=0),"",IF('Vîrsta 1-2 ani'!$C$6&lt;=0,(('Vîrsta 3-4 ani'!V85/'Vîrsta 3-4 ani'!$C$6)+0.004)*'Vîrsta 5-7 ani'!$C$6,(('Vîrsta 1-2 ani'!V85/'Vîrsta 1-2 ani'!$C$6)+0.008)*'Vîrsta 5-7 ani'!$C$6))</f>
        <v/>
      </c>
      <c r="W85" s="69" t="str">
        <f>IF(OR(TOTAL!W85="",TOTAL!W85=0),"",IF('Vîrsta 1-2 ani'!$C$6&lt;=0,(('Vîrsta 3-4 ani'!W85/'Vîrsta 3-4 ani'!$C$6)+0.004)*'Vîrsta 5-7 ani'!$C$6,(('Vîrsta 1-2 ani'!W85/'Vîrsta 1-2 ani'!$C$6)+0.008)*'Vîrsta 5-7 ani'!$C$6))</f>
        <v/>
      </c>
      <c r="X85" s="69" t="str">
        <f>IF(OR(TOTAL!X85="",TOTAL!X85=0),"",IF('Vîrsta 1-2 ani'!$C$6&lt;=0,(('Vîrsta 3-4 ani'!X85/'Vîrsta 3-4 ani'!$C$6)+0.004)*'Vîrsta 5-7 ani'!$C$6,(('Vîrsta 1-2 ani'!X85/'Vîrsta 1-2 ani'!$C$6)+0.008)*'Vîrsta 5-7 ani'!$C$6))</f>
        <v/>
      </c>
      <c r="Y85" s="69" t="str">
        <f>IF(OR(TOTAL!Y85="",TOTAL!Y85=0),"",IF('Vîrsta 1-2 ani'!$C$6&lt;=0,(('Vîrsta 3-4 ani'!Y85/'Vîrsta 3-4 ani'!$C$6)+0.004)*'Vîrsta 5-7 ani'!$C$6,(('Vîrsta 1-2 ani'!Y85/'Vîrsta 1-2 ani'!$C$6)+0.008)*'Vîrsta 5-7 ani'!$C$6))</f>
        <v/>
      </c>
      <c r="Z85" s="10">
        <f t="shared" si="41"/>
        <v>10.373759999999999</v>
      </c>
      <c r="AA85" s="10">
        <f t="shared" si="37"/>
        <v>14.798516405135519</v>
      </c>
      <c r="AB85" s="20">
        <f t="shared" si="38"/>
        <v>12.874709272467902</v>
      </c>
      <c r="AC85" s="4">
        <v>13</v>
      </c>
      <c r="AD85" s="90">
        <f>IFERROR(IF($AB85=0,"",$AB85*AE85),"")</f>
        <v>1.6737122054208273</v>
      </c>
      <c r="AE85" s="91">
        <v>0.13</v>
      </c>
      <c r="AF85" s="90">
        <f t="shared" si="43"/>
        <v>1.2874709272467904</v>
      </c>
      <c r="AG85" s="91">
        <v>0.1</v>
      </c>
      <c r="AH85" s="90">
        <f t="shared" si="44"/>
        <v>0.12874709272467902</v>
      </c>
      <c r="AI85" s="91">
        <v>0.01</v>
      </c>
      <c r="AJ85" s="90">
        <f t="shared" si="45"/>
        <v>18.410834259629098</v>
      </c>
      <c r="AK85" s="91">
        <v>1.43</v>
      </c>
      <c r="AL85" s="193">
        <v>32</v>
      </c>
      <c r="AM85" s="96">
        <f t="shared" si="46"/>
        <v>-19.125290727532096</v>
      </c>
      <c r="AN85" s="96">
        <f t="shared" si="47"/>
        <v>40.233466476462191</v>
      </c>
      <c r="AO85" s="18"/>
    </row>
    <row r="86" spans="1:41" ht="47.25" x14ac:dyDescent="0.25">
      <c r="A86" s="310">
        <v>9</v>
      </c>
      <c r="B86" s="67" t="s">
        <v>1</v>
      </c>
      <c r="C86" s="69" t="str">
        <f>IF(OR(TOTAL!C86="",TOTAL!C86=0),"",IF('Vîrsta 1-2 ani'!$C$6&lt;=0,(('Vîrsta 3-4 ani'!C86/'Vîrsta 3-4 ani'!$C$6)+0.0008)*'Vîrsta 5-7 ani'!$C$6,(('Vîrsta 1-2 ani'!C86/'Vîrsta 1-2 ani'!$C$6)+0.0008)*'Vîrsta 5-7 ani'!$C$6))</f>
        <v/>
      </c>
      <c r="D86" s="69" t="str">
        <f>IF(OR(TOTAL!D86="",TOTAL!D86=0),"",IF('Vîrsta 1-2 ani'!$C$6&lt;=0,(('Vîrsta 3-4 ani'!D86/'Vîrsta 3-4 ani'!$C$6)+0.0008)*'Vîrsta 5-7 ani'!$C$6,(('Vîrsta 1-2 ani'!D86/'Vîrsta 1-2 ani'!$C$6)+0.0008)*'Vîrsta 5-7 ani'!$C$6))</f>
        <v/>
      </c>
      <c r="E86" s="69">
        <f>IF(OR(TOTAL!E86="",TOTAL!E86=0),"",IF('Vîrsta 1-2 ani'!$C$6&lt;=0,(('Vîrsta 3-4 ani'!E86/'Vîrsta 3-4 ani'!$C$6)+0.0008)*'Vîrsta 5-7 ani'!$C$6,(('Vîrsta 1-2 ani'!E86/'Vîrsta 1-2 ani'!$C$6)+0.0008)*'Vîrsta 5-7 ani'!$C$6))</f>
        <v>8.1647999999999998E-2</v>
      </c>
      <c r="F86" s="69" t="str">
        <f>IF(OR(TOTAL!F86="",TOTAL!F86=0),"",IF('Vîrsta 1-2 ani'!$C$6&lt;=0,(('Vîrsta 3-4 ani'!F86/'Vîrsta 3-4 ani'!$C$6)+0.0008)*'Vîrsta 5-7 ani'!$C$6,(('Vîrsta 1-2 ani'!F86/'Vîrsta 1-2 ani'!$C$6)+0.0008)*'Vîrsta 5-7 ani'!$C$6))</f>
        <v/>
      </c>
      <c r="G86" s="69" t="str">
        <f>IF(OR(TOTAL!G86="",TOTAL!G86=0),"",IF('Vîrsta 1-2 ani'!$C$6&lt;=0,(('Vîrsta 3-4 ani'!G86/'Vîrsta 3-4 ani'!$C$6)+0.0008)*'Vîrsta 5-7 ani'!$C$6,(('Vîrsta 1-2 ani'!G86/'Vîrsta 1-2 ani'!$C$6)+0.0008)*'Vîrsta 5-7 ani'!$C$6))</f>
        <v/>
      </c>
      <c r="H86" s="69" t="str">
        <f>IF(OR(TOTAL!H86="",TOTAL!H86=0),"",IF('Vîrsta 1-2 ani'!$C$6&lt;=0,(('Vîrsta 3-4 ani'!H86/'Vîrsta 3-4 ani'!$C$6)+0.0008)*'Vîrsta 5-7 ani'!$C$6,(('Vîrsta 1-2 ani'!H86/'Vîrsta 1-2 ani'!$C$6)+0.0008)*'Vîrsta 5-7 ani'!$C$6))</f>
        <v/>
      </c>
      <c r="I86" s="69">
        <f>IF(OR(TOTAL!I86="",TOTAL!I86=0),"",IF('Vîrsta 1-2 ani'!$C$6&lt;=0,(('Vîrsta 3-4 ani'!I86/'Vîrsta 3-4 ani'!$C$6)+0.0008)*'Vîrsta 5-7 ani'!$C$6,(('Vîrsta 1-2 ani'!I86/'Vîrsta 1-2 ani'!$C$6)+0.0008)*'Vîrsta 5-7 ani'!$C$6))</f>
        <v>0.19564800000000004</v>
      </c>
      <c r="J86" s="69" t="str">
        <f>IF(OR(TOTAL!J86="",TOTAL!J86=0),"",IF('Vîrsta 1-2 ani'!$C$6&lt;=0,(('Vîrsta 3-4 ani'!J86/'Vîrsta 3-4 ani'!$C$6)+0.0008)*'Vîrsta 5-7 ani'!$C$6,(('Vîrsta 1-2 ani'!J86/'Vîrsta 1-2 ani'!$C$6)+0.0008)*'Vîrsta 5-7 ani'!$C$6))</f>
        <v/>
      </c>
      <c r="K86" s="69" t="str">
        <f>IF(OR(TOTAL!K86="",TOTAL!K86=0),"",IF('Vîrsta 1-2 ani'!$C$6&lt;=0,(('Vîrsta 3-4 ani'!K86/'Vîrsta 3-4 ani'!$C$6)+0.0008)*'Vîrsta 5-7 ani'!$C$6,(('Vîrsta 1-2 ani'!K86/'Vîrsta 1-2 ani'!$C$6)+0.0008)*'Vîrsta 5-7 ani'!$C$6))</f>
        <v/>
      </c>
      <c r="L86" s="69" t="str">
        <f>IF(OR(TOTAL!L86="",TOTAL!L86=0),"",IF('Vîrsta 1-2 ani'!$C$6&lt;=0,(('Vîrsta 3-4 ani'!L86/'Vîrsta 3-4 ani'!$C$6)+0.0008)*'Vîrsta 5-7 ani'!$C$6,(('Vîrsta 1-2 ani'!L86/'Vîrsta 1-2 ani'!$C$6)+0.0008)*'Vîrsta 5-7 ani'!$C$6))</f>
        <v/>
      </c>
      <c r="M86" s="69" t="str">
        <f>IF(OR(TOTAL!M86="",TOTAL!M86=0),"",IF('Vîrsta 1-2 ani'!$C$6&lt;=0,(('Vîrsta 3-4 ani'!M86/'Vîrsta 3-4 ani'!$C$6)+0.0008)*'Vîrsta 5-7 ani'!$C$6,(('Vîrsta 1-2 ani'!M86/'Vîrsta 1-2 ani'!$C$6)+0.0008)*'Vîrsta 5-7 ani'!$C$6))</f>
        <v/>
      </c>
      <c r="N86" s="69" t="str">
        <f>IF(OR(TOTAL!N86="",TOTAL!N86=0),"",IF('Vîrsta 1-2 ani'!$C$6&lt;=0,(('Vîrsta 3-4 ani'!N86/'Vîrsta 3-4 ani'!$C$6)+0.0008)*'Vîrsta 5-7 ani'!$C$6,(('Vîrsta 1-2 ani'!N86/'Vîrsta 1-2 ani'!$C$6)+0.0008)*'Vîrsta 5-7 ani'!$C$6))</f>
        <v/>
      </c>
      <c r="O86" s="69">
        <f>IF(OR(TOTAL!O86="",TOTAL!O86=0),"",IF('Vîrsta 1-2 ani'!$C$6&lt;=0,(('Vîrsta 3-4 ani'!O86/'Vîrsta 3-4 ani'!$C$6)+0.0008)*'Vîrsta 5-7 ani'!$C$6,(('Vîrsta 1-2 ani'!O86/'Vîrsta 1-2 ani'!$C$6)+0.0008)*'Vîrsta 5-7 ani'!$C$6))</f>
        <v>0.111648</v>
      </c>
      <c r="P86" s="69" t="str">
        <f>IF(OR(TOTAL!P86="",TOTAL!P86=0),"",IF('Vîrsta 1-2 ani'!$C$6&lt;=0,(('Vîrsta 3-4 ani'!P86/'Vîrsta 3-4 ani'!$C$6)+0.0008)*'Vîrsta 5-7 ani'!$C$6,(('Vîrsta 1-2 ani'!P86/'Vîrsta 1-2 ani'!$C$6)+0.0008)*'Vîrsta 5-7 ani'!$C$6))</f>
        <v/>
      </c>
      <c r="Q86" s="69" t="str">
        <f>IF(OR(TOTAL!Q86="",TOTAL!Q86=0),"",IF('Vîrsta 1-2 ani'!$C$6&lt;=0,(('Vîrsta 3-4 ani'!Q86/'Vîrsta 3-4 ani'!$C$6)+0.0008)*'Vîrsta 5-7 ani'!$C$6,(('Vîrsta 1-2 ani'!Q86/'Vîrsta 1-2 ani'!$C$6)+0.0008)*'Vîrsta 5-7 ani'!$C$6))</f>
        <v/>
      </c>
      <c r="R86" s="69" t="str">
        <f>IF(OR(TOTAL!R86="",TOTAL!R86=0),"",IF('Vîrsta 1-2 ani'!$C$6&lt;=0,(('Vîrsta 3-4 ani'!R86/'Vîrsta 3-4 ani'!$C$6)+0.0008)*'Vîrsta 5-7 ani'!$C$6,(('Vîrsta 1-2 ani'!R86/'Vîrsta 1-2 ani'!$C$6)+0.0008)*'Vîrsta 5-7 ani'!$C$6))</f>
        <v/>
      </c>
      <c r="S86" s="69" t="str">
        <f>IF(OR(TOTAL!S86="",TOTAL!S86=0),"",IF('Vîrsta 1-2 ani'!$C$6&lt;=0,(('Vîrsta 3-4 ani'!S86/'Vîrsta 3-4 ani'!$C$6)+0.0008)*'Vîrsta 5-7 ani'!$C$6,(('Vîrsta 1-2 ani'!S86/'Vîrsta 1-2 ani'!$C$6)+0.0008)*'Vîrsta 5-7 ani'!$C$6))</f>
        <v/>
      </c>
      <c r="T86" s="69">
        <f>IF(OR(TOTAL!T86="",TOTAL!T86=0),"",IF('Vîrsta 1-2 ani'!$C$6&lt;=0,(('Vîrsta 3-4 ani'!T86/'Vîrsta 3-4 ani'!$C$6)+0.0008)*'Vîrsta 5-7 ani'!$C$6,(('Vîrsta 1-2 ani'!T86/'Vîrsta 1-2 ani'!$C$6)+0.0008)*'Vîrsta 5-7 ani'!$C$6))</f>
        <v>2.0916480000000002</v>
      </c>
      <c r="U86" s="69" t="str">
        <f>IF(OR(TOTAL!U86="",TOTAL!U86=0),"",IF('Vîrsta 1-2 ani'!$C$6&lt;=0,(('Vîrsta 3-4 ani'!U86/'Vîrsta 3-4 ani'!$C$6)+0.0008)*'Vîrsta 5-7 ani'!$C$6,(('Vîrsta 1-2 ani'!U86/'Vîrsta 1-2 ani'!$C$6)+0.0008)*'Vîrsta 5-7 ani'!$C$6))</f>
        <v/>
      </c>
      <c r="V86" s="69" t="str">
        <f>IF(OR(TOTAL!V86="",TOTAL!V86=0),"",IF('Vîrsta 1-2 ani'!$C$6&lt;=0,(('Vîrsta 3-4 ani'!V86/'Vîrsta 3-4 ani'!$C$6)+0.0008)*'Vîrsta 5-7 ani'!$C$6,(('Vîrsta 1-2 ani'!V86/'Vîrsta 1-2 ani'!$C$6)+0.0008)*'Vîrsta 5-7 ani'!$C$6))</f>
        <v/>
      </c>
      <c r="W86" s="69" t="str">
        <f>IF(OR(TOTAL!W86="",TOTAL!W86=0),"",IF('Vîrsta 1-2 ani'!$C$6&lt;=0,(('Vîrsta 3-4 ani'!W86/'Vîrsta 3-4 ani'!$C$6)+0.0008)*'Vîrsta 5-7 ani'!$C$6,(('Vîrsta 1-2 ani'!W86/'Vîrsta 1-2 ani'!$C$6)+0.0008)*'Vîrsta 5-7 ani'!$C$6))</f>
        <v/>
      </c>
      <c r="X86" s="69" t="str">
        <f>IF(OR(TOTAL!X86="",TOTAL!X86=0),"",IF('Vîrsta 1-2 ani'!$C$6&lt;=0,(('Vîrsta 3-4 ani'!X86/'Vîrsta 3-4 ani'!$C$6)+0.0008)*'Vîrsta 5-7 ani'!$C$6,(('Vîrsta 1-2 ani'!X86/'Vîrsta 1-2 ani'!$C$6)+0.0008)*'Vîrsta 5-7 ani'!$C$6))</f>
        <v/>
      </c>
      <c r="Y86" s="69" t="str">
        <f>IF(OR(TOTAL!Y86="",TOTAL!Y86=0),"",IF('Vîrsta 1-2 ani'!$C$6&lt;=0,(('Vîrsta 3-4 ani'!Y86/'Vîrsta 3-4 ani'!$C$6)+0.0008)*'Vîrsta 5-7 ani'!$C$6,(('Vîrsta 1-2 ani'!Y86/'Vîrsta 1-2 ani'!$C$6)+0.0008)*'Vîrsta 5-7 ani'!$C$6))</f>
        <v/>
      </c>
      <c r="Z86" s="10">
        <f t="shared" ref="Z86:Z92" si="48">SUM(C86:Y86)</f>
        <v>2.4805920000000001</v>
      </c>
      <c r="AA86" s="10">
        <f t="shared" si="37"/>
        <v>3.5386476462196863</v>
      </c>
      <c r="AB86" s="10">
        <f t="shared" ref="AB86:AB91" si="49">IFERROR(IF($AA86=0,"",$AA86-AC86*AA86/100),"")</f>
        <v>3.5067998174037092</v>
      </c>
      <c r="AC86" s="4">
        <v>0.9</v>
      </c>
      <c r="AD86" s="90">
        <f>IFERROR(IF($AB86=0,"",$AB86*AE86),"")</f>
        <v>0.55056757133238232</v>
      </c>
      <c r="AE86" s="91">
        <v>0.157</v>
      </c>
      <c r="AF86" s="90">
        <f>IFERROR(IF($AB86=0,"",$AB86*AG86),"")</f>
        <v>5.9615596895863057E-2</v>
      </c>
      <c r="AG86" s="91">
        <v>1.7000000000000001E-2</v>
      </c>
      <c r="AH86" s="90">
        <f>IFERROR(IF($AB86=0,"",$AB86*AI86),"")</f>
        <v>1.4097335265962911</v>
      </c>
      <c r="AI86" s="91">
        <v>0.40200000000000002</v>
      </c>
      <c r="AJ86" s="90">
        <f>IFERROR(IF($AB86=0,"",$AB86*AK86),"")</f>
        <v>7.9744627847760343</v>
      </c>
      <c r="AK86" s="91">
        <v>2.274</v>
      </c>
      <c r="AL86" s="197">
        <v>4.8</v>
      </c>
      <c r="AM86" s="108">
        <f t="shared" si="46"/>
        <v>-1.2932001825962907</v>
      </c>
      <c r="AN86" s="108">
        <f t="shared" si="47"/>
        <v>73.058329529243949</v>
      </c>
      <c r="AO86" s="18"/>
    </row>
    <row r="87" spans="1:41" s="31" customFormat="1" ht="15.75" x14ac:dyDescent="0.25">
      <c r="A87" s="311"/>
      <c r="B87" s="57" t="s">
        <v>25</v>
      </c>
      <c r="C87" s="245" t="str">
        <f>IF(OR(TOTAL!C87="",TOTAL!C87=0),"",TOTAL!C87/TOTAL!$C$6*'Vîrsta 5-7 ani'!$C$6)</f>
        <v/>
      </c>
      <c r="D87" s="245" t="str">
        <f>IF(OR(TOTAL!D87="",TOTAL!D87=0),"",TOTAL!D87/TOTAL!$C$6*'Vîrsta 5-7 ani'!$C$6)</f>
        <v/>
      </c>
      <c r="E87" s="245">
        <f>IF(OR(TOTAL!E87="",TOTAL!E87=0),"",TOTAL!E87/TOTAL!$C$6*'Vîrsta 5-7 ani'!$C$6)</f>
        <v>7.8000000000000014E-2</v>
      </c>
      <c r="F87" s="245" t="str">
        <f>IF(OR(TOTAL!F87="",TOTAL!F87=0),"",TOTAL!F87/TOTAL!$C$6*'Vîrsta 5-7 ani'!$C$6)</f>
        <v/>
      </c>
      <c r="G87" s="245" t="str">
        <f>IF(OR(TOTAL!G87="",TOTAL!G87=0),"",TOTAL!G87/TOTAL!$C$6*'Vîrsta 5-7 ani'!$C$6)</f>
        <v/>
      </c>
      <c r="H87" s="245" t="str">
        <f>IF(OR(TOTAL!H87="",TOTAL!H87=0),"",TOTAL!H87/TOTAL!$C$6*'Vîrsta 5-7 ani'!$C$6)</f>
        <v/>
      </c>
      <c r="I87" s="245" t="str">
        <f>IF(OR(TOTAL!I87="",TOTAL!I87=0),"",TOTAL!I87/TOTAL!$C$6*'Vîrsta 5-7 ani'!$C$6)</f>
        <v/>
      </c>
      <c r="J87" s="245" t="str">
        <f>IF(OR(TOTAL!J87="",TOTAL!J87=0),"",TOTAL!J87/TOTAL!$C$6*'Vîrsta 5-7 ani'!$C$6)</f>
        <v/>
      </c>
      <c r="K87" s="245" t="str">
        <f>IF(OR(TOTAL!K87="",TOTAL!K87=0),"",TOTAL!K87/TOTAL!$C$6*'Vîrsta 5-7 ani'!$C$6)</f>
        <v/>
      </c>
      <c r="L87" s="245" t="str">
        <f>IF(OR(TOTAL!L87="",TOTAL!L87=0),"",TOTAL!L87/TOTAL!$C$6*'Vîrsta 5-7 ani'!$C$6)</f>
        <v/>
      </c>
      <c r="M87" s="245" t="str">
        <f>IF(OR(TOTAL!M87="",TOTAL!M87=0),"",TOTAL!M87/TOTAL!$C$6*'Vîrsta 5-7 ani'!$C$6)</f>
        <v/>
      </c>
      <c r="N87" s="245" t="str">
        <f>IF(OR(TOTAL!N87="",TOTAL!N87=0),"",TOTAL!N87/TOTAL!$C$6*'Vîrsta 5-7 ani'!$C$6)</f>
        <v/>
      </c>
      <c r="O87" s="245">
        <f>IF(OR(TOTAL!O87="",TOTAL!O87=0),"",TOTAL!O87/TOTAL!$C$6*'Vîrsta 5-7 ani'!$C$6)</f>
        <v>0.10800000000000001</v>
      </c>
      <c r="P87" s="245" t="str">
        <f>IF(OR(TOTAL!P87="",TOTAL!P87=0),"",TOTAL!P87/TOTAL!$C$6*'Vîrsta 5-7 ani'!$C$6)</f>
        <v/>
      </c>
      <c r="Q87" s="245" t="str">
        <f>IF(OR(TOTAL!Q87="",TOTAL!Q87=0),"",TOTAL!Q87/TOTAL!$C$6*'Vîrsta 5-7 ani'!$C$6)</f>
        <v/>
      </c>
      <c r="R87" s="245" t="str">
        <f>IF(OR(TOTAL!R87="",TOTAL!R87=0),"",TOTAL!R87/TOTAL!$C$6*'Vîrsta 5-7 ani'!$C$6)</f>
        <v/>
      </c>
      <c r="S87" s="245" t="str">
        <f>IF(OR(TOTAL!S87="",TOTAL!S87=0),"",TOTAL!S87/TOTAL!$C$6*'Vîrsta 5-7 ani'!$C$6)</f>
        <v/>
      </c>
      <c r="T87" s="245" t="str">
        <f>IF(OR(TOTAL!T87="",TOTAL!T87=0),"",TOTAL!T87/TOTAL!$C$6*'Vîrsta 5-7 ani'!$C$6)</f>
        <v/>
      </c>
      <c r="U87" s="245" t="str">
        <f>IF(OR(TOTAL!U87="",TOTAL!U87=0),"",TOTAL!U87/TOTAL!$C$6*'Vîrsta 5-7 ani'!$C$6)</f>
        <v/>
      </c>
      <c r="V87" s="245" t="str">
        <f>IF(OR(TOTAL!V87="",TOTAL!V87=0),"",TOTAL!V87/TOTAL!$C$6*'Vîrsta 5-7 ani'!$C$6)</f>
        <v/>
      </c>
      <c r="W87" s="245" t="str">
        <f>IF(OR(TOTAL!W87="",TOTAL!W87=0),"",TOTAL!W87/TOTAL!$C$6*'Vîrsta 5-7 ani'!$C$6)</f>
        <v/>
      </c>
      <c r="X87" s="245" t="str">
        <f>IF(OR(TOTAL!X87="",TOTAL!X87=0),"",TOTAL!X87/TOTAL!$C$6*'Vîrsta 5-7 ani'!$C$6)</f>
        <v/>
      </c>
      <c r="Y87" s="245" t="str">
        <f>IF(OR(TOTAL!Y87="",TOTAL!Y87=0),"",TOTAL!Y87/TOTAL!$C$6*'Vîrsta 5-7 ani'!$C$6)</f>
        <v/>
      </c>
      <c r="Z87" s="11">
        <f t="shared" si="48"/>
        <v>0.18600000000000003</v>
      </c>
      <c r="AA87" s="11">
        <f t="shared" si="37"/>
        <v>0.26533523537803144</v>
      </c>
      <c r="AB87" s="11">
        <f t="shared" si="49"/>
        <v>0.2640085592011413</v>
      </c>
      <c r="AC87" s="7">
        <v>0.5</v>
      </c>
      <c r="AD87" s="97">
        <f>IFERROR(IF($AB87=0,"",$AB87*AE87),"")</f>
        <v>6.0721968616262501E-2</v>
      </c>
      <c r="AE87" s="98">
        <v>0.23</v>
      </c>
      <c r="AF87" s="97">
        <f>IFERROR(IF($AB87=0,"",$AB87*AG87),"")</f>
        <v>2.6400855920114129E-3</v>
      </c>
      <c r="AG87" s="98">
        <v>0.01</v>
      </c>
      <c r="AH87" s="97">
        <f>IFERROR(IF($AB87=0,"",$AB87*AI87),"")</f>
        <v>0.1399245363766049</v>
      </c>
      <c r="AI87" s="98">
        <v>0.53</v>
      </c>
      <c r="AJ87" s="97">
        <f>IFERROR(IF($AB87=0,"",$AB87*AK87),"")</f>
        <v>0.82898687589158371</v>
      </c>
      <c r="AK87" s="126">
        <v>3.14</v>
      </c>
      <c r="AL87" s="201"/>
      <c r="AM87" s="148"/>
      <c r="AN87" s="149"/>
      <c r="AO87" s="66"/>
    </row>
    <row r="88" spans="1:41" s="31" customFormat="1" ht="15.75" x14ac:dyDescent="0.25">
      <c r="A88" s="311"/>
      <c r="B88" s="57" t="s">
        <v>26</v>
      </c>
      <c r="C88" s="245" t="str">
        <f>IF(OR(TOTAL!C88="",TOTAL!C88=0),"",TOTAL!C88/TOTAL!$C$6*'Vîrsta 5-7 ani'!$C$6)</f>
        <v/>
      </c>
      <c r="D88" s="245" t="str">
        <f>IF(OR(TOTAL!D88="",TOTAL!D88=0),"",TOTAL!D88/TOTAL!$C$6*'Vîrsta 5-7 ani'!$C$6)</f>
        <v/>
      </c>
      <c r="E88" s="245" t="str">
        <f>IF(OR(TOTAL!E88="",TOTAL!E88=0),"",TOTAL!E88/TOTAL!$C$6*'Vîrsta 5-7 ani'!$C$6)</f>
        <v/>
      </c>
      <c r="F88" s="245" t="str">
        <f>IF(OR(TOTAL!F88="",TOTAL!F88=0),"",TOTAL!F88/TOTAL!$C$6*'Vîrsta 5-7 ani'!$C$6)</f>
        <v/>
      </c>
      <c r="G88" s="245" t="str">
        <f>IF(OR(TOTAL!G88="",TOTAL!G88=0),"",TOTAL!G88/TOTAL!$C$6*'Vîrsta 5-7 ani'!$C$6)</f>
        <v/>
      </c>
      <c r="H88" s="245" t="str">
        <f>IF(OR(TOTAL!H88="",TOTAL!H88=0),"",TOTAL!H88/TOTAL!$C$6*'Vîrsta 5-7 ani'!$C$6)</f>
        <v/>
      </c>
      <c r="I88" s="245" t="str">
        <f>IF(OR(TOTAL!I88="",TOTAL!I88=0),"",TOTAL!I88/TOTAL!$C$6*'Vîrsta 5-7 ani'!$C$6)</f>
        <v/>
      </c>
      <c r="J88" s="245" t="str">
        <f>IF(OR(TOTAL!J88="",TOTAL!J88=0),"",TOTAL!J88/TOTAL!$C$6*'Vîrsta 5-7 ani'!$C$6)</f>
        <v/>
      </c>
      <c r="K88" s="245" t="str">
        <f>IF(OR(TOTAL!K88="",TOTAL!K88=0),"",TOTAL!K88/TOTAL!$C$6*'Vîrsta 5-7 ani'!$C$6)</f>
        <v/>
      </c>
      <c r="L88" s="245" t="str">
        <f>IF(OR(TOTAL!L88="",TOTAL!L88=0),"",TOTAL!L88/TOTAL!$C$6*'Vîrsta 5-7 ani'!$C$6)</f>
        <v/>
      </c>
      <c r="M88" s="245" t="str">
        <f>IF(OR(TOTAL!M88="",TOTAL!M88=0),"",TOTAL!M88/TOTAL!$C$6*'Vîrsta 5-7 ani'!$C$6)</f>
        <v/>
      </c>
      <c r="N88" s="245" t="str">
        <f>IF(OR(TOTAL!N88="",TOTAL!N88=0),"",TOTAL!N88/TOTAL!$C$6*'Vîrsta 5-7 ani'!$C$6)</f>
        <v/>
      </c>
      <c r="O88" s="245" t="str">
        <f>IF(OR(TOTAL!O88="",TOTAL!O88=0),"",TOTAL!O88/TOTAL!$C$6*'Vîrsta 5-7 ani'!$C$6)</f>
        <v/>
      </c>
      <c r="P88" s="245" t="str">
        <f>IF(OR(TOTAL!P88="",TOTAL!P88=0),"",TOTAL!P88/TOTAL!$C$6*'Vîrsta 5-7 ani'!$C$6)</f>
        <v/>
      </c>
      <c r="Q88" s="245" t="str">
        <f>IF(OR(TOTAL!Q88="",TOTAL!Q88=0),"",TOTAL!Q88/TOTAL!$C$6*'Vîrsta 5-7 ani'!$C$6)</f>
        <v/>
      </c>
      <c r="R88" s="245" t="str">
        <f>IF(OR(TOTAL!R88="",TOTAL!R88=0),"",TOTAL!R88/TOTAL!$C$6*'Vîrsta 5-7 ani'!$C$6)</f>
        <v/>
      </c>
      <c r="S88" s="245" t="str">
        <f>IF(OR(TOTAL!S88="",TOTAL!S88=0),"",TOTAL!S88/TOTAL!$C$6*'Vîrsta 5-7 ani'!$C$6)</f>
        <v/>
      </c>
      <c r="T88" s="245" t="str">
        <f>IF(OR(TOTAL!T88="",TOTAL!T88=0),"",TOTAL!T88/TOTAL!$C$6*'Vîrsta 5-7 ani'!$C$6)</f>
        <v/>
      </c>
      <c r="U88" s="245" t="str">
        <f>IF(OR(TOTAL!U88="",TOTAL!U88=0),"",TOTAL!U88/TOTAL!$C$6*'Vîrsta 5-7 ani'!$C$6)</f>
        <v/>
      </c>
      <c r="V88" s="245" t="str">
        <f>IF(OR(TOTAL!V88="",TOTAL!V88=0),"",TOTAL!V88/TOTAL!$C$6*'Vîrsta 5-7 ani'!$C$6)</f>
        <v/>
      </c>
      <c r="W88" s="245" t="str">
        <f>IF(OR(TOTAL!W88="",TOTAL!W88=0),"",TOTAL!W88/TOTAL!$C$6*'Vîrsta 5-7 ani'!$C$6)</f>
        <v/>
      </c>
      <c r="X88" s="245" t="str">
        <f>IF(OR(TOTAL!X88="",TOTAL!X88=0),"",TOTAL!X88/TOTAL!$C$6*'Vîrsta 5-7 ani'!$C$6)</f>
        <v/>
      </c>
      <c r="Y88" s="245" t="str">
        <f>IF(OR(TOTAL!Y88="",TOTAL!Y88=0),"",TOTAL!Y88/TOTAL!$C$6*'Vîrsta 5-7 ani'!$C$6)</f>
        <v/>
      </c>
      <c r="Z88" s="11">
        <f t="shared" si="48"/>
        <v>0</v>
      </c>
      <c r="AA88" s="11">
        <f t="shared" si="37"/>
        <v>0</v>
      </c>
      <c r="AB88" s="11" t="str">
        <f t="shared" si="49"/>
        <v/>
      </c>
      <c r="AC88" s="7">
        <v>0.5</v>
      </c>
      <c r="AD88" s="97" t="str">
        <f t="shared" ref="AD88:AD91" si="50">IFERROR(IF($AB88=0,"",$AB88*AE88),"")</f>
        <v/>
      </c>
      <c r="AE88" s="98">
        <v>0.22</v>
      </c>
      <c r="AF88" s="97" t="str">
        <f t="shared" ref="AF88:AF91" si="51">IFERROR(IF($AB88=0,"",$AB88*AG88),"")</f>
        <v/>
      </c>
      <c r="AG88" s="98">
        <v>0.01</v>
      </c>
      <c r="AH88" s="97" t="str">
        <f t="shared" ref="AH88:AH91" si="52">IFERROR(IF($AB88=0,"",$AB88*AI88),"")</f>
        <v/>
      </c>
      <c r="AI88" s="98">
        <v>0.54</v>
      </c>
      <c r="AJ88" s="97" t="str">
        <f t="shared" ref="AJ88:AJ104" si="53">IFERROR(IF($AB88=0,"",$AB88*AK88),"")</f>
        <v/>
      </c>
      <c r="AK88" s="126">
        <v>3.03</v>
      </c>
      <c r="AL88" s="202"/>
      <c r="AM88" s="80"/>
      <c r="AN88" s="150"/>
      <c r="AO88" s="66"/>
    </row>
    <row r="89" spans="1:41" s="31" customFormat="1" ht="15.75" x14ac:dyDescent="0.25">
      <c r="A89" s="311"/>
      <c r="B89" s="60" t="s">
        <v>59</v>
      </c>
      <c r="C89" s="245" t="str">
        <f>IF(OR(TOTAL!C89="",TOTAL!C89=0),"",TOTAL!C89/TOTAL!$C$6*'Vîrsta 5-7 ani'!$C$6)</f>
        <v/>
      </c>
      <c r="D89" s="245" t="str">
        <f>IF(OR(TOTAL!D89="",TOTAL!D89=0),"",TOTAL!D89/TOTAL!$C$6*'Vîrsta 5-7 ani'!$C$6)</f>
        <v/>
      </c>
      <c r="E89" s="245" t="str">
        <f>IF(OR(TOTAL!E89="",TOTAL!E89=0),"",TOTAL!E89/TOTAL!$C$6*'Vîrsta 5-7 ani'!$C$6)</f>
        <v/>
      </c>
      <c r="F89" s="245" t="str">
        <f>IF(OR(TOTAL!F89="",TOTAL!F89=0),"",TOTAL!F89/TOTAL!$C$6*'Vîrsta 5-7 ani'!$C$6)</f>
        <v/>
      </c>
      <c r="G89" s="245" t="str">
        <f>IF(OR(TOTAL!G89="",TOTAL!G89=0),"",TOTAL!G89/TOTAL!$C$6*'Vîrsta 5-7 ani'!$C$6)</f>
        <v/>
      </c>
      <c r="H89" s="245" t="str">
        <f>IF(OR(TOTAL!H89="",TOTAL!H89=0),"",TOTAL!H89/TOTAL!$C$6*'Vîrsta 5-7 ani'!$C$6)</f>
        <v/>
      </c>
      <c r="I89" s="245">
        <f>IF(OR(TOTAL!I89="",TOTAL!I89=0),"",TOTAL!I89/TOTAL!$C$6*'Vîrsta 5-7 ani'!$C$6)</f>
        <v>0.192</v>
      </c>
      <c r="J89" s="245" t="str">
        <f>IF(OR(TOTAL!J89="",TOTAL!J89=0),"",TOTAL!J89/TOTAL!$C$6*'Vîrsta 5-7 ani'!$C$6)</f>
        <v/>
      </c>
      <c r="K89" s="245" t="str">
        <f>IF(OR(TOTAL!K89="",TOTAL!K89=0),"",TOTAL!K89/TOTAL!$C$6*'Vîrsta 5-7 ani'!$C$6)</f>
        <v/>
      </c>
      <c r="L89" s="245" t="str">
        <f>IF(OR(TOTAL!L89="",TOTAL!L89=0),"",TOTAL!L89/TOTAL!$C$6*'Vîrsta 5-7 ani'!$C$6)</f>
        <v/>
      </c>
      <c r="M89" s="245" t="str">
        <f>IF(OR(TOTAL!M89="",TOTAL!M89=0),"",TOTAL!M89/TOTAL!$C$6*'Vîrsta 5-7 ani'!$C$6)</f>
        <v/>
      </c>
      <c r="N89" s="245" t="str">
        <f>IF(OR(TOTAL!N89="",TOTAL!N89=0),"",TOTAL!N89/TOTAL!$C$6*'Vîrsta 5-7 ani'!$C$6)</f>
        <v/>
      </c>
      <c r="O89" s="245" t="str">
        <f>IF(OR(TOTAL!O89="",TOTAL!O89=0),"",TOTAL!O89/TOTAL!$C$6*'Vîrsta 5-7 ani'!$C$6)</f>
        <v/>
      </c>
      <c r="P89" s="245" t="str">
        <f>IF(OR(TOTAL!P89="",TOTAL!P89=0),"",TOTAL!P89/TOTAL!$C$6*'Vîrsta 5-7 ani'!$C$6)</f>
        <v/>
      </c>
      <c r="Q89" s="245" t="str">
        <f>IF(OR(TOTAL!Q89="",TOTAL!Q89=0),"",TOTAL!Q89/TOTAL!$C$6*'Vîrsta 5-7 ani'!$C$6)</f>
        <v/>
      </c>
      <c r="R89" s="245" t="str">
        <f>IF(OR(TOTAL!R89="",TOTAL!R89=0),"",TOTAL!R89/TOTAL!$C$6*'Vîrsta 5-7 ani'!$C$6)</f>
        <v/>
      </c>
      <c r="S89" s="245" t="str">
        <f>IF(OR(TOTAL!S89="",TOTAL!S89=0),"",TOTAL!S89/TOTAL!$C$6*'Vîrsta 5-7 ani'!$C$6)</f>
        <v/>
      </c>
      <c r="T89" s="245">
        <f>IF(OR(TOTAL!T89="",TOTAL!T89=0),"",TOTAL!T89/TOTAL!$C$6*'Vîrsta 5-7 ani'!$C$6)</f>
        <v>2.0880000000000001</v>
      </c>
      <c r="U89" s="245" t="str">
        <f>IF(OR(TOTAL!U89="",TOTAL!U89=0),"",TOTAL!U89/TOTAL!$C$6*'Vîrsta 5-7 ani'!$C$6)</f>
        <v/>
      </c>
      <c r="V89" s="245" t="str">
        <f>IF(OR(TOTAL!V89="",TOTAL!V89=0),"",TOTAL!V89/TOTAL!$C$6*'Vîrsta 5-7 ani'!$C$6)</f>
        <v/>
      </c>
      <c r="W89" s="245" t="str">
        <f>IF(OR(TOTAL!W89="",TOTAL!W89=0),"",TOTAL!W89/TOTAL!$C$6*'Vîrsta 5-7 ani'!$C$6)</f>
        <v/>
      </c>
      <c r="X89" s="245" t="str">
        <f>IF(OR(TOTAL!X89="",TOTAL!X89=0),"",TOTAL!X89/TOTAL!$C$6*'Vîrsta 5-7 ani'!$C$6)</f>
        <v/>
      </c>
      <c r="Y89" s="245" t="str">
        <f>IF(OR(TOTAL!Y89="",TOTAL!Y89=0),"",TOTAL!Y89/TOTAL!$C$6*'Vîrsta 5-7 ani'!$C$6)</f>
        <v/>
      </c>
      <c r="Z89" s="11">
        <f t="shared" si="48"/>
        <v>2.2800000000000002</v>
      </c>
      <c r="AA89" s="11">
        <f t="shared" si="37"/>
        <v>3.2524964336661917</v>
      </c>
      <c r="AB89" s="11">
        <f t="shared" si="49"/>
        <v>3.2102139800285312</v>
      </c>
      <c r="AC89" s="7">
        <v>1.3</v>
      </c>
      <c r="AD89" s="97">
        <f t="shared" si="50"/>
        <v>0.28891925820256781</v>
      </c>
      <c r="AE89" s="98">
        <v>0.09</v>
      </c>
      <c r="AF89" s="97">
        <f t="shared" si="51"/>
        <v>1.2840855920114125E-2</v>
      </c>
      <c r="AG89" s="98">
        <v>4.0000000000000001E-3</v>
      </c>
      <c r="AH89" s="97">
        <f t="shared" si="52"/>
        <v>0.64525300998573476</v>
      </c>
      <c r="AI89" s="98">
        <v>0.20100000000000001</v>
      </c>
      <c r="AJ89" s="97">
        <f t="shared" si="53"/>
        <v>3.7238482168330957</v>
      </c>
      <c r="AK89" s="126">
        <v>1.1599999999999999</v>
      </c>
      <c r="AL89" s="202"/>
      <c r="AM89" s="80"/>
      <c r="AN89" s="150"/>
      <c r="AO89" s="66"/>
    </row>
    <row r="90" spans="1:41" s="31" customFormat="1" ht="15.75" x14ac:dyDescent="0.25">
      <c r="A90" s="311"/>
      <c r="B90" s="60" t="s">
        <v>101</v>
      </c>
      <c r="C90" s="245" t="str">
        <f>IF(OR(TOTAL!C90="",TOTAL!C90=0),"",TOTAL!C90/TOTAL!$C$6*'Vîrsta 5-7 ani'!$C$6)</f>
        <v/>
      </c>
      <c r="D90" s="245" t="str">
        <f>IF(OR(TOTAL!D90="",TOTAL!D90=0),"",TOTAL!D90/TOTAL!$C$6*'Vîrsta 5-7 ani'!$C$6)</f>
        <v/>
      </c>
      <c r="E90" s="245" t="str">
        <f>IF(OR(TOTAL!E90="",TOTAL!E90=0),"",TOTAL!E90/TOTAL!$C$6*'Vîrsta 5-7 ani'!$C$6)</f>
        <v/>
      </c>
      <c r="F90" s="245" t="str">
        <f>IF(OR(TOTAL!F90="",TOTAL!F90=0),"",TOTAL!F90/TOTAL!$C$6*'Vîrsta 5-7 ani'!$C$6)</f>
        <v/>
      </c>
      <c r="G90" s="245" t="str">
        <f>IF(OR(TOTAL!G90="",TOTAL!G90=0),"",TOTAL!G90/TOTAL!$C$6*'Vîrsta 5-7 ani'!$C$6)</f>
        <v/>
      </c>
      <c r="H90" s="245" t="str">
        <f>IF(OR(TOTAL!H90="",TOTAL!H90=0),"",TOTAL!H90/TOTAL!$C$6*'Vîrsta 5-7 ani'!$C$6)</f>
        <v/>
      </c>
      <c r="I90" s="245" t="str">
        <f>IF(OR(TOTAL!I90="",TOTAL!I90=0),"",TOTAL!I90/TOTAL!$C$6*'Vîrsta 5-7 ani'!$C$6)</f>
        <v/>
      </c>
      <c r="J90" s="245" t="str">
        <f>IF(OR(TOTAL!J90="",TOTAL!J90=0),"",TOTAL!J90/TOTAL!$C$6*'Vîrsta 5-7 ani'!$C$6)</f>
        <v/>
      </c>
      <c r="K90" s="245" t="str">
        <f>IF(OR(TOTAL!K90="",TOTAL!K90=0),"",TOTAL!K90/TOTAL!$C$6*'Vîrsta 5-7 ani'!$C$6)</f>
        <v/>
      </c>
      <c r="L90" s="245" t="str">
        <f>IF(OR(TOTAL!L90="",TOTAL!L90=0),"",TOTAL!L90/TOTAL!$C$6*'Vîrsta 5-7 ani'!$C$6)</f>
        <v/>
      </c>
      <c r="M90" s="245" t="str">
        <f>IF(OR(TOTAL!M90="",TOTAL!M90=0),"",TOTAL!M90/TOTAL!$C$6*'Vîrsta 5-7 ani'!$C$6)</f>
        <v/>
      </c>
      <c r="N90" s="245" t="str">
        <f>IF(OR(TOTAL!N90="",TOTAL!N90=0),"",TOTAL!N90/TOTAL!$C$6*'Vîrsta 5-7 ani'!$C$6)</f>
        <v/>
      </c>
      <c r="O90" s="245" t="str">
        <f>IF(OR(TOTAL!O90="",TOTAL!O90=0),"",TOTAL!O90/TOTAL!$C$6*'Vîrsta 5-7 ani'!$C$6)</f>
        <v/>
      </c>
      <c r="P90" s="245" t="str">
        <f>IF(OR(TOTAL!P90="",TOTAL!P90=0),"",TOTAL!P90/TOTAL!$C$6*'Vîrsta 5-7 ani'!$C$6)</f>
        <v/>
      </c>
      <c r="Q90" s="245" t="str">
        <f>IF(OR(TOTAL!Q90="",TOTAL!Q90=0),"",TOTAL!Q90/TOTAL!$C$6*'Vîrsta 5-7 ani'!$C$6)</f>
        <v/>
      </c>
      <c r="R90" s="245" t="str">
        <f>IF(OR(TOTAL!R90="",TOTAL!R90=0),"",TOTAL!R90/TOTAL!$C$6*'Vîrsta 5-7 ani'!$C$6)</f>
        <v/>
      </c>
      <c r="S90" s="245" t="str">
        <f>IF(OR(TOTAL!S90="",TOTAL!S90=0),"",TOTAL!S90/TOTAL!$C$6*'Vîrsta 5-7 ani'!$C$6)</f>
        <v/>
      </c>
      <c r="T90" s="245" t="str">
        <f>IF(OR(TOTAL!T90="",TOTAL!T90=0),"",TOTAL!T90/TOTAL!$C$6*'Vîrsta 5-7 ani'!$C$6)</f>
        <v/>
      </c>
      <c r="U90" s="245" t="str">
        <f>IF(OR(TOTAL!U90="",TOTAL!U90=0),"",TOTAL!U90/TOTAL!$C$6*'Vîrsta 5-7 ani'!$C$6)</f>
        <v/>
      </c>
      <c r="V90" s="245" t="str">
        <f>IF(OR(TOTAL!V90="",TOTAL!V90=0),"",TOTAL!V90/TOTAL!$C$6*'Vîrsta 5-7 ani'!$C$6)</f>
        <v/>
      </c>
      <c r="W90" s="245" t="str">
        <f>IF(OR(TOTAL!W90="",TOTAL!W90=0),"",TOTAL!W90/TOTAL!$C$6*'Vîrsta 5-7 ani'!$C$6)</f>
        <v/>
      </c>
      <c r="X90" s="245" t="str">
        <f>IF(OR(TOTAL!X90="",TOTAL!X90=0),"",TOTAL!X90/TOTAL!$C$6*'Vîrsta 5-7 ani'!$C$6)</f>
        <v/>
      </c>
      <c r="Y90" s="245" t="str">
        <f>IF(OR(TOTAL!Y90="",TOTAL!Y90=0),"",TOTAL!Y90/TOTAL!$C$6*'Vîrsta 5-7 ani'!$C$6)</f>
        <v/>
      </c>
      <c r="Z90" s="11">
        <f t="shared" si="48"/>
        <v>0</v>
      </c>
      <c r="AA90" s="11">
        <f t="shared" si="37"/>
        <v>0</v>
      </c>
      <c r="AB90" s="11" t="str">
        <f t="shared" si="49"/>
        <v/>
      </c>
      <c r="AC90" s="7">
        <v>1.3</v>
      </c>
      <c r="AD90" s="97" t="str">
        <f t="shared" si="50"/>
        <v/>
      </c>
      <c r="AE90" s="98">
        <v>0.193</v>
      </c>
      <c r="AF90" s="97" t="str">
        <f t="shared" si="51"/>
        <v/>
      </c>
      <c r="AG90" s="98">
        <v>6.0400000000000002E-2</v>
      </c>
      <c r="AH90" s="97" t="str">
        <f t="shared" si="52"/>
        <v/>
      </c>
      <c r="AI90" s="98">
        <v>0.60650000000000004</v>
      </c>
      <c r="AJ90" s="97" t="str">
        <f t="shared" si="53"/>
        <v/>
      </c>
      <c r="AK90" s="126">
        <v>3.64</v>
      </c>
      <c r="AL90" s="202"/>
      <c r="AM90" s="80"/>
      <c r="AN90" s="150"/>
      <c r="AO90" s="66"/>
    </row>
    <row r="91" spans="1:41" s="31" customFormat="1" ht="15.75" x14ac:dyDescent="0.25">
      <c r="A91" s="312"/>
      <c r="B91" s="61" t="s">
        <v>46</v>
      </c>
      <c r="C91" s="245" t="str">
        <f>IF(OR(TOTAL!C91="",TOTAL!C91=0),"",TOTAL!C91/TOTAL!$C$6*'Vîrsta 5-7 ani'!$C$6)</f>
        <v/>
      </c>
      <c r="D91" s="245" t="str">
        <f>IF(OR(TOTAL!D91="",TOTAL!D91=0),"",TOTAL!D91/TOTAL!$C$6*'Vîrsta 5-7 ani'!$C$6)</f>
        <v/>
      </c>
      <c r="E91" s="245" t="str">
        <f>IF(OR(TOTAL!E91="",TOTAL!E91=0),"",TOTAL!E91/TOTAL!$C$6*'Vîrsta 5-7 ani'!$C$6)</f>
        <v/>
      </c>
      <c r="F91" s="245" t="str">
        <f>IF(OR(TOTAL!F91="",TOTAL!F91=0),"",TOTAL!F91/TOTAL!$C$6*'Vîrsta 5-7 ani'!$C$6)</f>
        <v/>
      </c>
      <c r="G91" s="245" t="str">
        <f>IF(OR(TOTAL!G91="",TOTAL!G91=0),"",TOTAL!G91/TOTAL!$C$6*'Vîrsta 5-7 ani'!$C$6)</f>
        <v/>
      </c>
      <c r="H91" s="245" t="str">
        <f>IF(OR(TOTAL!H91="",TOTAL!H91=0),"",TOTAL!H91/TOTAL!$C$6*'Vîrsta 5-7 ani'!$C$6)</f>
        <v/>
      </c>
      <c r="I91" s="245" t="str">
        <f>IF(OR(TOTAL!I91="",TOTAL!I91=0),"",TOTAL!I91/TOTAL!$C$6*'Vîrsta 5-7 ani'!$C$6)</f>
        <v/>
      </c>
      <c r="J91" s="245" t="str">
        <f>IF(OR(TOTAL!J91="",TOTAL!J91=0),"",TOTAL!J91/TOTAL!$C$6*'Vîrsta 5-7 ani'!$C$6)</f>
        <v/>
      </c>
      <c r="K91" s="245" t="str">
        <f>IF(OR(TOTAL!K91="",TOTAL!K91=0),"",TOTAL!K91/TOTAL!$C$6*'Vîrsta 5-7 ani'!$C$6)</f>
        <v/>
      </c>
      <c r="L91" s="245" t="str">
        <f>IF(OR(TOTAL!L91="",TOTAL!L91=0),"",TOTAL!L91/TOTAL!$C$6*'Vîrsta 5-7 ani'!$C$6)</f>
        <v/>
      </c>
      <c r="M91" s="245" t="str">
        <f>IF(OR(TOTAL!M91="",TOTAL!M91=0),"",TOTAL!M91/TOTAL!$C$6*'Vîrsta 5-7 ani'!$C$6)</f>
        <v/>
      </c>
      <c r="N91" s="245" t="str">
        <f>IF(OR(TOTAL!N91="",TOTAL!N91=0),"",TOTAL!N91/TOTAL!$C$6*'Vîrsta 5-7 ani'!$C$6)</f>
        <v/>
      </c>
      <c r="O91" s="245" t="str">
        <f>IF(OR(TOTAL!O91="",TOTAL!O91=0),"",TOTAL!O91/TOTAL!$C$6*'Vîrsta 5-7 ani'!$C$6)</f>
        <v/>
      </c>
      <c r="P91" s="245" t="str">
        <f>IF(OR(TOTAL!P91="",TOTAL!P91=0),"",TOTAL!P91/TOTAL!$C$6*'Vîrsta 5-7 ani'!$C$6)</f>
        <v/>
      </c>
      <c r="Q91" s="245" t="str">
        <f>IF(OR(TOTAL!Q91="",TOTAL!Q91=0),"",TOTAL!Q91/TOTAL!$C$6*'Vîrsta 5-7 ani'!$C$6)</f>
        <v/>
      </c>
      <c r="R91" s="245" t="str">
        <f>IF(OR(TOTAL!R91="",TOTAL!R91=0),"",TOTAL!R91/TOTAL!$C$6*'Vîrsta 5-7 ani'!$C$6)</f>
        <v/>
      </c>
      <c r="S91" s="245" t="str">
        <f>IF(OR(TOTAL!S91="",TOTAL!S91=0),"",TOTAL!S91/TOTAL!$C$6*'Vîrsta 5-7 ani'!$C$6)</f>
        <v/>
      </c>
      <c r="T91" s="245" t="str">
        <f>IF(OR(TOTAL!T91="",TOTAL!T91=0),"",TOTAL!T91/TOTAL!$C$6*'Vîrsta 5-7 ani'!$C$6)</f>
        <v/>
      </c>
      <c r="U91" s="245" t="str">
        <f>IF(OR(TOTAL!U91="",TOTAL!U91=0),"",TOTAL!U91/TOTAL!$C$6*'Vîrsta 5-7 ani'!$C$6)</f>
        <v/>
      </c>
      <c r="V91" s="245" t="str">
        <f>IF(OR(TOTAL!V91="",TOTAL!V91=0),"",TOTAL!V91/TOTAL!$C$6*'Vîrsta 5-7 ani'!$C$6)</f>
        <v/>
      </c>
      <c r="W91" s="245" t="str">
        <f>IF(OR(TOTAL!W91="",TOTAL!W91=0),"",TOTAL!W91/TOTAL!$C$6*'Vîrsta 5-7 ani'!$C$6)</f>
        <v/>
      </c>
      <c r="X91" s="245" t="str">
        <f>IF(OR(TOTAL!X91="",TOTAL!X91=0),"",TOTAL!X91/TOTAL!$C$6*'Vîrsta 5-7 ani'!$C$6)</f>
        <v/>
      </c>
      <c r="Y91" s="245" t="str">
        <f>IF(OR(TOTAL!Y91="",TOTAL!Y91=0),"",TOTAL!Y91/TOTAL!$C$6*'Vîrsta 5-7 ani'!$C$6)</f>
        <v/>
      </c>
      <c r="Z91" s="11">
        <f t="shared" si="48"/>
        <v>0</v>
      </c>
      <c r="AA91" s="11">
        <f t="shared" si="37"/>
        <v>0</v>
      </c>
      <c r="AB91" s="11" t="str">
        <f t="shared" si="49"/>
        <v/>
      </c>
      <c r="AC91" s="7"/>
      <c r="AD91" s="97" t="str">
        <f t="shared" si="50"/>
        <v/>
      </c>
      <c r="AE91" s="98">
        <v>0.05</v>
      </c>
      <c r="AF91" s="97" t="str">
        <f t="shared" si="51"/>
        <v/>
      </c>
      <c r="AG91" s="98">
        <v>2E-3</v>
      </c>
      <c r="AH91" s="97" t="str">
        <f t="shared" si="52"/>
        <v/>
      </c>
      <c r="AI91" s="98">
        <v>0.13</v>
      </c>
      <c r="AJ91" s="97" t="str">
        <f t="shared" si="53"/>
        <v/>
      </c>
      <c r="AK91" s="126">
        <v>0.4</v>
      </c>
      <c r="AL91" s="203"/>
      <c r="AM91" s="151"/>
      <c r="AN91" s="152"/>
      <c r="AO91" s="66"/>
    </row>
    <row r="92" spans="1:41" ht="47.25" x14ac:dyDescent="0.25">
      <c r="A92" s="238">
        <v>10</v>
      </c>
      <c r="B92" s="68" t="s">
        <v>11</v>
      </c>
      <c r="C92" s="69">
        <f>IF(OR(TOTAL!C92="",TOTAL!C92=0),"",IF('Vîrsta 1-2 ani'!$C$6&lt;=0,(('Vîrsta 3-4 ani'!C92/'Vîrsta 3-4 ani'!$C$6)+0.0016)*'Vîrsta 5-7 ani'!$C$6,(('Vîrsta 1-2 ani'!C92/'Vîrsta 1-2 ani'!$C$6)+0.0016)*'Vîrsta 5-7 ani'!$C$6))</f>
        <v>6.7295999999999995E-2</v>
      </c>
      <c r="D92" s="69">
        <f>IF(OR(TOTAL!D92="",TOTAL!D92=0),"",IF('Vîrsta 1-2 ani'!$C$6&lt;=0,(('Vîrsta 3-4 ani'!D92/'Vîrsta 3-4 ani'!$C$6)+0.0016)*'Vîrsta 5-7 ani'!$C$6,(('Vîrsta 1-2 ani'!D92/'Vîrsta 1-2 ani'!$C$6)+0.0016)*'Vîrsta 5-7 ani'!$C$6))</f>
        <v>4.5696000000000001E-2</v>
      </c>
      <c r="E92" s="69">
        <f>IF(OR(TOTAL!E92="",TOTAL!E92=0),"",IF('Vîrsta 1-2 ani'!$C$6&lt;=0,(('Vîrsta 3-4 ani'!E92/'Vîrsta 3-4 ani'!$C$6)+0.0016)*'Vîrsta 5-7 ani'!$C$6,(('Vîrsta 1-2 ani'!E92/'Vîrsta 1-2 ani'!$C$6)+0.0016)*'Vîrsta 5-7 ani'!$C$6))</f>
        <v>3.8496000000000002E-2</v>
      </c>
      <c r="F92" s="69">
        <f>IF(OR(TOTAL!F92="",TOTAL!F92=0),"",IF('Vîrsta 1-2 ani'!$C$6&lt;=0,(('Vîrsta 3-4 ani'!F92/'Vîrsta 3-4 ani'!$C$6)+0.0016)*'Vîrsta 5-7 ani'!$C$6,(('Vîrsta 1-2 ani'!F92/'Vîrsta 1-2 ani'!$C$6)+0.0016)*'Vîrsta 5-7 ani'!$C$6))</f>
        <v>3.3696000000000004E-2</v>
      </c>
      <c r="G92" s="69">
        <f>IF(OR(TOTAL!G92="",TOTAL!G92=0),"",IF('Vîrsta 1-2 ani'!$C$6&lt;=0,(('Vîrsta 3-4 ani'!G92/'Vîrsta 3-4 ani'!$C$6)+0.0016)*'Vîrsta 5-7 ani'!$C$6,(('Vîrsta 1-2 ani'!G92/'Vîrsta 1-2 ani'!$C$6)+0.0016)*'Vîrsta 5-7 ani'!$C$6))</f>
        <v>3.6095999999999996E-2</v>
      </c>
      <c r="H92" s="69" t="str">
        <f>IF(OR(TOTAL!H92="",TOTAL!H92=0),"",IF('Vîrsta 1-2 ani'!$C$6&lt;=0,(('Vîrsta 3-4 ani'!H92/'Vîrsta 3-4 ani'!$C$6)+0.0016)*'Vîrsta 5-7 ani'!$C$6,(('Vîrsta 1-2 ani'!H92/'Vîrsta 1-2 ani'!$C$6)+0.0016)*'Vîrsta 5-7 ani'!$C$6))</f>
        <v/>
      </c>
      <c r="I92" s="69" t="str">
        <f>IF(OR(TOTAL!I92="",TOTAL!I92=0),"",IF('Vîrsta 1-2 ani'!$C$6&lt;=0,(('Vîrsta 3-4 ani'!I92/'Vîrsta 3-4 ani'!$C$6)+0.0016)*'Vîrsta 5-7 ani'!$C$6,(('Vîrsta 1-2 ani'!I92/'Vîrsta 1-2 ani'!$C$6)+0.0016)*'Vîrsta 5-7 ani'!$C$6))</f>
        <v/>
      </c>
      <c r="J92" s="69" t="str">
        <f>IF(OR(TOTAL!J92="",TOTAL!J92=0),"",IF('Vîrsta 1-2 ani'!$C$6&lt;=0,(('Vîrsta 3-4 ani'!J92/'Vîrsta 3-4 ani'!$C$6)+0.0016)*'Vîrsta 5-7 ani'!$C$6,(('Vîrsta 1-2 ani'!J92/'Vîrsta 1-2 ani'!$C$6)+0.0016)*'Vîrsta 5-7 ani'!$C$6))</f>
        <v/>
      </c>
      <c r="K92" s="69" t="str">
        <f>IF(OR(TOTAL!K92="",TOTAL!K92=0),"",IF('Vîrsta 1-2 ani'!$C$6&lt;=0,(('Vîrsta 3-4 ani'!K92/'Vîrsta 3-4 ani'!$C$6)+0.0016)*'Vîrsta 5-7 ani'!$C$6,(('Vîrsta 1-2 ani'!K92/'Vîrsta 1-2 ani'!$C$6)+0.0016)*'Vîrsta 5-7 ani'!$C$6))</f>
        <v/>
      </c>
      <c r="L92" s="69" t="str">
        <f>IF(OR(TOTAL!L92="",TOTAL!L92=0),"",IF('Vîrsta 1-2 ani'!$C$6&lt;=0,(('Vîrsta 3-4 ani'!L92/'Vîrsta 3-4 ani'!$C$6)+0.0016)*'Vîrsta 5-7 ani'!$C$6,(('Vîrsta 1-2 ani'!L92/'Vîrsta 1-2 ani'!$C$6)+0.0016)*'Vîrsta 5-7 ani'!$C$6))</f>
        <v/>
      </c>
      <c r="M92" s="69" t="str">
        <f>IF(OR(TOTAL!M92="",TOTAL!M92=0),"",IF('Vîrsta 1-2 ani'!$C$6&lt;=0,(('Vîrsta 3-4 ani'!M92/'Vîrsta 3-4 ani'!$C$6)+0.0016)*'Vîrsta 5-7 ani'!$C$6,(('Vîrsta 1-2 ani'!M92/'Vîrsta 1-2 ani'!$C$6)+0.0016)*'Vîrsta 5-7 ani'!$C$6))</f>
        <v/>
      </c>
      <c r="N92" s="69" t="str">
        <f>IF(OR(TOTAL!N92="",TOTAL!N92=0),"",IF('Vîrsta 1-2 ani'!$C$6&lt;=0,(('Vîrsta 3-4 ani'!N92/'Vîrsta 3-4 ani'!$C$6)+0.0016)*'Vîrsta 5-7 ani'!$C$6,(('Vîrsta 1-2 ani'!N92/'Vîrsta 1-2 ani'!$C$6)+0.0016)*'Vîrsta 5-7 ani'!$C$6))</f>
        <v/>
      </c>
      <c r="O92" s="69" t="str">
        <f>IF(OR(TOTAL!O92="",TOTAL!O92=0),"",IF('Vîrsta 1-2 ani'!$C$6&lt;=0,(('Vîrsta 3-4 ani'!O92/'Vîrsta 3-4 ani'!$C$6)+0.0016)*'Vîrsta 5-7 ani'!$C$6,(('Vîrsta 1-2 ani'!O92/'Vîrsta 1-2 ani'!$C$6)+0.0016)*'Vîrsta 5-7 ani'!$C$6))</f>
        <v/>
      </c>
      <c r="P92" s="69">
        <f>IF(OR(TOTAL!P92="",TOTAL!P92=0),"",IF('Vîrsta 1-2 ani'!$C$6&lt;=0,(('Vîrsta 3-4 ani'!P92/'Vîrsta 3-4 ani'!$C$6)+0.0016)*'Vîrsta 5-7 ani'!$C$6,(('Vîrsta 1-2 ani'!P92/'Vîrsta 1-2 ani'!$C$6)+0.0016)*'Vîrsta 5-7 ani'!$C$6))</f>
        <v>0.19929599999999997</v>
      </c>
      <c r="Q92" s="69" t="str">
        <f>IF(OR(TOTAL!Q92="",TOTAL!Q92=0),"",IF('Vîrsta 1-2 ani'!$C$6&lt;=0,(('Vîrsta 3-4 ani'!Q92/'Vîrsta 3-4 ani'!$C$6)+0.0016)*'Vîrsta 5-7 ani'!$C$6,(('Vîrsta 1-2 ani'!Q92/'Vîrsta 1-2 ani'!$C$6)+0.0016)*'Vîrsta 5-7 ani'!$C$6))</f>
        <v/>
      </c>
      <c r="R92" s="69" t="str">
        <f>IF(OR(TOTAL!R92="",TOTAL!R92=0),"",IF('Vîrsta 1-2 ani'!$C$6&lt;=0,(('Vîrsta 3-4 ani'!R92/'Vîrsta 3-4 ani'!$C$6)+0.0016)*'Vîrsta 5-7 ani'!$C$6,(('Vîrsta 1-2 ani'!R92/'Vîrsta 1-2 ani'!$C$6)+0.0016)*'Vîrsta 5-7 ani'!$C$6))</f>
        <v/>
      </c>
      <c r="S92" s="69" t="str">
        <f>IF(OR(TOTAL!S92="",TOTAL!S92=0),"",IF('Vîrsta 1-2 ani'!$C$6&lt;=0,(('Vîrsta 3-4 ani'!S92/'Vîrsta 3-4 ani'!$C$6)+0.0016)*'Vîrsta 5-7 ani'!$C$6,(('Vîrsta 1-2 ani'!S92/'Vîrsta 1-2 ani'!$C$6)+0.0016)*'Vîrsta 5-7 ani'!$C$6))</f>
        <v/>
      </c>
      <c r="T92" s="69" t="str">
        <f>IF(OR(TOTAL!T92="",TOTAL!T92=0),"",IF('Vîrsta 1-2 ani'!$C$6&lt;=0,(('Vîrsta 3-4 ani'!T92/'Vîrsta 3-4 ani'!$C$6)+0.0016)*'Vîrsta 5-7 ani'!$C$6,(('Vîrsta 1-2 ani'!T92/'Vîrsta 1-2 ani'!$C$6)+0.0016)*'Vîrsta 5-7 ani'!$C$6))</f>
        <v/>
      </c>
      <c r="U92" s="69" t="str">
        <f>IF(OR(TOTAL!U92="",TOTAL!U92=0),"",IF('Vîrsta 1-2 ani'!$C$6&lt;=0,(('Vîrsta 3-4 ani'!U92/'Vîrsta 3-4 ani'!$C$6)+0.0016)*'Vîrsta 5-7 ani'!$C$6,(('Vîrsta 1-2 ani'!U92/'Vîrsta 1-2 ani'!$C$6)+0.0016)*'Vîrsta 5-7 ani'!$C$6))</f>
        <v/>
      </c>
      <c r="V92" s="69" t="str">
        <f>IF(OR(TOTAL!V92="",TOTAL!V92=0),"",IF('Vîrsta 1-2 ani'!$C$6&lt;=0,(('Vîrsta 3-4 ani'!V92/'Vîrsta 3-4 ani'!$C$6)+0.0016)*'Vîrsta 5-7 ani'!$C$6,(('Vîrsta 1-2 ani'!V92/'Vîrsta 1-2 ani'!$C$6)+0.0016)*'Vîrsta 5-7 ani'!$C$6))</f>
        <v/>
      </c>
      <c r="W92" s="69" t="str">
        <f>IF(OR(TOTAL!W92="",TOTAL!W92=0),"",IF('Vîrsta 1-2 ani'!$C$6&lt;=0,(('Vîrsta 3-4 ani'!W92/'Vîrsta 3-4 ani'!$C$6)+0.0016)*'Vîrsta 5-7 ani'!$C$6,(('Vîrsta 1-2 ani'!W92/'Vîrsta 1-2 ani'!$C$6)+0.0016)*'Vîrsta 5-7 ani'!$C$6))</f>
        <v/>
      </c>
      <c r="X92" s="69" t="str">
        <f>IF(OR(TOTAL!X92="",TOTAL!X92=0),"",IF('Vîrsta 1-2 ani'!$C$6&lt;=0,(('Vîrsta 3-4 ani'!X92/'Vîrsta 3-4 ani'!$C$6)+0.0016)*'Vîrsta 5-7 ani'!$C$6,(('Vîrsta 1-2 ani'!X92/'Vîrsta 1-2 ani'!$C$6)+0.0016)*'Vîrsta 5-7 ani'!$C$6))</f>
        <v/>
      </c>
      <c r="Y92" s="69" t="str">
        <f>IF(OR(TOTAL!Y92="",TOTAL!Y92=0),"",IF('Vîrsta 1-2 ani'!$C$6&lt;=0,(('Vîrsta 3-4 ani'!Y92/'Vîrsta 3-4 ani'!$C$6)+0.0016)*'Vîrsta 5-7 ani'!$C$6,(('Vîrsta 1-2 ani'!Y92/'Vîrsta 1-2 ani'!$C$6)+0.0016)*'Vîrsta 5-7 ani'!$C$6))</f>
        <v/>
      </c>
      <c r="Z92" s="10">
        <f t="shared" si="48"/>
        <v>0.42057599999999995</v>
      </c>
      <c r="AA92" s="10">
        <f t="shared" si="37"/>
        <v>0.59996576319543504</v>
      </c>
      <c r="AB92" s="10">
        <f t="shared" si="38"/>
        <v>0.59996576319543504</v>
      </c>
      <c r="AC92" s="4">
        <v>0</v>
      </c>
      <c r="AD92" s="90">
        <f>IFERROR(IF($AB92=0,"",$AB92*AE92),"")</f>
        <v>0.11999315263908701</v>
      </c>
      <c r="AE92" s="91">
        <v>0.2</v>
      </c>
      <c r="AF92" s="90">
        <f>IFERROR(IF($AB92=0,"",$AB92*AG92),"")</f>
        <v>0.41997603423680452</v>
      </c>
      <c r="AG92" s="91">
        <v>0.7</v>
      </c>
      <c r="AH92" s="90">
        <f>IFERROR(IF($AB92=0,"",$AB92*AI92),"")</f>
        <v>0.10319411126961482</v>
      </c>
      <c r="AI92" s="91">
        <v>0.17199999999999999</v>
      </c>
      <c r="AJ92" s="90">
        <f t="shared" si="53"/>
        <v>3.9297757489300995</v>
      </c>
      <c r="AK92" s="91">
        <v>6.55</v>
      </c>
      <c r="AL92" s="200">
        <v>5.6</v>
      </c>
      <c r="AM92" s="129">
        <f t="shared" ref="AM92:AM93" si="54">IFERROR((AB92-AL92),"")</f>
        <v>-5.0000342368045647</v>
      </c>
      <c r="AN92" s="129">
        <f t="shared" ref="AN92:AN96" si="55">IFERROR((AB92*100/AL92),"")</f>
        <v>10.713674342775628</v>
      </c>
      <c r="AO92" s="18"/>
    </row>
    <row r="93" spans="1:41" ht="15.75" x14ac:dyDescent="0.25">
      <c r="A93" s="310">
        <v>11</v>
      </c>
      <c r="B93" s="68" t="s">
        <v>102</v>
      </c>
      <c r="C93" s="69">
        <f>IF(OR(TOTAL!C93="",TOTAL!C93=0),"",IF('Vîrsta 1-2 ani'!$C$6&lt;=0,(('Vîrsta 3-4 ani'!C93/'Vîrsta 3-4 ani'!$C$6)+0.004)*'Vîrsta 5-7 ani'!$C$6,(('Vîrsta 1-2 ani'!C93/'Vîrsta 1-2 ani'!$C$6)+0.0056)*'Vîrsta 5-7 ani'!$C$6))</f>
        <v>0.13531199999999999</v>
      </c>
      <c r="D93" s="69">
        <f>IF(OR(TOTAL!D93="",TOTAL!D93=0),"",IF('Vîrsta 1-2 ani'!$C$6&lt;=0,(('Vîrsta 3-4 ani'!D93/'Vîrsta 3-4 ani'!$C$6)+0.004)*'Vîrsta 5-7 ani'!$C$6,(('Vîrsta 1-2 ani'!D93/'Vîrsta 1-2 ani'!$C$6)+0.0056)*'Vîrsta 5-7 ani'!$C$6))</f>
        <v>0.12163199999999999</v>
      </c>
      <c r="E93" s="69">
        <f>IF(OR(TOTAL!E93="",TOTAL!E93=0),"",IF('Vîrsta 1-2 ani'!$C$6&lt;=0,(('Vîrsta 3-4 ani'!E93/'Vîrsta 3-4 ani'!$C$6)+0.004)*'Vîrsta 5-7 ani'!$C$6,(('Vîrsta 1-2 ani'!E93/'Vîrsta 1-2 ani'!$C$6)+0.0056)*'Vîrsta 5-7 ani'!$C$6))</f>
        <v>0.16483200000000003</v>
      </c>
      <c r="F93" s="69">
        <f>IF(OR(TOTAL!F93="",TOTAL!F93=0),"",IF('Vîrsta 1-2 ani'!$C$6&lt;=0,(('Vîrsta 3-4 ani'!F93/'Vîrsta 3-4 ani'!$C$6)+0.004)*'Vîrsta 5-7 ani'!$C$6,(('Vîrsta 1-2 ani'!F93/'Vîrsta 1-2 ani'!$C$6)+0.0056)*'Vîrsta 5-7 ani'!$C$6))</f>
        <v>8.0832000000000015E-2</v>
      </c>
      <c r="G93" s="69">
        <f>IF(OR(TOTAL!G93="",TOTAL!G93=0),"",IF('Vîrsta 1-2 ani'!$C$6&lt;=0,(('Vîrsta 3-4 ani'!G93/'Vîrsta 3-4 ani'!$C$6)+0.004)*'Vîrsta 5-7 ani'!$C$6,(('Vîrsta 1-2 ani'!G93/'Vîrsta 1-2 ani'!$C$6)+0.0056)*'Vîrsta 5-7 ani'!$C$6))</f>
        <v>8.4671999999999997E-2</v>
      </c>
      <c r="H93" s="69">
        <f>IF(OR(TOTAL!H93="",TOTAL!H93=0),"",IF('Vîrsta 1-2 ani'!$C$6&lt;=0,(('Vîrsta 3-4 ani'!H93/'Vîrsta 3-4 ani'!$C$6)+0.004)*'Vîrsta 5-7 ani'!$C$6,(('Vîrsta 1-2 ani'!H93/'Vîrsta 1-2 ani'!$C$6)+0.0056)*'Vîrsta 5-7 ani'!$C$6))</f>
        <v>0.13651200000000002</v>
      </c>
      <c r="I93" s="69">
        <f>IF(OR(TOTAL!I93="",TOTAL!I93=0),"",IF('Vîrsta 1-2 ani'!$C$6&lt;=0,(('Vîrsta 3-4 ani'!I93/'Vîrsta 3-4 ani'!$C$6)+0.004)*'Vîrsta 5-7 ani'!$C$6,(('Vîrsta 1-2 ani'!I93/'Vîrsta 1-2 ani'!$C$6)+0.0056)*'Vîrsta 5-7 ani'!$C$6))</f>
        <v>0.107712</v>
      </c>
      <c r="J93" s="69">
        <f>IF(OR(TOTAL!J93="",TOTAL!J93=0),"",IF('Vîrsta 1-2 ani'!$C$6&lt;=0,(('Vîrsta 3-4 ani'!J93/'Vîrsta 3-4 ani'!$C$6)+0.004)*'Vîrsta 5-7 ani'!$C$6,(('Vîrsta 1-2 ani'!J93/'Vîrsta 1-2 ani'!$C$6)+0.0056)*'Vîrsta 5-7 ani'!$C$6))</f>
        <v>0.107712</v>
      </c>
      <c r="K93" s="69">
        <f>IF(OR(TOTAL!K93="",TOTAL!K93=0),"",IF('Vîrsta 1-2 ani'!$C$6&lt;=0,(('Vîrsta 3-4 ani'!K93/'Vîrsta 3-4 ani'!$C$6)+0.004)*'Vîrsta 5-7 ani'!$C$6,(('Vîrsta 1-2 ani'!K93/'Vîrsta 1-2 ani'!$C$6)+0.0056)*'Vîrsta 5-7 ani'!$C$6))</f>
        <v>9.8111999999999991E-2</v>
      </c>
      <c r="L93" s="69">
        <f>IF(OR(TOTAL!L93="",TOTAL!L93=0),"",IF('Vîrsta 1-2 ani'!$C$6&lt;=0,(('Vîrsta 3-4 ani'!L93/'Vîrsta 3-4 ani'!$C$6)+0.004)*'Vîrsta 5-7 ani'!$C$6,(('Vîrsta 1-2 ani'!L93/'Vîrsta 1-2 ani'!$C$6)+0.0056)*'Vîrsta 5-7 ani'!$C$6))</f>
        <v>6.4991999999999994E-2</v>
      </c>
      <c r="M93" s="69">
        <f>IF(OR(TOTAL!M93="",TOTAL!M93=0),"",IF('Vîrsta 1-2 ani'!$C$6&lt;=0,(('Vîrsta 3-4 ani'!M93/'Vîrsta 3-4 ani'!$C$6)+0.004)*'Vîrsta 5-7 ani'!$C$6,(('Vîrsta 1-2 ani'!M93/'Vîrsta 1-2 ani'!$C$6)+0.0056)*'Vîrsta 5-7 ani'!$C$6))</f>
        <v>8.8512000000000007E-2</v>
      </c>
      <c r="N93" s="69">
        <f>IF(OR(TOTAL!N93="",TOTAL!N93=0),"",IF('Vîrsta 1-2 ani'!$C$6&lt;=0,(('Vîrsta 3-4 ani'!N93/'Vîrsta 3-4 ani'!$C$6)+0.004)*'Vîrsta 5-7 ani'!$C$6,(('Vîrsta 1-2 ani'!N93/'Vîrsta 1-2 ani'!$C$6)+0.0056)*'Vîrsta 5-7 ani'!$C$6))</f>
        <v>9.8111999999999991E-2</v>
      </c>
      <c r="O93" s="69">
        <f>IF(OR(TOTAL!O93="",TOTAL!O93=0),"",IF('Vîrsta 1-2 ani'!$C$6&lt;=0,(('Vîrsta 3-4 ani'!O93/'Vîrsta 3-4 ani'!$C$6)+0.004)*'Vîrsta 5-7 ani'!$C$6,(('Vîrsta 1-2 ani'!O93/'Vîrsta 1-2 ani'!$C$6)+0.0056)*'Vîrsta 5-7 ani'!$C$6))</f>
        <v>9.3312000000000006E-2</v>
      </c>
      <c r="P93" s="69">
        <f>IF(OR(TOTAL!P93="",TOTAL!P93=0),"",IF('Vîrsta 1-2 ani'!$C$6&lt;=0,(('Vîrsta 3-4 ani'!P93/'Vîrsta 3-4 ani'!$C$6)+0.004)*'Vîrsta 5-7 ani'!$C$6,(('Vîrsta 1-2 ani'!P93/'Vîrsta 1-2 ani'!$C$6)+0.0056)*'Vîrsta 5-7 ani'!$C$6))</f>
        <v>0.98131199999999996</v>
      </c>
      <c r="Q93" s="69">
        <f>IF(OR(TOTAL!Q93="",TOTAL!Q93=0),"",IF('Vîrsta 1-2 ani'!$C$6&lt;=0,(('Vîrsta 3-4 ani'!Q93/'Vîrsta 3-4 ani'!$C$6)+0.004)*'Vîrsta 5-7 ani'!$C$6,(('Vîrsta 1-2 ani'!Q93/'Vîrsta 1-2 ani'!$C$6)+0.0056)*'Vîrsta 5-7 ani'!$C$6))</f>
        <v>0.88771200000000017</v>
      </c>
      <c r="R93" s="69">
        <f>IF(OR(TOTAL!R93="",TOTAL!R93=0),"",IF('Vîrsta 1-2 ani'!$C$6&lt;=0,(('Vîrsta 3-4 ani'!R93/'Vîrsta 3-4 ani'!$C$6)+0.004)*'Vîrsta 5-7 ani'!$C$6,(('Vîrsta 1-2 ani'!R93/'Vîrsta 1-2 ani'!$C$6)+0.0056)*'Vîrsta 5-7 ani'!$C$6))</f>
        <v>0.21091200000000002</v>
      </c>
      <c r="S93" s="69">
        <f>IF(OR(TOTAL!S93="",TOTAL!S93=0),"",IF('Vîrsta 1-2 ani'!$C$6&lt;=0,(('Vîrsta 3-4 ani'!S93/'Vîrsta 3-4 ani'!$C$6)+0.004)*'Vîrsta 5-7 ani'!$C$6,(('Vîrsta 1-2 ani'!S93/'Vîrsta 1-2 ani'!$C$6)+0.0056)*'Vîrsta 5-7 ani'!$C$6))</f>
        <v>1.017312</v>
      </c>
      <c r="T93" s="69">
        <f>IF(OR(TOTAL!T93="",TOTAL!T93=0),"",IF('Vîrsta 1-2 ani'!$C$6&lt;=0,(('Vîrsta 3-4 ani'!T93/'Vîrsta 3-4 ani'!$C$6)+0.004)*'Vîrsta 5-7 ani'!$C$6,(('Vîrsta 1-2 ani'!T93/'Vîrsta 1-2 ani'!$C$6)+0.0056)*'Vîrsta 5-7 ani'!$C$6))</f>
        <v>1.1613120000000001</v>
      </c>
      <c r="U93" s="69">
        <f>IF(OR(TOTAL!U93="",TOTAL!U93=0),"",IF('Vîrsta 1-2 ani'!$C$6&lt;=0,(('Vîrsta 3-4 ani'!U93/'Vîrsta 3-4 ani'!$C$6)+0.004)*'Vîrsta 5-7 ani'!$C$6,(('Vîrsta 1-2 ani'!U93/'Vîrsta 1-2 ani'!$C$6)+0.0056)*'Vîrsta 5-7 ani'!$C$6))</f>
        <v>1.370112</v>
      </c>
      <c r="V93" s="69">
        <f>IF(OR(TOTAL!V93="",TOTAL!V93=0),"",IF('Vîrsta 1-2 ani'!$C$6&lt;=0,(('Vîrsta 3-4 ani'!V93/'Vîrsta 3-4 ani'!$C$6)+0.004)*'Vîrsta 5-7 ani'!$C$6,(('Vîrsta 1-2 ani'!V93/'Vîrsta 1-2 ani'!$C$6)+0.0056)*'Vîrsta 5-7 ani'!$C$6))</f>
        <v>1.2213120000000002</v>
      </c>
      <c r="W93" s="69" t="str">
        <f>IF(OR(TOTAL!W93="",TOTAL!W93=0),"",IF('Vîrsta 1-2 ani'!$C$6&lt;=0,(('Vîrsta 3-4 ani'!W93/'Vîrsta 3-4 ani'!$C$6)+0.004)*'Vîrsta 5-7 ani'!$C$6,(('Vîrsta 1-2 ani'!W93/'Vîrsta 1-2 ani'!$C$6)+0.0056)*'Vîrsta 5-7 ani'!$C$6))</f>
        <v/>
      </c>
      <c r="X93" s="69" t="str">
        <f>IF(OR(TOTAL!X93="",TOTAL!X93=0),"",IF('Vîrsta 1-2 ani'!$C$6&lt;=0,(('Vîrsta 3-4 ani'!X93/'Vîrsta 3-4 ani'!$C$6)+0.004)*'Vîrsta 5-7 ani'!$C$6,(('Vîrsta 1-2 ani'!X93/'Vîrsta 1-2 ani'!$C$6)+0.0056)*'Vîrsta 5-7 ani'!$C$6))</f>
        <v/>
      </c>
      <c r="Y93" s="69" t="str">
        <f>IF(OR(TOTAL!Y93="",TOTAL!Y93=0),"",IF('Vîrsta 1-2 ani'!$C$6&lt;=0,(('Vîrsta 3-4 ani'!Y93/'Vîrsta 3-4 ani'!$C$6)+0.004)*'Vîrsta 5-7 ani'!$C$6,(('Vîrsta 1-2 ani'!Y93/'Vîrsta 1-2 ani'!$C$6)+0.0056)*'Vîrsta 5-7 ani'!$C$6))</f>
        <v/>
      </c>
      <c r="Z93" s="10">
        <f>SUM(Z94:Z95)</f>
        <v>8.2322399999999991</v>
      </c>
      <c r="AA93" s="10">
        <f t="shared" si="37"/>
        <v>11.743566333808843</v>
      </c>
      <c r="AB93" s="10">
        <f>SUM(AB94:AB95)</f>
        <v>11.743566333808843</v>
      </c>
      <c r="AC93" s="4"/>
      <c r="AD93" s="90">
        <f>SUM(AD94:AD95)</f>
        <v>5.3387503566333809E-2</v>
      </c>
      <c r="AE93" s="91"/>
      <c r="AF93" s="90">
        <f>SUM(AF94:AF95)</f>
        <v>10.542347503566333</v>
      </c>
      <c r="AG93" s="91"/>
      <c r="AH93" s="90">
        <f>SUM(AH94:AH95)</f>
        <v>8.6754693295292423E-2</v>
      </c>
      <c r="AI93" s="91"/>
      <c r="AJ93" s="90">
        <f>SUM(AJ94:AJ95)</f>
        <v>97.683971469329521</v>
      </c>
      <c r="AK93" s="91"/>
      <c r="AL93" s="193">
        <v>19.2</v>
      </c>
      <c r="AM93" s="96">
        <f t="shared" si="54"/>
        <v>-7.4564336661911561</v>
      </c>
      <c r="AN93" s="96">
        <f t="shared" si="55"/>
        <v>61.164407988587733</v>
      </c>
      <c r="AO93" s="18"/>
    </row>
    <row r="94" spans="1:41" s="31" customFormat="1" ht="15.75" x14ac:dyDescent="0.25">
      <c r="A94" s="311"/>
      <c r="B94" s="61" t="s">
        <v>4</v>
      </c>
      <c r="C94" s="245">
        <f>IF(OR(TOTAL!C94="",TOTAL!C94=0),"",IF('Vîrsta 1-2 ani'!$C$6&lt;=0,(('Vîrsta 3-4 ani'!C94/'Vîrsta 3-4 ani'!$C$6)+0.0024)*'Vîrsta 5-7 ani'!$C$6,(('Vîrsta 1-2 ani'!C94/'Vîrsta 1-2 ani'!$C$6)+0.0024)*'Vîrsta 5-7 ani'!$C$6))</f>
        <v>8.8943999999999995E-2</v>
      </c>
      <c r="D94" s="245">
        <f>IF(OR(TOTAL!D94="",TOTAL!D94=0),"",IF('Vîrsta 1-2 ani'!$C$6&lt;=0,(('Vîrsta 3-4 ani'!D94/'Vîrsta 3-4 ani'!$C$6)+0.0024)*'Vîrsta 5-7 ani'!$C$6,(('Vîrsta 1-2 ani'!D94/'Vîrsta 1-2 ani'!$C$6)+0.0024)*'Vîrsta 5-7 ani'!$C$6))</f>
        <v>8.0063999999999996E-2</v>
      </c>
      <c r="E94" s="245">
        <f>IF(OR(TOTAL!E94="",TOTAL!E94=0),"",IF('Vîrsta 1-2 ani'!$C$6&lt;=0,(('Vîrsta 3-4 ani'!E94/'Vîrsta 3-4 ani'!$C$6)+0.0024)*'Vîrsta 5-7 ani'!$C$6,(('Vîrsta 1-2 ani'!E94/'Vîrsta 1-2 ani'!$C$6)+0.0024)*'Vîrsta 5-7 ani'!$C$6))</f>
        <v>3.9023999999999996E-2</v>
      </c>
      <c r="F94" s="245">
        <f>IF(OR(TOTAL!F94="",TOTAL!F94=0),"",IF('Vîrsta 1-2 ani'!$C$6&lt;=0,(('Vîrsta 3-4 ani'!F94/'Vîrsta 3-4 ani'!$C$6)+0.0024)*'Vîrsta 5-7 ani'!$C$6,(('Vîrsta 1-2 ani'!F94/'Vîrsta 1-2 ani'!$C$6)+0.0024)*'Vîrsta 5-7 ani'!$C$6))</f>
        <v>4.9343999999999999E-2</v>
      </c>
      <c r="G94" s="245">
        <f>IF(OR(TOTAL!G94="",TOTAL!G94=0),"",IF('Vîrsta 1-2 ani'!$C$6&lt;=0,(('Vîrsta 3-4 ani'!G94/'Vîrsta 3-4 ani'!$C$6)+0.0024)*'Vîrsta 5-7 ani'!$C$6,(('Vîrsta 1-2 ani'!G94/'Vîrsta 1-2 ani'!$C$6)+0.0024)*'Vîrsta 5-7 ani'!$C$6))</f>
        <v>5.1263999999999997E-2</v>
      </c>
      <c r="H94" s="245">
        <f>IF(OR(TOTAL!H94="",TOTAL!H94=0),"",IF('Vîrsta 1-2 ani'!$C$6&lt;=0,(('Vîrsta 3-4 ani'!H94/'Vîrsta 3-4 ani'!$C$6)+0.0024)*'Vîrsta 5-7 ani'!$C$6,(('Vîrsta 1-2 ani'!H94/'Vîrsta 1-2 ani'!$C$6)+0.0024)*'Vîrsta 5-7 ani'!$C$6))</f>
        <v>7.8143999999999991E-2</v>
      </c>
      <c r="I94" s="245">
        <f>IF(OR(TOTAL!I94="",TOTAL!I94=0),"",IF('Vîrsta 1-2 ani'!$C$6&lt;=0,(('Vîrsta 3-4 ani'!I94/'Vîrsta 3-4 ani'!$C$6)+0.0024)*'Vîrsta 5-7 ani'!$C$6,(('Vîrsta 1-2 ani'!I94/'Vîrsta 1-2 ani'!$C$6)+0.0024)*'Vîrsta 5-7 ani'!$C$6))</f>
        <v>5.894400000000001E-2</v>
      </c>
      <c r="J94" s="245">
        <f>IF(OR(TOTAL!J94="",TOTAL!J94=0),"",IF('Vîrsta 1-2 ani'!$C$6&lt;=0,(('Vîrsta 3-4 ani'!J94/'Vîrsta 3-4 ani'!$C$6)+0.0024)*'Vîrsta 5-7 ani'!$C$6,(('Vîrsta 1-2 ani'!J94/'Vîrsta 1-2 ani'!$C$6)+0.0024)*'Vîrsta 5-7 ani'!$C$6))</f>
        <v>5.4143999999999998E-2</v>
      </c>
      <c r="K94" s="245">
        <f>IF(OR(TOTAL!K94="",TOTAL!K94=0),"",IF('Vîrsta 1-2 ani'!$C$6&lt;=0,(('Vîrsta 3-4 ani'!K94/'Vîrsta 3-4 ani'!$C$6)+0.0024)*'Vîrsta 5-7 ani'!$C$6,(('Vîrsta 1-2 ani'!K94/'Vîrsta 1-2 ani'!$C$6)+0.0024)*'Vîrsta 5-7 ani'!$C$6))</f>
        <v>5.894400000000001E-2</v>
      </c>
      <c r="L94" s="245">
        <f>IF(OR(TOTAL!L94="",TOTAL!L94=0),"",IF('Vîrsta 1-2 ani'!$C$6&lt;=0,(('Vîrsta 3-4 ani'!L94/'Vîrsta 3-4 ani'!$C$6)+0.0024)*'Vîrsta 5-7 ani'!$C$6,(('Vîrsta 1-2 ani'!L94/'Vîrsta 1-2 ani'!$C$6)+0.0024)*'Vîrsta 5-7 ani'!$C$6))</f>
        <v>2.3423999999999997E-2</v>
      </c>
      <c r="M94" s="245">
        <f>IF(OR(TOTAL!M94="",TOTAL!M94=0),"",IF('Vîrsta 1-2 ani'!$C$6&lt;=0,(('Vîrsta 3-4 ani'!M94/'Vîrsta 3-4 ani'!$C$6)+0.0024)*'Vîrsta 5-7 ani'!$C$6,(('Vîrsta 1-2 ani'!M94/'Vîrsta 1-2 ani'!$C$6)+0.0024)*'Vîrsta 5-7 ani'!$C$6))</f>
        <v>3.9744000000000002E-2</v>
      </c>
      <c r="N94" s="245">
        <f>IF(OR(TOTAL!N94="",TOTAL!N94=0),"",IF('Vîrsta 1-2 ani'!$C$6&lt;=0,(('Vîrsta 3-4 ani'!N94/'Vîrsta 3-4 ani'!$C$6)+0.0024)*'Vîrsta 5-7 ani'!$C$6,(('Vîrsta 1-2 ani'!N94/'Vîrsta 1-2 ani'!$C$6)+0.0024)*'Vîrsta 5-7 ani'!$C$6))</f>
        <v>4.9343999999999999E-2</v>
      </c>
      <c r="O94" s="245">
        <f>IF(OR(TOTAL!O94="",TOTAL!O94=0),"",IF('Vîrsta 1-2 ani'!$C$6&lt;=0,(('Vîrsta 3-4 ani'!O94/'Vîrsta 3-4 ani'!$C$6)+0.0024)*'Vîrsta 5-7 ani'!$C$6,(('Vîrsta 1-2 ani'!O94/'Vîrsta 1-2 ani'!$C$6)+0.0024)*'Vîrsta 5-7 ani'!$C$6))</f>
        <v>4.6944E-2</v>
      </c>
      <c r="P94" s="245">
        <f>IF(OR(TOTAL!P94="",TOTAL!P94=0),"",IF('Vîrsta 1-2 ani'!$C$6&lt;=0,(('Vîrsta 3-4 ani'!P94/'Vîrsta 3-4 ani'!$C$6)+0.0024)*'Vîrsta 5-7 ani'!$C$6,(('Vîrsta 1-2 ani'!P94/'Vîrsta 1-2 ani'!$C$6)+0.0024)*'Vîrsta 5-7 ani'!$C$6))</f>
        <v>0.49094399999999994</v>
      </c>
      <c r="Q94" s="245">
        <f>IF(OR(TOTAL!Q94="",TOTAL!Q94=0),"",IF('Vîrsta 1-2 ani'!$C$6&lt;=0,(('Vîrsta 3-4 ani'!Q94/'Vîrsta 3-4 ani'!$C$6)+0.0024)*'Vîrsta 5-7 ani'!$C$6,(('Vîrsta 1-2 ani'!Q94/'Vîrsta 1-2 ani'!$C$6)+0.0024)*'Vîrsta 5-7 ani'!$C$6))</f>
        <v>0.62534400000000001</v>
      </c>
      <c r="R94" s="245">
        <f>IF(OR(TOTAL!R94="",TOTAL!R94=0),"",IF('Vîrsta 1-2 ani'!$C$6&lt;=0,(('Vîrsta 3-4 ani'!R94/'Vîrsta 3-4 ani'!$C$6)+0.0024)*'Vîrsta 5-7 ani'!$C$6,(('Vîrsta 1-2 ani'!R94/'Vîrsta 1-2 ani'!$C$6)+0.0024)*'Vîrsta 5-7 ani'!$C$6))</f>
        <v>0.14774399999999999</v>
      </c>
      <c r="S94" s="245">
        <f>IF(OR(TOTAL!S94="",TOTAL!S94=0),"",IF('Vîrsta 1-2 ani'!$C$6&lt;=0,(('Vîrsta 3-4 ani'!S94/'Vîrsta 3-4 ani'!$C$6)+0.0024)*'Vîrsta 5-7 ani'!$C$6,(('Vîrsta 1-2 ani'!S94/'Vîrsta 1-2 ani'!$C$6)+0.0024)*'Vîrsta 5-7 ani'!$C$6))</f>
        <v>0.55094399999999988</v>
      </c>
      <c r="T94" s="245">
        <f>IF(OR(TOTAL!T94="",TOTAL!T94=0),"",IF('Vîrsta 1-2 ani'!$C$6&lt;=0,(('Vîrsta 3-4 ani'!T94/'Vîrsta 3-4 ani'!$C$6)+0.0024)*'Vîrsta 5-7 ani'!$C$6,(('Vîrsta 1-2 ani'!T94/'Vîrsta 1-2 ani'!$C$6)+0.0024)*'Vîrsta 5-7 ani'!$C$6))</f>
        <v>0.632544</v>
      </c>
      <c r="U94" s="245">
        <f>IF(OR(TOTAL!U94="",TOTAL!U94=0),"",IF('Vîrsta 1-2 ani'!$C$6&lt;=0,(('Vîrsta 3-4 ani'!U94/'Vîrsta 3-4 ani'!$C$6)+0.0024)*'Vîrsta 5-7 ani'!$C$6,(('Vîrsta 1-2 ani'!U94/'Vîrsta 1-2 ani'!$C$6)+0.0024)*'Vîrsta 5-7 ani'!$C$6))</f>
        <v>0.68534399999999995</v>
      </c>
      <c r="V94" s="245">
        <f>IF(OR(TOTAL!V94="",TOTAL!V94=0),"",IF('Vîrsta 1-2 ani'!$C$6&lt;=0,(('Vîrsta 3-4 ani'!V94/'Vîrsta 3-4 ani'!$C$6)+0.0024)*'Vîrsta 5-7 ani'!$C$6,(('Vîrsta 1-2 ani'!V94/'Vîrsta 1-2 ani'!$C$6)+0.0024)*'Vîrsta 5-7 ani'!$C$6))</f>
        <v>0.82694400000000001</v>
      </c>
      <c r="W94" s="245" t="str">
        <f>IF(OR(TOTAL!W94="",TOTAL!W94=0),"",IF('Vîrsta 1-2 ani'!$C$6&lt;=0,(('Vîrsta 3-4 ani'!W94/'Vîrsta 3-4 ani'!$C$6)+0.0024)*'Vîrsta 5-7 ani'!$C$6,(('Vîrsta 1-2 ani'!W94/'Vîrsta 1-2 ani'!$C$6)+0.0024)*'Vîrsta 5-7 ani'!$C$6))</f>
        <v/>
      </c>
      <c r="X94" s="245" t="str">
        <f>IF(OR(TOTAL!X94="",TOTAL!X94=0),"",IF('Vîrsta 1-2 ani'!$C$6&lt;=0,(('Vîrsta 3-4 ani'!X94/'Vîrsta 3-4 ani'!$C$6)+0.0024)*'Vîrsta 5-7 ani'!$C$6,(('Vîrsta 1-2 ani'!X94/'Vîrsta 1-2 ani'!$C$6)+0.0024)*'Vîrsta 5-7 ani'!$C$6))</f>
        <v/>
      </c>
      <c r="Y94" s="245" t="str">
        <f>IF(OR(TOTAL!Y94="",TOTAL!Y94=0),"",IF('Vîrsta 1-2 ani'!$C$6&lt;=0,(('Vîrsta 3-4 ani'!Y94/'Vîrsta 3-4 ani'!$C$6)+0.0024)*'Vîrsta 5-7 ani'!$C$6,(('Vîrsta 1-2 ani'!Y94/'Vîrsta 1-2 ani'!$C$6)+0.0024)*'Vîrsta 5-7 ani'!$C$6))</f>
        <v/>
      </c>
      <c r="Z94" s="11">
        <f>SUM(C94:Y94)</f>
        <v>4.6780799999999996</v>
      </c>
      <c r="AA94" s="11">
        <f t="shared" si="37"/>
        <v>6.6734379457917257</v>
      </c>
      <c r="AB94" s="11">
        <f t="shared" ref="AB94:AB99" si="56">IFERROR(IF($AA94=0,"",$AA94-AC94*AA94/100),"")</f>
        <v>6.6734379457917257</v>
      </c>
      <c r="AC94" s="7"/>
      <c r="AD94" s="97">
        <f>IFERROR(IF($AB94=0,"",$AB94*AE94),"")</f>
        <v>5.3387503566333809E-2</v>
      </c>
      <c r="AE94" s="98">
        <v>8.0000000000000002E-3</v>
      </c>
      <c r="AF94" s="97">
        <f t="shared" ref="AF94:AF104" si="57">IFERROR(IF($AB94=0,"",$AB94*AG94),"")</f>
        <v>5.4722191155492146</v>
      </c>
      <c r="AG94" s="98">
        <v>0.82</v>
      </c>
      <c r="AH94" s="97">
        <f t="shared" ref="AH94:AH104" si="58">IFERROR(IF($AB94=0,"",$AB94*AI94),"")</f>
        <v>8.6754693295292423E-2</v>
      </c>
      <c r="AI94" s="98">
        <v>1.2999999999999999E-2</v>
      </c>
      <c r="AJ94" s="97">
        <f t="shared" si="53"/>
        <v>52.052815977175456</v>
      </c>
      <c r="AK94" s="98">
        <v>7.8</v>
      </c>
      <c r="AL94" s="192">
        <v>9.6</v>
      </c>
      <c r="AM94" s="99">
        <f t="shared" ref="AM94:AM96" si="59">IFERROR((AB94-AL94),"")</f>
        <v>-2.926562054208274</v>
      </c>
      <c r="AN94" s="99">
        <f t="shared" si="55"/>
        <v>69.514978601997143</v>
      </c>
      <c r="AO94" s="66"/>
    </row>
    <row r="95" spans="1:41" s="31" customFormat="1" ht="15.75" x14ac:dyDescent="0.25">
      <c r="A95" s="312"/>
      <c r="B95" s="61" t="s">
        <v>103</v>
      </c>
      <c r="C95" s="245">
        <f>IF(OR(TOTAL!C95="",TOTAL!C95=0),"",IF('Vîrsta 1-2 ani'!$C$6&lt;=0,(('Vîrsta 3-4 ani'!C95/'Vîrsta 3-4 ani'!$C$6)+0.0016)*'Vîrsta 5-7 ani'!$C$6,(('Vîrsta 1-2 ani'!C95/'Vîrsta 1-2 ani'!$C$6)+0.0032)*'Vîrsta 5-7 ani'!$C$6))</f>
        <v>4.6368000000000006E-2</v>
      </c>
      <c r="D95" s="245">
        <f>IF(OR(TOTAL!D95="",TOTAL!D95=0),"",IF('Vîrsta 1-2 ani'!$C$6&lt;=0,(('Vîrsta 3-4 ani'!D95/'Vîrsta 3-4 ani'!$C$6)+0.0016)*'Vîrsta 5-7 ani'!$C$6,(('Vîrsta 1-2 ani'!D95/'Vîrsta 1-2 ani'!$C$6)+0.0032)*'Vîrsta 5-7 ani'!$C$6))</f>
        <v>4.1568000000000001E-2</v>
      </c>
      <c r="E95" s="245">
        <f>IF(OR(TOTAL!E95="",TOTAL!E95=0),"",IF('Vîrsta 1-2 ani'!$C$6&lt;=0,(('Vîrsta 3-4 ani'!E95/'Vîrsta 3-4 ani'!$C$6)+0.0016)*'Vîrsta 5-7 ani'!$C$6,(('Vîrsta 1-2 ani'!E95/'Vîrsta 1-2 ani'!$C$6)+0.0032)*'Vîrsta 5-7 ani'!$C$6))</f>
        <v>0.125808</v>
      </c>
      <c r="F95" s="245">
        <f>IF(OR(TOTAL!F95="",TOTAL!F95=0),"",IF('Vîrsta 1-2 ani'!$C$6&lt;=0,(('Vîrsta 3-4 ani'!F95/'Vîrsta 3-4 ani'!$C$6)+0.0016)*'Vîrsta 5-7 ani'!$C$6,(('Vîrsta 1-2 ani'!F95/'Vîrsta 1-2 ani'!$C$6)+0.0032)*'Vîrsta 5-7 ani'!$C$6))</f>
        <v>3.1487999999999995E-2</v>
      </c>
      <c r="G95" s="245">
        <f>IF(OR(TOTAL!G95="",TOTAL!G95=0),"",IF('Vîrsta 1-2 ani'!$C$6&lt;=0,(('Vîrsta 3-4 ani'!G95/'Vîrsta 3-4 ani'!$C$6)+0.0016)*'Vîrsta 5-7 ani'!$C$6,(('Vîrsta 1-2 ani'!G95/'Vîrsta 1-2 ani'!$C$6)+0.0032)*'Vîrsta 5-7 ani'!$C$6))</f>
        <v>3.3408E-2</v>
      </c>
      <c r="H95" s="245">
        <f>IF(OR(TOTAL!H95="",TOTAL!H95=0),"",IF('Vîrsta 1-2 ani'!$C$6&lt;=0,(('Vîrsta 3-4 ani'!H95/'Vîrsta 3-4 ani'!$C$6)+0.0016)*'Vîrsta 5-7 ani'!$C$6,(('Vîrsta 1-2 ani'!H95/'Vîrsta 1-2 ani'!$C$6)+0.0032)*'Vîrsta 5-7 ani'!$C$6))</f>
        <v>5.8368000000000003E-2</v>
      </c>
      <c r="I95" s="245">
        <f>IF(OR(TOTAL!I95="",TOTAL!I95=0),"",IF('Vîrsta 1-2 ani'!$C$6&lt;=0,(('Vîrsta 3-4 ani'!I95/'Vîrsta 3-4 ani'!$C$6)+0.0016)*'Vîrsta 5-7 ani'!$C$6,(('Vîrsta 1-2 ani'!I95/'Vîrsta 1-2 ani'!$C$6)+0.0032)*'Vîrsta 5-7 ani'!$C$6))</f>
        <v>4.8767999999999999E-2</v>
      </c>
      <c r="J95" s="245">
        <f>IF(OR(TOTAL!J95="",TOTAL!J95=0),"",IF('Vîrsta 1-2 ani'!$C$6&lt;=0,(('Vîrsta 3-4 ani'!J95/'Vîrsta 3-4 ani'!$C$6)+0.0016)*'Vîrsta 5-7 ani'!$C$6,(('Vîrsta 1-2 ani'!J95/'Vîrsta 1-2 ani'!$C$6)+0.0032)*'Vîrsta 5-7 ani'!$C$6))</f>
        <v>5.3568000000000005E-2</v>
      </c>
      <c r="K95" s="245">
        <f>IF(OR(TOTAL!K95="",TOTAL!K95=0),"",IF('Vîrsta 1-2 ani'!$C$6&lt;=0,(('Vîrsta 3-4 ani'!K95/'Vîrsta 3-4 ani'!$C$6)+0.0016)*'Vîrsta 5-7 ani'!$C$6,(('Vîrsta 1-2 ani'!K95/'Vîrsta 1-2 ani'!$C$6)+0.0032)*'Vîrsta 5-7 ani'!$C$6))</f>
        <v>3.9168000000000001E-2</v>
      </c>
      <c r="L95" s="245">
        <f>IF(OR(TOTAL!L95="",TOTAL!L95=0),"",IF('Vîrsta 1-2 ani'!$C$6&lt;=0,(('Vîrsta 3-4 ani'!L95/'Vîrsta 3-4 ani'!$C$6)+0.0016)*'Vîrsta 5-7 ani'!$C$6,(('Vîrsta 1-2 ani'!L95/'Vîrsta 1-2 ani'!$C$6)+0.0032)*'Vîrsta 5-7 ani'!$C$6))</f>
        <v>4.1568000000000001E-2</v>
      </c>
      <c r="M95" s="245">
        <f>IF(OR(TOTAL!M95="",TOTAL!M95=0),"",IF('Vîrsta 1-2 ani'!$C$6&lt;=0,(('Vîrsta 3-4 ani'!M95/'Vîrsta 3-4 ani'!$C$6)+0.0016)*'Vîrsta 5-7 ani'!$C$6,(('Vîrsta 1-2 ani'!M95/'Vîrsta 1-2 ani'!$C$6)+0.0032)*'Vîrsta 5-7 ani'!$C$6))</f>
        <v>4.8767999999999999E-2</v>
      </c>
      <c r="N95" s="245">
        <f>IF(OR(TOTAL!N95="",TOTAL!N95=0),"",IF('Vîrsta 1-2 ani'!$C$6&lt;=0,(('Vîrsta 3-4 ani'!N95/'Vîrsta 3-4 ani'!$C$6)+0.0016)*'Vîrsta 5-7 ani'!$C$6,(('Vîrsta 1-2 ani'!N95/'Vîrsta 1-2 ani'!$C$6)+0.0032)*'Vîrsta 5-7 ani'!$C$6))</f>
        <v>4.8767999999999999E-2</v>
      </c>
      <c r="O95" s="245">
        <f>IF(OR(TOTAL!O95="",TOTAL!O95=0),"",IF('Vîrsta 1-2 ani'!$C$6&lt;=0,(('Vîrsta 3-4 ani'!O95/'Vîrsta 3-4 ani'!$C$6)+0.0016)*'Vîrsta 5-7 ani'!$C$6,(('Vîrsta 1-2 ani'!O95/'Vîrsta 1-2 ani'!$C$6)+0.0032)*'Vîrsta 5-7 ani'!$C$6))</f>
        <v>4.6368000000000006E-2</v>
      </c>
      <c r="P95" s="245">
        <f>IF(OR(TOTAL!P95="",TOTAL!P95=0),"",IF('Vîrsta 1-2 ani'!$C$6&lt;=0,(('Vîrsta 3-4 ani'!P95/'Vîrsta 3-4 ani'!$C$6)+0.0016)*'Vîrsta 5-7 ani'!$C$6,(('Vîrsta 1-2 ani'!P95/'Vîrsta 1-2 ani'!$C$6)+0.0032)*'Vîrsta 5-7 ani'!$C$6))</f>
        <v>0.49036799999999992</v>
      </c>
      <c r="Q95" s="245">
        <f>IF(OR(TOTAL!Q95="",TOTAL!Q95=0),"",IF('Vîrsta 1-2 ani'!$C$6&lt;=0,(('Vîrsta 3-4 ani'!Q95/'Vîrsta 3-4 ani'!$C$6)+0.0016)*'Vîrsta 5-7 ani'!$C$6,(('Vîrsta 1-2 ani'!Q95/'Vîrsta 1-2 ani'!$C$6)+0.0032)*'Vîrsta 5-7 ani'!$C$6))</f>
        <v>0.26236799999999999</v>
      </c>
      <c r="R95" s="245">
        <f>IF(OR(TOTAL!R95="",TOTAL!R95=0),"",IF('Vîrsta 1-2 ani'!$C$6&lt;=0,(('Vîrsta 3-4 ani'!R95/'Vîrsta 3-4 ani'!$C$6)+0.0016)*'Vîrsta 5-7 ani'!$C$6,(('Vîrsta 1-2 ani'!R95/'Vîrsta 1-2 ani'!$C$6)+0.0032)*'Vîrsta 5-7 ani'!$C$6))</f>
        <v>6.3168000000000002E-2</v>
      </c>
      <c r="S95" s="245">
        <f>IF(OR(TOTAL!S95="",TOTAL!S95=0),"",IF('Vîrsta 1-2 ani'!$C$6&lt;=0,(('Vîrsta 3-4 ani'!S95/'Vîrsta 3-4 ani'!$C$6)+0.0016)*'Vîrsta 5-7 ani'!$C$6,(('Vîrsta 1-2 ani'!S95/'Vîrsta 1-2 ani'!$C$6)+0.0032)*'Vîrsta 5-7 ani'!$C$6))</f>
        <v>0.46636799999999989</v>
      </c>
      <c r="T95" s="245">
        <f>IF(OR(TOTAL!T95="",TOTAL!T95=0),"",IF('Vîrsta 1-2 ani'!$C$6&lt;=0,(('Vîrsta 3-4 ani'!T95/'Vîrsta 3-4 ani'!$C$6)+0.0016)*'Vîrsta 5-7 ani'!$C$6,(('Vîrsta 1-2 ani'!T95/'Vîrsta 1-2 ani'!$C$6)+0.0032)*'Vîrsta 5-7 ani'!$C$6))</f>
        <v>0.52876800000000002</v>
      </c>
      <c r="U95" s="245">
        <f>IF(OR(TOTAL!U95="",TOTAL!U95=0),"",IF('Vîrsta 1-2 ani'!$C$6&lt;=0,(('Vîrsta 3-4 ani'!U95/'Vîrsta 3-4 ani'!$C$6)+0.0016)*'Vîrsta 5-7 ani'!$C$6,(('Vîrsta 1-2 ani'!U95/'Vîrsta 1-2 ani'!$C$6)+0.0032)*'Vîrsta 5-7 ani'!$C$6))</f>
        <v>0.68476799999999993</v>
      </c>
      <c r="V95" s="245">
        <f>IF(OR(TOTAL!V95="",TOTAL!V95=0),"",IF('Vîrsta 1-2 ani'!$C$6&lt;=0,(('Vîrsta 3-4 ani'!V95/'Vîrsta 3-4 ani'!$C$6)+0.0016)*'Vîrsta 5-7 ani'!$C$6,(('Vîrsta 1-2 ani'!V95/'Vîrsta 1-2 ani'!$C$6)+0.0032)*'Vîrsta 5-7 ani'!$C$6))</f>
        <v>0.39436799999999994</v>
      </c>
      <c r="W95" s="245" t="str">
        <f>IF(OR(TOTAL!W95="",TOTAL!W95=0),"",IF('Vîrsta 1-2 ani'!$C$6&lt;=0,(('Vîrsta 3-4 ani'!W95/'Vîrsta 3-4 ani'!$C$6)+0.0016)*'Vîrsta 5-7 ani'!$C$6,(('Vîrsta 1-2 ani'!W95/'Vîrsta 1-2 ani'!$C$6)+0.0032)*'Vîrsta 5-7 ani'!$C$6))</f>
        <v/>
      </c>
      <c r="X95" s="245" t="str">
        <f>IF(OR(TOTAL!X95="",TOTAL!X95=0),"",IF('Vîrsta 1-2 ani'!$C$6&lt;=0,(('Vîrsta 3-4 ani'!X95/'Vîrsta 3-4 ani'!$C$6)+0.0016)*'Vîrsta 5-7 ani'!$C$6,(('Vîrsta 1-2 ani'!X95/'Vîrsta 1-2 ani'!$C$6)+0.0032)*'Vîrsta 5-7 ani'!$C$6))</f>
        <v/>
      </c>
      <c r="Y95" s="245" t="str">
        <f>IF(OR(TOTAL!Y95="",TOTAL!Y95=0),"",IF('Vîrsta 1-2 ani'!$C$6&lt;=0,(('Vîrsta 3-4 ani'!Y95/'Vîrsta 3-4 ani'!$C$6)+0.0016)*'Vîrsta 5-7 ani'!$C$6,(('Vîrsta 1-2 ani'!Y95/'Vîrsta 1-2 ani'!$C$6)+0.0032)*'Vîrsta 5-7 ani'!$C$6))</f>
        <v/>
      </c>
      <c r="Z95" s="11">
        <f>SUM(C95:Y95)</f>
        <v>3.55416</v>
      </c>
      <c r="AA95" s="11">
        <f t="shared" si="37"/>
        <v>5.0701283880171184</v>
      </c>
      <c r="AB95" s="11">
        <f t="shared" si="56"/>
        <v>5.0701283880171184</v>
      </c>
      <c r="AC95" s="7"/>
      <c r="AD95" s="97">
        <f>IFERROR(IF($AB95=0,"",$AB95*AE95),"")</f>
        <v>0</v>
      </c>
      <c r="AE95" s="98"/>
      <c r="AF95" s="97">
        <f t="shared" si="57"/>
        <v>5.0701283880171184</v>
      </c>
      <c r="AG95" s="98">
        <v>1</v>
      </c>
      <c r="AH95" s="97">
        <f t="shared" si="58"/>
        <v>0</v>
      </c>
      <c r="AI95" s="98"/>
      <c r="AJ95" s="97">
        <f t="shared" si="53"/>
        <v>45.631155492154065</v>
      </c>
      <c r="AK95" s="98">
        <v>9</v>
      </c>
      <c r="AL95" s="192">
        <v>9.6</v>
      </c>
      <c r="AM95" s="99">
        <f t="shared" si="59"/>
        <v>-4.5298716119828812</v>
      </c>
      <c r="AN95" s="99">
        <f t="shared" si="55"/>
        <v>52.813837375178316</v>
      </c>
      <c r="AO95" s="66"/>
    </row>
    <row r="96" spans="1:41" ht="15.75" x14ac:dyDescent="0.25">
      <c r="A96" s="310">
        <v>12</v>
      </c>
      <c r="B96" s="68" t="s">
        <v>104</v>
      </c>
      <c r="C96" s="69">
        <f>IF(OR(TOTAL!C96="",TOTAL!C96=0),"",IF('Vîrsta 1-2 ani'!$C$6&lt;=0,(('Vîrsta 3-4 ani'!C96/'Vîrsta 3-4 ani'!$C$6)+0)*'Vîrsta 5-7 ani'!$C$6,(('Vîrsta 1-2 ani'!C96/'Vîrsta 1-2 ani'!$C$6)+0.0024)*'Vîrsta 5-7 ani'!$C$6))</f>
        <v>4.0607999999999998E-2</v>
      </c>
      <c r="D96" s="69">
        <f>IF(OR(TOTAL!D96="",TOTAL!D96=0),"",IF('Vîrsta 1-2 ani'!$C$6&lt;=0,(('Vîrsta 3-4 ani'!D96/'Vîrsta 3-4 ani'!$C$6)+0)*'Vîrsta 5-7 ani'!$C$6,(('Vîrsta 1-2 ani'!D96/'Vîrsta 1-2 ani'!$C$6)+0.0024)*'Vîrsta 5-7 ani'!$C$6))</f>
        <v>0.145728</v>
      </c>
      <c r="E96" s="69">
        <f>IF(OR(TOTAL!E96="",TOTAL!E96=0),"",IF('Vîrsta 1-2 ani'!$C$6&lt;=0,(('Vîrsta 3-4 ani'!E96/'Vîrsta 3-4 ani'!$C$6)+0)*'Vîrsta 5-7 ani'!$C$6,(('Vîrsta 1-2 ani'!E96/'Vîrsta 1-2 ani'!$C$6)+0.0024)*'Vîrsta 5-7 ani'!$C$6))</f>
        <v>0.13948800000000003</v>
      </c>
      <c r="F96" s="69">
        <f>IF(OR(TOTAL!F96="",TOTAL!F96=0),"",IF('Vîrsta 1-2 ani'!$C$6&lt;=0,(('Vîrsta 3-4 ani'!F96/'Vîrsta 3-4 ani'!$C$6)+0)*'Vîrsta 5-7 ani'!$C$6,(('Vîrsta 1-2 ani'!F96/'Vîrsta 1-2 ani'!$C$6)+0.0024)*'Vîrsta 5-7 ani'!$C$6))</f>
        <v>7.0608000000000004E-2</v>
      </c>
      <c r="G96" s="69">
        <f>IF(OR(TOTAL!G96="",TOTAL!G96=0),"",IF('Vîrsta 1-2 ani'!$C$6&lt;=0,(('Vîrsta 3-4 ani'!G96/'Vîrsta 3-4 ani'!$C$6)+0)*'Vîrsta 5-7 ani'!$C$6,(('Vîrsta 1-2 ani'!G96/'Vîrsta 1-2 ani'!$C$6)+0.0024)*'Vîrsta 5-7 ani'!$C$6))</f>
        <v>2.7647999999999999E-2</v>
      </c>
      <c r="H96" s="69">
        <f>IF(OR(TOTAL!H96="",TOTAL!H96=0),"",IF('Vîrsta 1-2 ani'!$C$6&lt;=0,(('Vîrsta 3-4 ani'!H96/'Vîrsta 3-4 ani'!$C$6)+0)*'Vîrsta 5-7 ani'!$C$6,(('Vîrsta 1-2 ani'!H96/'Vîrsta 1-2 ani'!$C$6)+0.0024)*'Vîrsta 5-7 ani'!$C$6))</f>
        <v>5.2608000000000002E-2</v>
      </c>
      <c r="I96" s="69">
        <f>IF(OR(TOTAL!I96="",TOTAL!I96=0),"",IF('Vîrsta 1-2 ani'!$C$6&lt;=0,(('Vîrsta 3-4 ani'!I96/'Vîrsta 3-4 ani'!$C$6)+0)*'Vîrsta 5-7 ani'!$C$6,(('Vîrsta 1-2 ani'!I96/'Vîrsta 1-2 ani'!$C$6)+0.0024)*'Vîrsta 5-7 ani'!$C$6))</f>
        <v>0.12220799999999998</v>
      </c>
      <c r="J96" s="69">
        <f>IF(OR(TOTAL!J96="",TOTAL!J96=0),"",IF('Vîrsta 1-2 ani'!$C$6&lt;=0,(('Vîrsta 3-4 ani'!J96/'Vîrsta 3-4 ani'!$C$6)+0)*'Vîrsta 5-7 ani'!$C$6,(('Vîrsta 1-2 ani'!J96/'Vîrsta 1-2 ani'!$C$6)+0.0024)*'Vîrsta 5-7 ani'!$C$6))</f>
        <v>5.7408000000000001E-2</v>
      </c>
      <c r="K96" s="69">
        <f>IF(OR(TOTAL!K96="",TOTAL!K96=0),"",IF('Vîrsta 1-2 ani'!$C$6&lt;=0,(('Vîrsta 3-4 ani'!K96/'Vîrsta 3-4 ani'!$C$6)+0)*'Vîrsta 5-7 ani'!$C$6,(('Vîrsta 1-2 ani'!K96/'Vîrsta 1-2 ani'!$C$6)+0.0024)*'Vîrsta 5-7 ani'!$C$6))</f>
        <v>0.105408</v>
      </c>
      <c r="L96" s="69">
        <f>IF(OR(TOTAL!L96="",TOTAL!L96=0),"",IF('Vîrsta 1-2 ani'!$C$6&lt;=0,(('Vîrsta 3-4 ani'!L96/'Vîrsta 3-4 ani'!$C$6)+0)*'Vîrsta 5-7 ani'!$C$6,(('Vîrsta 1-2 ani'!L96/'Vîrsta 1-2 ani'!$C$6)+0.0024)*'Vîrsta 5-7 ani'!$C$6))</f>
        <v>3.892799999999999E-2</v>
      </c>
      <c r="M96" s="69">
        <f>IF(OR(TOTAL!M96="",TOTAL!M96=0),"",IF('Vîrsta 1-2 ani'!$C$6&lt;=0,(('Vîrsta 3-4 ani'!M96/'Vîrsta 3-4 ani'!$C$6)+0)*'Vîrsta 5-7 ani'!$C$6,(('Vîrsta 1-2 ani'!M96/'Vîrsta 1-2 ani'!$C$6)+0.0024)*'Vîrsta 5-7 ani'!$C$6))</f>
        <v>4.3007999999999991E-2</v>
      </c>
      <c r="N96" s="69">
        <f>IF(OR(TOTAL!N96="",TOTAL!N96=0),"",IF('Vîrsta 1-2 ani'!$C$6&lt;=0,(('Vîrsta 3-4 ani'!N96/'Vîrsta 3-4 ani'!$C$6)+0)*'Vîrsta 5-7 ani'!$C$6,(('Vîrsta 1-2 ani'!N96/'Vîrsta 1-2 ani'!$C$6)+0.0024)*'Vîrsta 5-7 ani'!$C$6))</f>
        <v>0.115008</v>
      </c>
      <c r="O96" s="69">
        <f>IF(OR(TOTAL!O96="",TOTAL!O96=0),"",IF('Vîrsta 1-2 ani'!$C$6&lt;=0,(('Vîrsta 3-4 ani'!O96/'Vîrsta 3-4 ani'!$C$6)+0)*'Vîrsta 5-7 ani'!$C$6,(('Vîrsta 1-2 ani'!O96/'Vîrsta 1-2 ani'!$C$6)+0.0024)*'Vîrsta 5-7 ani'!$C$6))</f>
        <v>0.14860800000000002</v>
      </c>
      <c r="P96" s="69">
        <f>IF(OR(TOTAL!P96="",TOTAL!P96=0),"",IF('Vîrsta 1-2 ani'!$C$6&lt;=0,(('Vîrsta 3-4 ani'!P96/'Vîrsta 3-4 ani'!$C$6)+0)*'Vîrsta 5-7 ani'!$C$6,(('Vîrsta 1-2 ani'!P96/'Vîrsta 1-2 ani'!$C$6)+0.0024)*'Vîrsta 5-7 ani'!$C$6))</f>
        <v>1.2526079999999999</v>
      </c>
      <c r="Q96" s="69">
        <f>IF(OR(TOTAL!Q96="",TOTAL!Q96=0),"",IF('Vîrsta 1-2 ani'!$C$6&lt;=0,(('Vîrsta 3-4 ani'!Q96/'Vîrsta 3-4 ani'!$C$6)+0)*'Vîrsta 5-7 ani'!$C$6,(('Vîrsta 1-2 ani'!Q96/'Vîrsta 1-2 ani'!$C$6)+0.0024)*'Vîrsta 5-7 ani'!$C$6))</f>
        <v>0.29260799999999998</v>
      </c>
      <c r="R96" s="69">
        <f>IF(OR(TOTAL!R96="",TOTAL!R96=0),"",IF('Vîrsta 1-2 ani'!$C$6&lt;=0,(('Vîrsta 3-4 ani'!R96/'Vîrsta 3-4 ani'!$C$6)+0)*'Vîrsta 5-7 ani'!$C$6,(('Vîrsta 1-2 ani'!R96/'Vîrsta 1-2 ani'!$C$6)+0.0024)*'Vîrsta 5-7 ani'!$C$6))</f>
        <v>7.6607999999999982E-2</v>
      </c>
      <c r="S96" s="69">
        <f>IF(OR(TOTAL!S96="",TOTAL!S96=0),"",IF('Vîrsta 1-2 ani'!$C$6&lt;=0,(('Vîrsta 3-4 ani'!S96/'Vîrsta 3-4 ani'!$C$6)+0)*'Vîrsta 5-7 ani'!$C$6,(('Vîrsta 1-2 ani'!S96/'Vîrsta 1-2 ani'!$C$6)+0.0024)*'Vîrsta 5-7 ani'!$C$6))</f>
        <v>0.40060799999999996</v>
      </c>
      <c r="T96" s="69">
        <f>IF(OR(TOTAL!T96="",TOTAL!T96=0),"",IF('Vîrsta 1-2 ani'!$C$6&lt;=0,(('Vîrsta 3-4 ani'!T96/'Vîrsta 3-4 ani'!$C$6)+0)*'Vîrsta 5-7 ani'!$C$6,(('Vîrsta 1-2 ani'!T96/'Vîrsta 1-2 ani'!$C$6)+0.0024)*'Vîrsta 5-7 ani'!$C$6))</f>
        <v>1.264608</v>
      </c>
      <c r="U96" s="69">
        <f>IF(OR(TOTAL!U96="",TOTAL!U96=0),"",IF('Vîrsta 1-2 ani'!$C$6&lt;=0,(('Vîrsta 3-4 ani'!U96/'Vîrsta 3-4 ani'!$C$6)+0)*'Vîrsta 5-7 ani'!$C$6,(('Vîrsta 1-2 ani'!U96/'Vîrsta 1-2 ani'!$C$6)+0.0024)*'Vîrsta 5-7 ani'!$C$6))</f>
        <v>0.5806079999999999</v>
      </c>
      <c r="V96" s="69">
        <f>IF(OR(TOTAL!V96="",TOTAL!V96=0),"",IF('Vîrsta 1-2 ani'!$C$6&lt;=0,(('Vîrsta 3-4 ani'!V96/'Vîrsta 3-4 ani'!$C$6)+0)*'Vîrsta 5-7 ani'!$C$6,(('Vîrsta 1-2 ani'!V96/'Vîrsta 1-2 ani'!$C$6)+0.0024)*'Vîrsta 5-7 ani'!$C$6))</f>
        <v>0.62860799999999994</v>
      </c>
      <c r="W96" s="69" t="str">
        <f>IF(OR(TOTAL!W96="",TOTAL!W96=0),"",IF('Vîrsta 1-2 ani'!$C$6&lt;=0,(('Vîrsta 3-4 ani'!W96/'Vîrsta 3-4 ani'!$C$6)+0)*'Vîrsta 5-7 ani'!$C$6,(('Vîrsta 1-2 ani'!W96/'Vîrsta 1-2 ani'!$C$6)+0.0024)*'Vîrsta 5-7 ani'!$C$6))</f>
        <v/>
      </c>
      <c r="X96" s="69" t="str">
        <f>IF(OR(TOTAL!X96="",TOTAL!X96=0),"",IF('Vîrsta 1-2 ani'!$C$6&lt;=0,(('Vîrsta 3-4 ani'!X96/'Vîrsta 3-4 ani'!$C$6)+0)*'Vîrsta 5-7 ani'!$C$6,(('Vîrsta 1-2 ani'!X96/'Vîrsta 1-2 ani'!$C$6)+0.0024)*'Vîrsta 5-7 ani'!$C$6))</f>
        <v/>
      </c>
      <c r="Y96" s="69" t="str">
        <f>IF(OR(TOTAL!Y96="",TOTAL!Y96=0),"",IF('Vîrsta 1-2 ani'!$C$6&lt;=0,(('Vîrsta 3-4 ani'!Y96/'Vîrsta 3-4 ani'!$C$6)+0)*'Vîrsta 5-7 ani'!$C$6,(('Vîrsta 1-2 ani'!Y96/'Vîrsta 1-2 ani'!$C$6)+0.0024)*'Vîrsta 5-7 ani'!$C$6))</f>
        <v/>
      </c>
      <c r="Z96" s="69">
        <f t="shared" ref="Z96:Z104" si="60">SUM(C96:Y96)</f>
        <v>5.6035199999999996</v>
      </c>
      <c r="AA96" s="10">
        <f t="shared" si="37"/>
        <v>7.9936091298145504</v>
      </c>
      <c r="AB96" s="10">
        <f t="shared" si="56"/>
        <v>7.9936091298145504</v>
      </c>
      <c r="AC96" s="4">
        <v>0</v>
      </c>
      <c r="AD96" s="90">
        <f t="shared" ref="AD96:AD104" si="61">IFERROR(IF($AB96=0,"",$AB96*AE96),"")</f>
        <v>7.1942482168330948E-2</v>
      </c>
      <c r="AE96" s="91">
        <v>8.9999999999999993E-3</v>
      </c>
      <c r="AF96" s="90">
        <f t="shared" si="57"/>
        <v>7.9936091298145502E-3</v>
      </c>
      <c r="AG96" s="91">
        <v>1E-3</v>
      </c>
      <c r="AH96" s="90">
        <f t="shared" si="58"/>
        <v>19.648291241084166</v>
      </c>
      <c r="AI96" s="91">
        <v>2.4580000000000002</v>
      </c>
      <c r="AJ96" s="90">
        <f t="shared" si="53"/>
        <v>25.611523651925822</v>
      </c>
      <c r="AK96" s="91">
        <v>3.2040000000000002</v>
      </c>
      <c r="AL96" s="193">
        <v>12</v>
      </c>
      <c r="AM96" s="96">
        <f t="shared" si="59"/>
        <v>-4.0063908701854496</v>
      </c>
      <c r="AN96" s="96">
        <f t="shared" si="55"/>
        <v>66.613409415121254</v>
      </c>
      <c r="AO96" s="18"/>
    </row>
    <row r="97" spans="1:41" s="31" customFormat="1" ht="15.75" x14ac:dyDescent="0.25">
      <c r="A97" s="311"/>
      <c r="B97" s="61" t="s">
        <v>105</v>
      </c>
      <c r="C97" s="245">
        <f>IF(OR(TOTAL!C97="",TOTAL!C97=0),"",TOTAL!C97/TOTAL!$C$6*'Vîrsta 5-7 ani'!$C$6)</f>
        <v>3.6000000000000004E-2</v>
      </c>
      <c r="D97" s="245">
        <f>IF(OR(TOTAL!D97="",TOTAL!D97=0),"",TOTAL!D97/TOTAL!$C$6*'Vîrsta 5-7 ani'!$C$6)</f>
        <v>4.9919999999999992E-2</v>
      </c>
      <c r="E97" s="245">
        <f>IF(OR(TOTAL!E97="",TOTAL!E97=0),"",TOTAL!E97/TOTAL!$C$6*'Vîrsta 5-7 ani'!$C$6)</f>
        <v>4.3679999999999997E-2</v>
      </c>
      <c r="F97" s="245">
        <f>IF(OR(TOTAL!F97="",TOTAL!F97=0),"",TOTAL!F97/TOTAL!$C$6*'Vîrsta 5-7 ani'!$C$6)</f>
        <v>3.9599999999999996E-2</v>
      </c>
      <c r="G97" s="245">
        <f>IF(OR(TOTAL!G97="",TOTAL!G97=0),"",TOTAL!G97/TOTAL!$C$6*'Vîrsta 5-7 ani'!$C$6)</f>
        <v>2.3040000000000001E-2</v>
      </c>
      <c r="H97" s="245">
        <f>IF(OR(TOTAL!H97="",TOTAL!H97=0),"",TOTAL!H97/TOTAL!$C$6*'Vîrsta 5-7 ani'!$C$6)</f>
        <v>4.8000000000000001E-2</v>
      </c>
      <c r="I97" s="245">
        <f>IF(OR(TOTAL!I97="",TOTAL!I97=0),"",TOTAL!I97/TOTAL!$C$6*'Vîrsta 5-7 ani'!$C$6)</f>
        <v>5.7599999999999998E-2</v>
      </c>
      <c r="J97" s="245">
        <f>IF(OR(TOTAL!J97="",TOTAL!J97=0),"",TOTAL!J97/TOTAL!$C$6*'Vîrsta 5-7 ani'!$C$6)</f>
        <v>5.28E-2</v>
      </c>
      <c r="K97" s="245">
        <f>IF(OR(TOTAL!K97="",TOTAL!K97=0),"",TOTAL!K97/TOTAL!$C$6*'Vîrsta 5-7 ani'!$C$6)</f>
        <v>5.28E-2</v>
      </c>
      <c r="L97" s="245">
        <f>IF(OR(TOTAL!L97="",TOTAL!L97=0),"",TOTAL!L97/TOTAL!$C$6*'Vîrsta 5-7 ani'!$C$6)</f>
        <v>3.4319999999999996E-2</v>
      </c>
      <c r="M97" s="245">
        <f>IF(OR(TOTAL!M97="",TOTAL!M97=0),"",TOTAL!M97/TOTAL!$C$6*'Vîrsta 5-7 ani'!$C$6)</f>
        <v>3.8400000000000004E-2</v>
      </c>
      <c r="N97" s="245">
        <f>IF(OR(TOTAL!N97="",TOTAL!N97=0),"",TOTAL!N97/TOTAL!$C$6*'Vîrsta 5-7 ani'!$C$6)</f>
        <v>6.2399999999999997E-2</v>
      </c>
      <c r="O97" s="245">
        <f>IF(OR(TOTAL!O97="",TOTAL!O97=0),"",TOTAL!O97/TOTAL!$C$6*'Vîrsta 5-7 ani'!$C$6)</f>
        <v>7.2000000000000008E-2</v>
      </c>
      <c r="P97" s="245">
        <f>IF(OR(TOTAL!P97="",TOTAL!P97=0),"",TOTAL!P97/TOTAL!$C$6*'Vîrsta 5-7 ani'!$C$6)</f>
        <v>0.76800000000000002</v>
      </c>
      <c r="Q97" s="245">
        <f>IF(OR(TOTAL!Q97="",TOTAL!Q97=0),"",TOTAL!Q97/TOTAL!$C$6*'Vîrsta 5-7 ani'!$C$6)</f>
        <v>0.28800000000000003</v>
      </c>
      <c r="R97" s="245">
        <f>IF(OR(TOTAL!R97="",TOTAL!R97=0),"",TOTAL!R97/TOTAL!$C$6*'Vîrsta 5-7 ani'!$C$6)</f>
        <v>7.2000000000000008E-2</v>
      </c>
      <c r="S97" s="245">
        <f>IF(OR(TOTAL!S97="",TOTAL!S97=0),"",TOTAL!S97/TOTAL!$C$6*'Vîrsta 5-7 ani'!$C$6)</f>
        <v>0.39600000000000002</v>
      </c>
      <c r="T97" s="245">
        <f>IF(OR(TOTAL!T97="",TOTAL!T97=0),"",TOTAL!T97/TOTAL!$C$6*'Vîrsta 5-7 ani'!$C$6)</f>
        <v>0.73199999999999998</v>
      </c>
      <c r="U97" s="245">
        <f>IF(OR(TOTAL!U97="",TOTAL!U97=0),"",TOTAL!U97/TOTAL!$C$6*'Vîrsta 5-7 ani'!$C$6)</f>
        <v>0.57600000000000007</v>
      </c>
      <c r="V97" s="245">
        <f>IF(OR(TOTAL!V97="",TOTAL!V97=0),"",TOTAL!V97/TOTAL!$C$6*'Vîrsta 5-7 ani'!$C$6)</f>
        <v>0.62400000000000011</v>
      </c>
      <c r="W97" s="245" t="str">
        <f>IF(OR(TOTAL!W97="",TOTAL!W97=0),"",TOTAL!W97/TOTAL!$C$6*'Vîrsta 5-7 ani'!$C$6)</f>
        <v/>
      </c>
      <c r="X97" s="245" t="str">
        <f>IF(OR(TOTAL!X97="",TOTAL!X97=0),"",TOTAL!X97/TOTAL!$C$6*'Vîrsta 5-7 ani'!$C$6)</f>
        <v/>
      </c>
      <c r="Y97" s="245" t="str">
        <f>IF(OR(TOTAL!Y97="",TOTAL!Y97=0),"",TOTAL!Y97/TOTAL!$C$6*'Vîrsta 5-7 ani'!$C$6)</f>
        <v/>
      </c>
      <c r="Z97" s="11">
        <f t="shared" si="60"/>
        <v>4.06656</v>
      </c>
      <c r="AA97" s="11">
        <f t="shared" si="37"/>
        <v>5.8010841654778886</v>
      </c>
      <c r="AB97" s="11">
        <f t="shared" si="56"/>
        <v>5.8010841654778886</v>
      </c>
      <c r="AC97" s="7"/>
      <c r="AD97" s="97">
        <f t="shared" si="61"/>
        <v>0</v>
      </c>
      <c r="AE97" s="98"/>
      <c r="AF97" s="97">
        <f t="shared" si="57"/>
        <v>0</v>
      </c>
      <c r="AG97" s="98"/>
      <c r="AH97" s="97">
        <f t="shared" si="58"/>
        <v>5.7430733238231095</v>
      </c>
      <c r="AI97" s="98">
        <v>0.99</v>
      </c>
      <c r="AJ97" s="97">
        <f t="shared" si="53"/>
        <v>23.540799543509269</v>
      </c>
      <c r="AK97" s="98">
        <v>4.0579999999999998</v>
      </c>
      <c r="AL97" s="192"/>
      <c r="AM97" s="99"/>
      <c r="AN97" s="99"/>
      <c r="AO97" s="66"/>
    </row>
    <row r="98" spans="1:41" s="31" customFormat="1" ht="15.75" x14ac:dyDescent="0.25">
      <c r="A98" s="311"/>
      <c r="B98" s="61" t="s">
        <v>106</v>
      </c>
      <c r="C98" s="245" t="str">
        <f>IF(OR(TOTAL!C98="",TOTAL!C98=0),"",TOTAL!C98/TOTAL!$C$6*'Vîrsta 5-7 ani'!$C$6)</f>
        <v/>
      </c>
      <c r="D98" s="245" t="str">
        <f>IF(OR(TOTAL!D98="",TOTAL!D98=0),"",TOTAL!D98/TOTAL!$C$6*'Vîrsta 5-7 ani'!$C$6)</f>
        <v/>
      </c>
      <c r="E98" s="245" t="str">
        <f>IF(OR(TOTAL!E98="",TOTAL!E98=0),"",TOTAL!E98/TOTAL!$C$6*'Vîrsta 5-7 ani'!$C$6)</f>
        <v/>
      </c>
      <c r="F98" s="245" t="str">
        <f>IF(OR(TOTAL!F98="",TOTAL!F98=0),"",TOTAL!F98/TOTAL!$C$6*'Vîrsta 5-7 ani'!$C$6)</f>
        <v/>
      </c>
      <c r="G98" s="245" t="str">
        <f>IF(OR(TOTAL!G98="",TOTAL!G98=0),"",TOTAL!G98/TOTAL!$C$6*'Vîrsta 5-7 ani'!$C$6)</f>
        <v/>
      </c>
      <c r="H98" s="245" t="str">
        <f>IF(OR(TOTAL!H98="",TOTAL!H98=0),"",TOTAL!H98/TOTAL!$C$6*'Vîrsta 5-7 ani'!$C$6)</f>
        <v/>
      </c>
      <c r="I98" s="245" t="str">
        <f>IF(OR(TOTAL!I98="",TOTAL!I98=0),"",TOTAL!I98/TOTAL!$C$6*'Vîrsta 5-7 ani'!$C$6)</f>
        <v/>
      </c>
      <c r="J98" s="245" t="str">
        <f>IF(OR(TOTAL!J98="",TOTAL!J98=0),"",TOTAL!J98/TOTAL!$C$6*'Vîrsta 5-7 ani'!$C$6)</f>
        <v/>
      </c>
      <c r="K98" s="245" t="str">
        <f>IF(OR(TOTAL!K98="",TOTAL!K98=0),"",TOTAL!K98/TOTAL!$C$6*'Vîrsta 5-7 ani'!$C$6)</f>
        <v/>
      </c>
      <c r="L98" s="245" t="str">
        <f>IF(OR(TOTAL!L98="",TOTAL!L98=0),"",TOTAL!L98/TOTAL!$C$6*'Vîrsta 5-7 ani'!$C$6)</f>
        <v/>
      </c>
      <c r="M98" s="245" t="str">
        <f>IF(OR(TOTAL!M98="",TOTAL!M98=0),"",TOTAL!M98/TOTAL!$C$6*'Vîrsta 5-7 ani'!$C$6)</f>
        <v/>
      </c>
      <c r="N98" s="245" t="str">
        <f>IF(OR(TOTAL!N98="",TOTAL!N98=0),"",TOTAL!N98/TOTAL!$C$6*'Vîrsta 5-7 ani'!$C$6)</f>
        <v/>
      </c>
      <c r="O98" s="245" t="str">
        <f>IF(OR(TOTAL!O98="",TOTAL!O98=0),"",TOTAL!O98/TOTAL!$C$6*'Vîrsta 5-7 ani'!$C$6)</f>
        <v/>
      </c>
      <c r="P98" s="245" t="str">
        <f>IF(OR(TOTAL!P98="",TOTAL!P98=0),"",TOTAL!P98/TOTAL!$C$6*'Vîrsta 5-7 ani'!$C$6)</f>
        <v/>
      </c>
      <c r="Q98" s="245" t="str">
        <f>IF(OR(TOTAL!Q98="",TOTAL!Q98=0),"",TOTAL!Q98/TOTAL!$C$6*'Vîrsta 5-7 ani'!$C$6)</f>
        <v/>
      </c>
      <c r="R98" s="245" t="str">
        <f>IF(OR(TOTAL!R98="",TOTAL!R98=0),"",TOTAL!R98/TOTAL!$C$6*'Vîrsta 5-7 ani'!$C$6)</f>
        <v/>
      </c>
      <c r="S98" s="245" t="str">
        <f>IF(OR(TOTAL!S98="",TOTAL!S98=0),"",TOTAL!S98/TOTAL!$C$6*'Vîrsta 5-7 ani'!$C$6)</f>
        <v/>
      </c>
      <c r="T98" s="245" t="str">
        <f>IF(OR(TOTAL!T98="",TOTAL!T98=0),"",TOTAL!T98/TOTAL!$C$6*'Vîrsta 5-7 ani'!$C$6)</f>
        <v/>
      </c>
      <c r="U98" s="245" t="str">
        <f>IF(OR(TOTAL!U98="",TOTAL!U98=0),"",TOTAL!U98/TOTAL!$C$6*'Vîrsta 5-7 ani'!$C$6)</f>
        <v/>
      </c>
      <c r="V98" s="245" t="str">
        <f>IF(OR(TOTAL!V98="",TOTAL!V98=0),"",TOTAL!V98/TOTAL!$C$6*'Vîrsta 5-7 ani'!$C$6)</f>
        <v/>
      </c>
      <c r="W98" s="245" t="str">
        <f>IF(OR(TOTAL!W98="",TOTAL!W98=0),"",TOTAL!W98/TOTAL!$C$6*'Vîrsta 5-7 ani'!$C$6)</f>
        <v/>
      </c>
      <c r="X98" s="245" t="str">
        <f>IF(OR(TOTAL!X98="",TOTAL!X98=0),"",TOTAL!X98/TOTAL!$C$6*'Vîrsta 5-7 ani'!$C$6)</f>
        <v/>
      </c>
      <c r="Y98" s="245" t="str">
        <f>IF(OR(TOTAL!Y98="",TOTAL!Y98=0),"",TOTAL!Y98/TOTAL!$C$6*'Vîrsta 5-7 ani'!$C$6)</f>
        <v/>
      </c>
      <c r="Z98" s="11">
        <f t="shared" si="60"/>
        <v>0</v>
      </c>
      <c r="AA98" s="11">
        <f t="shared" si="37"/>
        <v>0</v>
      </c>
      <c r="AB98" s="11" t="str">
        <f t="shared" si="56"/>
        <v/>
      </c>
      <c r="AC98" s="7"/>
      <c r="AD98" s="97" t="str">
        <f t="shared" si="61"/>
        <v/>
      </c>
      <c r="AE98" s="98">
        <v>4.0000000000000001E-3</v>
      </c>
      <c r="AF98" s="97" t="str">
        <f t="shared" si="57"/>
        <v/>
      </c>
      <c r="AG98" s="98"/>
      <c r="AH98" s="97" t="str">
        <f t="shared" si="58"/>
        <v/>
      </c>
      <c r="AI98" s="98">
        <v>0.81</v>
      </c>
      <c r="AJ98" s="97" t="str">
        <f t="shared" si="53"/>
        <v/>
      </c>
      <c r="AK98" s="98">
        <v>3.25</v>
      </c>
      <c r="AL98" s="192"/>
      <c r="AM98" s="99"/>
      <c r="AN98" s="99"/>
      <c r="AO98" s="66"/>
    </row>
    <row r="99" spans="1:41" s="31" customFormat="1" ht="15.75" x14ac:dyDescent="0.25">
      <c r="A99" s="312"/>
      <c r="B99" s="60" t="s">
        <v>49</v>
      </c>
      <c r="C99" s="245" t="str">
        <f>IF(OR(TOTAL!C99="",TOTAL!C99=0),"",TOTAL!C99/TOTAL!$C$6*'Vîrsta 5-7 ani'!$C$6)</f>
        <v/>
      </c>
      <c r="D99" s="245">
        <f>IF(OR(TOTAL!D99="",TOTAL!D99=0),"",TOTAL!D99/TOTAL!$C$6*'Vîrsta 5-7 ani'!$C$6)</f>
        <v>9.1200000000000003E-2</v>
      </c>
      <c r="E99" s="245">
        <f>IF(OR(TOTAL!E99="",TOTAL!E99=0),"",TOTAL!E99/TOTAL!$C$6*'Vîrsta 5-7 ani'!$C$6)</f>
        <v>9.1200000000000003E-2</v>
      </c>
      <c r="F99" s="245">
        <f>IF(OR(TOTAL!F99="",TOTAL!F99=0),"",TOTAL!F99/TOTAL!$C$6*'Vîrsta 5-7 ani'!$C$6)</f>
        <v>2.64E-2</v>
      </c>
      <c r="G99" s="245" t="str">
        <f>IF(OR(TOTAL!G99="",TOTAL!G99=0),"",TOTAL!G99/TOTAL!$C$6*'Vîrsta 5-7 ani'!$C$6)</f>
        <v/>
      </c>
      <c r="H99" s="245" t="str">
        <f>IF(OR(TOTAL!H99="",TOTAL!H99=0),"",TOTAL!H99/TOTAL!$C$6*'Vîrsta 5-7 ani'!$C$6)</f>
        <v/>
      </c>
      <c r="I99" s="245">
        <f>IF(OR(TOTAL!I99="",TOTAL!I99=0),"",TOTAL!I99/TOTAL!$C$6*'Vîrsta 5-7 ani'!$C$6)</f>
        <v>0.06</v>
      </c>
      <c r="J99" s="245" t="str">
        <f>IF(OR(TOTAL!J99="",TOTAL!J99=0),"",TOTAL!J99/TOTAL!$C$6*'Vîrsta 5-7 ani'!$C$6)</f>
        <v/>
      </c>
      <c r="K99" s="245">
        <f>IF(OR(TOTAL!K99="",TOTAL!K99=0),"",TOTAL!K99/TOTAL!$C$6*'Vîrsta 5-7 ani'!$C$6)</f>
        <v>4.8000000000000001E-2</v>
      </c>
      <c r="L99" s="245" t="str">
        <f>IF(OR(TOTAL!L99="",TOTAL!L99=0),"",TOTAL!L99/TOTAL!$C$6*'Vîrsta 5-7 ani'!$C$6)</f>
        <v/>
      </c>
      <c r="M99" s="245" t="str">
        <f>IF(OR(TOTAL!M99="",TOTAL!M99=0),"",TOTAL!M99/TOTAL!$C$6*'Vîrsta 5-7 ani'!$C$6)</f>
        <v/>
      </c>
      <c r="N99" s="245">
        <f>IF(OR(TOTAL!N99="",TOTAL!N99=0),"",TOTAL!N99/TOTAL!$C$6*'Vîrsta 5-7 ani'!$C$6)</f>
        <v>4.8000000000000001E-2</v>
      </c>
      <c r="O99" s="245">
        <f>IF(OR(TOTAL!O99="",TOTAL!O99=0),"",TOTAL!O99/TOTAL!$C$6*'Vîrsta 5-7 ani'!$C$6)</f>
        <v>7.2000000000000008E-2</v>
      </c>
      <c r="P99" s="245">
        <f>IF(OR(TOTAL!P99="",TOTAL!P99=0),"",TOTAL!P99/TOTAL!$C$6*'Vîrsta 5-7 ani'!$C$6)</f>
        <v>0.48</v>
      </c>
      <c r="Q99" s="245" t="str">
        <f>IF(OR(TOTAL!Q99="",TOTAL!Q99=0),"",TOTAL!Q99/TOTAL!$C$6*'Vîrsta 5-7 ani'!$C$6)</f>
        <v/>
      </c>
      <c r="R99" s="245" t="str">
        <f>IF(OR(TOTAL!R99="",TOTAL!R99=0),"",TOTAL!R99/TOTAL!$C$6*'Vîrsta 5-7 ani'!$C$6)</f>
        <v/>
      </c>
      <c r="S99" s="245" t="str">
        <f>IF(OR(TOTAL!S99="",TOTAL!S99=0),"",TOTAL!S99/TOTAL!$C$6*'Vîrsta 5-7 ani'!$C$6)</f>
        <v/>
      </c>
      <c r="T99" s="245">
        <f>IF(OR(TOTAL!T99="",TOTAL!T99=0),"",TOTAL!T99/TOTAL!$C$6*'Vîrsta 5-7 ani'!$C$6)</f>
        <v>0.52800000000000002</v>
      </c>
      <c r="U99" s="245" t="str">
        <f>IF(OR(TOTAL!U99="",TOTAL!U99=0),"",TOTAL!U99/TOTAL!$C$6*'Vîrsta 5-7 ani'!$C$6)</f>
        <v/>
      </c>
      <c r="V99" s="245" t="str">
        <f>IF(OR(TOTAL!V99="",TOTAL!V99=0),"",TOTAL!V99/TOTAL!$C$6*'Vîrsta 5-7 ani'!$C$6)</f>
        <v/>
      </c>
      <c r="W99" s="245" t="str">
        <f>IF(OR(TOTAL!W99="",TOTAL!W99=0),"",TOTAL!W99/TOTAL!$C$6*'Vîrsta 5-7 ani'!$C$6)</f>
        <v/>
      </c>
      <c r="X99" s="245" t="str">
        <f>IF(OR(TOTAL!X99="",TOTAL!X99=0),"",TOTAL!X99/TOTAL!$C$6*'Vîrsta 5-7 ani'!$C$6)</f>
        <v/>
      </c>
      <c r="Y99" s="245" t="str">
        <f>IF(OR(TOTAL!Y99="",TOTAL!Y99=0),"",TOTAL!Y99/TOTAL!$C$6*'Vîrsta 5-7 ani'!$C$6)</f>
        <v/>
      </c>
      <c r="Z99" s="11">
        <f t="shared" si="60"/>
        <v>1.4448000000000001</v>
      </c>
      <c r="AA99" s="11">
        <f t="shared" si="37"/>
        <v>2.0610556348074178</v>
      </c>
      <c r="AB99" s="11">
        <f t="shared" si="56"/>
        <v>2.0610556348074178</v>
      </c>
      <c r="AC99" s="7"/>
      <c r="AD99" s="97">
        <f t="shared" si="61"/>
        <v>2.885477888730385E-2</v>
      </c>
      <c r="AE99" s="98">
        <v>1.4E-2</v>
      </c>
      <c r="AF99" s="97">
        <f t="shared" si="57"/>
        <v>2.061055634807418E-3</v>
      </c>
      <c r="AG99" s="98">
        <v>1E-3</v>
      </c>
      <c r="AH99" s="97">
        <f t="shared" si="58"/>
        <v>1.3551440798858772</v>
      </c>
      <c r="AI99" s="98">
        <v>0.65749999999999997</v>
      </c>
      <c r="AJ99" s="97">
        <f t="shared" si="53"/>
        <v>4.7507332382310983</v>
      </c>
      <c r="AK99" s="98">
        <v>2.3050000000000002</v>
      </c>
      <c r="AL99" s="204"/>
      <c r="AM99" s="176"/>
      <c r="AN99" s="176"/>
      <c r="AO99" s="66"/>
    </row>
    <row r="100" spans="1:41" ht="16.5" thickBot="1" x14ac:dyDescent="0.3">
      <c r="A100" s="237">
        <v>13</v>
      </c>
      <c r="B100" s="73" t="s">
        <v>9</v>
      </c>
      <c r="C100" s="253">
        <f>IF(OR(TOTAL!C100="",TOTAL!C100=0),"",IF('Vîrsta 1-2 ani'!$C$6&lt;=0,(('Vîrsta 3-4 ani'!C100/'Vîrsta 3-4 ani'!$C$6)+0.00032)*'Vîrsta 5-7 ani'!$C$6,(('Vîrsta 1-2 ani'!C100/'Vîrsta 1-2 ani'!$C$6)+0.00048)*'Vîrsta 5-7 ani'!$C$6))</f>
        <v>1.3766400000000002E-2</v>
      </c>
      <c r="D100" s="253">
        <f>IF(OR(TOTAL!D100="",TOTAL!D100=0),"",IF('Vîrsta 1-2 ani'!$C$6&lt;=0,(('Vîrsta 3-4 ani'!D100/'Vîrsta 3-4 ani'!$C$6)+0.00032)*'Vîrsta 5-7 ani'!$C$6,(('Vîrsta 1-2 ani'!D100/'Vîrsta 1-2 ani'!$C$6)+0.00048)*'Vîrsta 5-7 ani'!$C$6))</f>
        <v>8.9663999999999994E-3</v>
      </c>
      <c r="E100" s="253">
        <f>IF(OR(TOTAL!E100="",TOTAL!E100=0),"",IF('Vîrsta 1-2 ani'!$C$6&lt;=0,(('Vîrsta 3-4 ani'!E100/'Vîrsta 3-4 ani'!$C$6)+0.00032)*'Vîrsta 5-7 ani'!$C$6,(('Vîrsta 1-2 ani'!E100/'Vîrsta 1-2 ani'!$C$6)+0.00048)*'Vîrsta 5-7 ani'!$C$6))</f>
        <v>8.0064000000000003E-3</v>
      </c>
      <c r="F100" s="253">
        <f>IF(OR(TOTAL!F100="",TOTAL!F100=0),"",IF('Vîrsta 1-2 ani'!$C$6&lt;=0,(('Vîrsta 3-4 ani'!F100/'Vîrsta 3-4 ani'!$C$6)+0.00032)*'Vîrsta 5-7 ani'!$C$6,(('Vîrsta 1-2 ani'!F100/'Vîrsta 1-2 ani'!$C$6)+0.00048)*'Vîrsta 5-7 ani'!$C$6))</f>
        <v>7.0463999999999995E-3</v>
      </c>
      <c r="G100" s="253">
        <f>IF(OR(TOTAL!G100="",TOTAL!G100=0),"",IF('Vîrsta 1-2 ani'!$C$6&lt;=0,(('Vîrsta 3-4 ani'!G100/'Vîrsta 3-4 ani'!$C$6)+0.00032)*'Vîrsta 5-7 ani'!$C$6,(('Vîrsta 1-2 ani'!G100/'Vîrsta 1-2 ani'!$C$6)+0.00048)*'Vîrsta 5-7 ani'!$C$6))</f>
        <v>7.5263999999999991E-3</v>
      </c>
      <c r="H100" s="253">
        <f>IF(OR(TOTAL!H100="",TOTAL!H100=0),"",IF('Vîrsta 1-2 ani'!$C$6&lt;=0,(('Vîrsta 3-4 ani'!H100/'Vîrsta 3-4 ani'!$C$6)+0.00032)*'Vîrsta 5-7 ani'!$C$6,(('Vîrsta 1-2 ani'!H100/'Vîrsta 1-2 ani'!$C$6)+0.00048)*'Vîrsta 5-7 ani'!$C$6))</f>
        <v>1.13664E-2</v>
      </c>
      <c r="I100" s="253">
        <f>IF(OR(TOTAL!I100="",TOTAL!I100=0),"",IF('Vîrsta 1-2 ani'!$C$6&lt;=0,(('Vîrsta 3-4 ani'!I100/'Vîrsta 3-4 ani'!$C$6)+0.00032)*'Vîrsta 5-7 ani'!$C$6,(('Vîrsta 1-2 ani'!I100/'Vîrsta 1-2 ani'!$C$6)+0.00048)*'Vîrsta 5-7 ani'!$C$6))</f>
        <v>1.13664E-2</v>
      </c>
      <c r="J100" s="253">
        <f>IF(OR(TOTAL!J100="",TOTAL!J100=0),"",IF('Vîrsta 1-2 ani'!$C$6&lt;=0,(('Vîrsta 3-4 ani'!J100/'Vîrsta 3-4 ani'!$C$6)+0.00032)*'Vîrsta 5-7 ani'!$C$6,(('Vîrsta 1-2 ani'!J100/'Vîrsta 1-2 ani'!$C$6)+0.00048)*'Vîrsta 5-7 ani'!$C$6))</f>
        <v>1.13664E-2</v>
      </c>
      <c r="K100" s="253">
        <f>IF(OR(TOTAL!K100="",TOTAL!K100=0),"",IF('Vîrsta 1-2 ani'!$C$6&lt;=0,(('Vîrsta 3-4 ani'!K100/'Vîrsta 3-4 ani'!$C$6)+0.00032)*'Vîrsta 5-7 ani'!$C$6,(('Vîrsta 1-2 ani'!K100/'Vîrsta 1-2 ani'!$C$6)+0.00048)*'Vîrsta 5-7 ani'!$C$6))</f>
        <v>1.13664E-2</v>
      </c>
      <c r="L100" s="253">
        <f>IF(OR(TOTAL!L100="",TOTAL!L100=0),"",IF('Vîrsta 1-2 ani'!$C$6&lt;=0,(('Vîrsta 3-4 ani'!L100/'Vîrsta 3-4 ani'!$C$6)+0.00032)*'Vîrsta 5-7 ani'!$C$6,(('Vîrsta 1-2 ani'!L100/'Vîrsta 1-2 ani'!$C$6)+0.00048)*'Vîrsta 5-7 ani'!$C$6))</f>
        <v>8.0064000000000003E-3</v>
      </c>
      <c r="M100" s="253">
        <f>IF(OR(TOTAL!M100="",TOTAL!M100=0),"",IF('Vîrsta 1-2 ani'!$C$6&lt;=0,(('Vîrsta 3-4 ani'!M100/'Vîrsta 3-4 ani'!$C$6)+0.00032)*'Vîrsta 5-7 ani'!$C$6,(('Vîrsta 1-2 ani'!M100/'Vîrsta 1-2 ani'!$C$6)+0.00048)*'Vîrsta 5-7 ani'!$C$6))</f>
        <v>1.13664E-2</v>
      </c>
      <c r="N100" s="253">
        <f>IF(OR(TOTAL!N100="",TOTAL!N100=0),"",IF('Vîrsta 1-2 ani'!$C$6&lt;=0,(('Vîrsta 3-4 ani'!N100/'Vîrsta 3-4 ani'!$C$6)+0.00032)*'Vîrsta 5-7 ani'!$C$6,(('Vîrsta 1-2 ani'!N100/'Vîrsta 1-2 ani'!$C$6)+0.00048)*'Vîrsta 5-7 ani'!$C$6))</f>
        <v>1.13664E-2</v>
      </c>
      <c r="O100" s="253">
        <f>IF(OR(TOTAL!O100="",TOTAL!O100=0),"",IF('Vîrsta 1-2 ani'!$C$6&lt;=0,(('Vîrsta 3-4 ani'!O100/'Vîrsta 3-4 ani'!$C$6)+0.00032)*'Vîrsta 5-7 ani'!$C$6,(('Vîrsta 1-2 ani'!O100/'Vîrsta 1-2 ani'!$C$6)+0.00048)*'Vîrsta 5-7 ani'!$C$6))</f>
        <v>8.9663999999999994E-3</v>
      </c>
      <c r="P100" s="253">
        <f>IF(OR(TOTAL!P100="",TOTAL!P100=0),"",IF('Vîrsta 1-2 ani'!$C$6&lt;=0,(('Vîrsta 3-4 ani'!P100/'Vîrsta 3-4 ani'!$C$6)+0.00032)*'Vîrsta 5-7 ani'!$C$6,(('Vîrsta 1-2 ani'!P100/'Vîrsta 1-2 ani'!$C$6)+0.00048)*'Vîrsta 5-7 ani'!$C$6))</f>
        <v>9.7766400000000031E-2</v>
      </c>
      <c r="Q100" s="253">
        <f>IF(OR(TOTAL!Q100="",TOTAL!Q100=0),"",IF('Vîrsta 1-2 ani'!$C$6&lt;=0,(('Vîrsta 3-4 ani'!Q100/'Vîrsta 3-4 ani'!$C$6)+0.00032)*'Vîrsta 5-7 ani'!$C$6,(('Vîrsta 1-2 ani'!Q100/'Vîrsta 1-2 ani'!$C$6)+0.00048)*'Vîrsta 5-7 ani'!$C$6))</f>
        <v>7.376640000000001E-2</v>
      </c>
      <c r="R100" s="253">
        <f>IF(OR(TOTAL!R100="",TOTAL!R100=0),"",IF('Vîrsta 1-2 ani'!$C$6&lt;=0,(('Vîrsta 3-4 ani'!R100/'Vîrsta 3-4 ani'!$C$6)+0.00032)*'Vîrsta 5-7 ani'!$C$6,(('Vîrsta 1-2 ani'!R100/'Vîrsta 1-2 ani'!$C$6)+0.00048)*'Vîrsta 5-7 ani'!$C$6))</f>
        <v>1.9046399999999998E-2</v>
      </c>
      <c r="S100" s="253">
        <f>IF(OR(TOTAL!S100="",TOTAL!S100=0),"",IF('Vîrsta 1-2 ani'!$C$6&lt;=0,(('Vîrsta 3-4 ani'!S100/'Vîrsta 3-4 ani'!$C$6)+0.00032)*'Vîrsta 5-7 ani'!$C$6,(('Vîrsta 1-2 ani'!S100/'Vîrsta 1-2 ani'!$C$6)+0.00048)*'Vîrsta 5-7 ani'!$C$6))</f>
        <v>7.376640000000001E-2</v>
      </c>
      <c r="T100" s="253">
        <f>IF(OR(TOTAL!T100="",TOTAL!T100=0),"",IF('Vîrsta 1-2 ani'!$C$6&lt;=0,(('Vîrsta 3-4 ani'!T100/'Vîrsta 3-4 ani'!$C$6)+0.00032)*'Vîrsta 5-7 ani'!$C$6,(('Vîrsta 1-2 ani'!T100/'Vîrsta 1-2 ani'!$C$6)+0.00048)*'Vîrsta 5-7 ani'!$C$6))</f>
        <v>0.1059264</v>
      </c>
      <c r="U100" s="253">
        <f>IF(OR(TOTAL!U100="",TOTAL!U100=0),"",IF('Vîrsta 1-2 ani'!$C$6&lt;=0,(('Vîrsta 3-4 ani'!U100/'Vîrsta 3-4 ani'!$C$6)+0.00032)*'Vîrsta 5-7 ani'!$C$6,(('Vîrsta 1-2 ani'!U100/'Vîrsta 1-2 ani'!$C$6)+0.00048)*'Vîrsta 5-7 ani'!$C$6))</f>
        <v>0.11408640000000003</v>
      </c>
      <c r="V100" s="253">
        <f>IF(OR(TOTAL!V100="",TOTAL!V100=0),"",IF('Vîrsta 1-2 ani'!$C$6&lt;=0,(('Vîrsta 3-4 ani'!V100/'Vîrsta 3-4 ani'!$C$6)+0.00032)*'Vîrsta 5-7 ani'!$C$6,(('Vîrsta 1-2 ani'!V100/'Vîrsta 1-2 ani'!$C$6)+0.00048)*'Vîrsta 5-7 ani'!$C$6))</f>
        <v>9.7766400000000031E-2</v>
      </c>
      <c r="W100" s="253" t="str">
        <f>IF(OR(TOTAL!W100="",TOTAL!W100=0),"",IF('Vîrsta 1-2 ani'!$C$6&lt;=0,(('Vîrsta 3-4 ani'!W100/'Vîrsta 3-4 ani'!$C$6)+0.00032)*'Vîrsta 5-7 ani'!$C$6,(('Vîrsta 1-2 ani'!W100/'Vîrsta 1-2 ani'!$C$6)+0.00048)*'Vîrsta 5-7 ani'!$C$6))</f>
        <v/>
      </c>
      <c r="X100" s="253" t="str">
        <f>IF(OR(TOTAL!X100="",TOTAL!X100=0),"",IF('Vîrsta 1-2 ani'!$C$6&lt;=0,(('Vîrsta 3-4 ani'!X100/'Vîrsta 3-4 ani'!$C$6)+0.00032)*'Vîrsta 5-7 ani'!$C$6,(('Vîrsta 1-2 ani'!X100/'Vîrsta 1-2 ani'!$C$6)+0.00048)*'Vîrsta 5-7 ani'!$C$6))</f>
        <v/>
      </c>
      <c r="Y100" s="253" t="str">
        <f>IF(OR(TOTAL!Y100="",TOTAL!Y100=0),"",IF('Vîrsta 1-2 ani'!$C$6&lt;=0,(('Vîrsta 3-4 ani'!Y100/'Vîrsta 3-4 ani'!$C$6)+0.00032)*'Vîrsta 5-7 ani'!$C$6,(('Vîrsta 1-2 ani'!Y100/'Vîrsta 1-2 ani'!$C$6)+0.00048)*'Vîrsta 5-7 ani'!$C$6))</f>
        <v/>
      </c>
      <c r="Z100" s="74">
        <f t="shared" si="60"/>
        <v>0.71260800000000013</v>
      </c>
      <c r="AA100" s="74">
        <f t="shared" si="37"/>
        <v>1.016559201141227</v>
      </c>
      <c r="AB100" s="74">
        <f t="shared" si="38"/>
        <v>1.016559201141227</v>
      </c>
      <c r="AC100" s="75"/>
      <c r="AD100" s="106">
        <f t="shared" si="61"/>
        <v>0</v>
      </c>
      <c r="AE100" s="107"/>
      <c r="AF100" s="106">
        <f t="shared" si="57"/>
        <v>0</v>
      </c>
      <c r="AG100" s="107"/>
      <c r="AH100" s="106">
        <f t="shared" si="58"/>
        <v>0</v>
      </c>
      <c r="AI100" s="107"/>
      <c r="AJ100" s="106">
        <f t="shared" si="53"/>
        <v>0</v>
      </c>
      <c r="AK100" s="146"/>
      <c r="AL100" s="205">
        <v>1.6</v>
      </c>
      <c r="AM100" s="147">
        <f t="shared" ref="AM100" si="62">IFERROR((AB100-AL100),"")</f>
        <v>-0.58344079885877309</v>
      </c>
      <c r="AN100" s="147">
        <f t="shared" ref="AN100" si="63">IFERROR((AB100*100/AL100),"")</f>
        <v>63.534950071326683</v>
      </c>
      <c r="AO100" s="18"/>
    </row>
    <row r="101" spans="1:41" ht="15.75" x14ac:dyDescent="0.25">
      <c r="A101" s="109">
        <v>14</v>
      </c>
      <c r="B101" s="110" t="s">
        <v>8</v>
      </c>
      <c r="C101" s="254">
        <f>IF(OR(TOTAL!C101="",TOTAL!C101=0),"",TOTAL!C101/TOTAL!$C$6*'Vîrsta 5-7 ani'!$C$6)</f>
        <v>1.2E-2</v>
      </c>
      <c r="D101" s="254" t="str">
        <f>IF(OR(TOTAL!D101="",TOTAL!D101=0),"",TOTAL!D101/TOTAL!$C$6*'Vîrsta 5-7 ani'!$C$6)</f>
        <v/>
      </c>
      <c r="E101" s="254" t="str">
        <f>IF(OR(TOTAL!E101="",TOTAL!E101=0),"",TOTAL!E101/TOTAL!$C$6*'Vîrsta 5-7 ani'!$C$6)</f>
        <v/>
      </c>
      <c r="F101" s="254">
        <f>IF(OR(TOTAL!F101="",TOTAL!F101=0),"",TOTAL!F101/TOTAL!$C$6*'Vîrsta 5-7 ani'!$C$6)</f>
        <v>5.28E-3</v>
      </c>
      <c r="G101" s="254" t="str">
        <f>IF(OR(TOTAL!G101="",TOTAL!G101=0),"",TOTAL!G101/TOTAL!$C$6*'Vîrsta 5-7 ani'!$C$6)</f>
        <v/>
      </c>
      <c r="H101" s="254" t="str">
        <f>IF(OR(TOTAL!H101="",TOTAL!H101=0),"",TOTAL!H101/TOTAL!$C$6*'Vîrsta 5-7 ani'!$C$6)</f>
        <v/>
      </c>
      <c r="I101" s="254">
        <f>IF(OR(TOTAL!I101="",TOTAL!I101=0),"",TOTAL!I101/TOTAL!$C$6*'Vîrsta 5-7 ani'!$C$6)</f>
        <v>9.6000000000000009E-3</v>
      </c>
      <c r="J101" s="254" t="str">
        <f>IF(OR(TOTAL!J101="",TOTAL!J101=0),"",TOTAL!J101/TOTAL!$C$6*'Vîrsta 5-7 ani'!$C$6)</f>
        <v/>
      </c>
      <c r="K101" s="254">
        <f>IF(OR(TOTAL!K101="",TOTAL!K101=0),"",TOTAL!K101/TOTAL!$C$6*'Vîrsta 5-7 ani'!$C$6)</f>
        <v>9.6000000000000009E-3</v>
      </c>
      <c r="L101" s="254" t="str">
        <f>IF(OR(TOTAL!L101="",TOTAL!L101=0),"",TOTAL!L101/TOTAL!$C$6*'Vîrsta 5-7 ani'!$C$6)</f>
        <v/>
      </c>
      <c r="M101" s="254">
        <f>IF(OR(TOTAL!M101="",TOTAL!M101=0),"",TOTAL!M101/TOTAL!$C$6*'Vîrsta 5-7 ani'!$C$6)</f>
        <v>9.6000000000000009E-3</v>
      </c>
      <c r="N101" s="254">
        <f>IF(OR(TOTAL!N101="",TOTAL!N101=0),"",TOTAL!N101/TOTAL!$C$6*'Vîrsta 5-7 ani'!$C$6)</f>
        <v>9.6000000000000009E-3</v>
      </c>
      <c r="O101" s="254" t="str">
        <f>IF(OR(TOTAL!O101="",TOTAL!O101=0),"",TOTAL!O101/TOTAL!$C$6*'Vîrsta 5-7 ani'!$C$6)</f>
        <v/>
      </c>
      <c r="P101" s="254">
        <f>IF(OR(TOTAL!P101="",TOTAL!P101=0),"",TOTAL!P101/TOTAL!$C$6*'Vîrsta 5-7 ani'!$C$6)</f>
        <v>9.6000000000000002E-2</v>
      </c>
      <c r="Q101" s="254" t="str">
        <f>IF(OR(TOTAL!Q101="",TOTAL!Q101=0),"",TOTAL!Q101/TOTAL!$C$6*'Vîrsta 5-7 ani'!$C$6)</f>
        <v/>
      </c>
      <c r="R101" s="254">
        <f>IF(OR(TOTAL!R101="",TOTAL!R101=0),"",TOTAL!R101/TOTAL!$C$6*'Vîrsta 5-7 ani'!$C$6)</f>
        <v>1.7279999999999997E-2</v>
      </c>
      <c r="S101" s="254">
        <f>IF(OR(TOTAL!S101="",TOTAL!S101=0),"",TOTAL!S101/TOTAL!$C$6*'Vîrsta 5-7 ani'!$C$6)</f>
        <v>1.44E-2</v>
      </c>
      <c r="T101" s="254">
        <f>IF(OR(TOTAL!T101="",TOTAL!T101=0),"",TOTAL!T101/TOTAL!$C$6*'Vîrsta 5-7 ani'!$C$6)</f>
        <v>1.0319999999999999E-2</v>
      </c>
      <c r="U101" s="254" t="str">
        <f>IF(OR(TOTAL!U101="",TOTAL!U101=0),"",TOTAL!U101/TOTAL!$C$6*'Vîrsta 5-7 ani'!$C$6)</f>
        <v/>
      </c>
      <c r="V101" s="254">
        <f>IF(OR(TOTAL!V101="",TOTAL!V101=0),"",TOTAL!V101/TOTAL!$C$6*'Vîrsta 5-7 ani'!$C$6)</f>
        <v>9.6000000000000009E-3</v>
      </c>
      <c r="W101" s="254" t="str">
        <f>IF(OR(TOTAL!W101="",TOTAL!W101=0),"",TOTAL!W101/TOTAL!$C$6*'Vîrsta 5-7 ani'!$C$6)</f>
        <v/>
      </c>
      <c r="X101" s="254" t="str">
        <f>IF(OR(TOTAL!X101="",TOTAL!X101=0),"",TOTAL!X101/TOTAL!$C$6*'Vîrsta 5-7 ani'!$C$6)</f>
        <v/>
      </c>
      <c r="Y101" s="254" t="str">
        <f>IF(OR(TOTAL!Y101="",TOTAL!Y101=0),"",TOTAL!Y101/TOTAL!$C$6*'Vîrsta 5-7 ani'!$C$6)</f>
        <v/>
      </c>
      <c r="Z101" s="111">
        <f t="shared" si="60"/>
        <v>0.20327999999999996</v>
      </c>
      <c r="AA101" s="111">
        <f t="shared" si="37"/>
        <v>0.28998573466476457</v>
      </c>
      <c r="AB101" s="111">
        <f t="shared" si="38"/>
        <v>0.28998573466476457</v>
      </c>
      <c r="AC101" s="112">
        <v>0</v>
      </c>
      <c r="AD101" s="111">
        <f t="shared" si="61"/>
        <v>0</v>
      </c>
      <c r="AE101" s="113">
        <v>0</v>
      </c>
      <c r="AF101" s="111">
        <f t="shared" si="57"/>
        <v>0</v>
      </c>
      <c r="AG101" s="113">
        <v>0</v>
      </c>
      <c r="AH101" s="111">
        <f t="shared" si="58"/>
        <v>0</v>
      </c>
      <c r="AI101" s="140">
        <v>0</v>
      </c>
      <c r="AJ101" s="227">
        <f t="shared" si="53"/>
        <v>0</v>
      </c>
      <c r="AK101" s="224">
        <v>0</v>
      </c>
      <c r="AL101" s="142"/>
      <c r="AM101" s="143"/>
      <c r="AN101" s="143"/>
      <c r="AO101" s="18"/>
    </row>
    <row r="102" spans="1:41" ht="15.75" x14ac:dyDescent="0.25">
      <c r="A102" s="81">
        <v>15</v>
      </c>
      <c r="B102" s="82" t="s">
        <v>10</v>
      </c>
      <c r="C102" s="255" t="str">
        <f>IF(OR(TOTAL!C102="",TOTAL!C102=0),"",TOTAL!C102/TOTAL!$C$6*'Vîrsta 5-7 ani'!$C$6)</f>
        <v/>
      </c>
      <c r="D102" s="255" t="str">
        <f>IF(OR(TOTAL!D102="",TOTAL!D102=0),"",TOTAL!D102/TOTAL!$C$6*'Vîrsta 5-7 ani'!$C$6)</f>
        <v/>
      </c>
      <c r="E102" s="255">
        <f>IF(OR(TOTAL!E102="",TOTAL!E102=0),"",TOTAL!E102/TOTAL!$C$6*'Vîrsta 5-7 ani'!$C$6)</f>
        <v>1.2E-2</v>
      </c>
      <c r="F102" s="255" t="str">
        <f>IF(OR(TOTAL!F102="",TOTAL!F102=0),"",TOTAL!F102/TOTAL!$C$6*'Vîrsta 5-7 ani'!$C$6)</f>
        <v/>
      </c>
      <c r="G102" s="255" t="str">
        <f>IF(OR(TOTAL!G102="",TOTAL!G102=0),"",TOTAL!G102/TOTAL!$C$6*'Vîrsta 5-7 ani'!$C$6)</f>
        <v/>
      </c>
      <c r="H102" s="255" t="str">
        <f>IF(OR(TOTAL!H102="",TOTAL!H102=0),"",TOTAL!H102/TOTAL!$C$6*'Vîrsta 5-7 ani'!$C$6)</f>
        <v/>
      </c>
      <c r="I102" s="255" t="str">
        <f>IF(OR(TOTAL!I102="",TOTAL!I102=0),"",TOTAL!I102/TOTAL!$C$6*'Vîrsta 5-7 ani'!$C$6)</f>
        <v/>
      </c>
      <c r="J102" s="255" t="str">
        <f>IF(OR(TOTAL!J102="",TOTAL!J102=0),"",TOTAL!J102/TOTAL!$C$6*'Vîrsta 5-7 ani'!$C$6)</f>
        <v/>
      </c>
      <c r="K102" s="255" t="str">
        <f>IF(OR(TOTAL!K102="",TOTAL!K102=0),"",TOTAL!K102/TOTAL!$C$6*'Vîrsta 5-7 ani'!$C$6)</f>
        <v/>
      </c>
      <c r="L102" s="255" t="str">
        <f>IF(OR(TOTAL!L102="",TOTAL!L102=0),"",TOTAL!L102/TOTAL!$C$6*'Vîrsta 5-7 ani'!$C$6)</f>
        <v/>
      </c>
      <c r="M102" s="255" t="str">
        <f>IF(OR(TOTAL!M102="",TOTAL!M102=0),"",TOTAL!M102/TOTAL!$C$6*'Vîrsta 5-7 ani'!$C$6)</f>
        <v/>
      </c>
      <c r="N102" s="255" t="str">
        <f>IF(OR(TOTAL!N102="",TOTAL!N102=0),"",TOTAL!N102/TOTAL!$C$6*'Vîrsta 5-7 ani'!$C$6)</f>
        <v/>
      </c>
      <c r="O102" s="255">
        <f>IF(OR(TOTAL!O102="",TOTAL!O102=0),"",TOTAL!O102/TOTAL!$C$6*'Vîrsta 5-7 ani'!$C$6)</f>
        <v>2.4E-2</v>
      </c>
      <c r="P102" s="255" t="str">
        <f>IF(OR(TOTAL!P102="",TOTAL!P102=0),"",TOTAL!P102/TOTAL!$C$6*'Vîrsta 5-7 ani'!$C$6)</f>
        <v/>
      </c>
      <c r="Q102" s="255" t="str">
        <f>IF(OR(TOTAL!Q102="",TOTAL!Q102=0),"",TOTAL!Q102/TOTAL!$C$6*'Vîrsta 5-7 ani'!$C$6)</f>
        <v/>
      </c>
      <c r="R102" s="255" t="str">
        <f>IF(OR(TOTAL!R102="",TOTAL!R102=0),"",TOTAL!R102/TOTAL!$C$6*'Vîrsta 5-7 ani'!$C$6)</f>
        <v/>
      </c>
      <c r="S102" s="255" t="str">
        <f>IF(OR(TOTAL!S102="",TOTAL!S102=0),"",TOTAL!S102/TOTAL!$C$6*'Vîrsta 5-7 ani'!$C$6)</f>
        <v/>
      </c>
      <c r="T102" s="255" t="str">
        <f>IF(OR(TOTAL!T102="",TOTAL!T102=0),"",TOTAL!T102/TOTAL!$C$6*'Vîrsta 5-7 ani'!$C$6)</f>
        <v/>
      </c>
      <c r="U102" s="255" t="str">
        <f>IF(OR(TOTAL!U102="",TOTAL!U102=0),"",TOTAL!U102/TOTAL!$C$6*'Vîrsta 5-7 ani'!$C$6)</f>
        <v/>
      </c>
      <c r="V102" s="255" t="str">
        <f>IF(OR(TOTAL!V102="",TOTAL!V102=0),"",TOTAL!V102/TOTAL!$C$6*'Vîrsta 5-7 ani'!$C$6)</f>
        <v/>
      </c>
      <c r="W102" s="255" t="str">
        <f>IF(OR(TOTAL!W102="",TOTAL!W102=0),"",TOTAL!W102/TOTAL!$C$6*'Vîrsta 5-7 ani'!$C$6)</f>
        <v/>
      </c>
      <c r="X102" s="255" t="str">
        <f>IF(OR(TOTAL!X102="",TOTAL!X102=0),"",TOTAL!X102/TOTAL!$C$6*'Vîrsta 5-7 ani'!$C$6)</f>
        <v/>
      </c>
      <c r="Y102" s="255" t="str">
        <f>IF(OR(TOTAL!Y102="",TOTAL!Y102=0),"",TOTAL!Y102/TOTAL!$C$6*'Vîrsta 5-7 ani'!$C$6)</f>
        <v/>
      </c>
      <c r="Z102" s="83">
        <f t="shared" si="60"/>
        <v>3.6000000000000004E-2</v>
      </c>
      <c r="AA102" s="83">
        <f t="shared" si="37"/>
        <v>5.1355206847360918E-2</v>
      </c>
      <c r="AB102" s="83">
        <f t="shared" si="38"/>
        <v>5.1355206847360918E-2</v>
      </c>
      <c r="AC102" s="94">
        <v>0</v>
      </c>
      <c r="AD102" s="83">
        <f t="shared" si="61"/>
        <v>4.3138373751783173E-3</v>
      </c>
      <c r="AE102" s="85">
        <v>8.4000000000000005E-2</v>
      </c>
      <c r="AF102" s="83">
        <f t="shared" si="57"/>
        <v>9.757489300998574E-4</v>
      </c>
      <c r="AG102" s="85">
        <v>1.9E-2</v>
      </c>
      <c r="AH102" s="83">
        <f t="shared" si="58"/>
        <v>9.2952924393723251E-3</v>
      </c>
      <c r="AI102" s="141">
        <v>0.18099999999999999</v>
      </c>
      <c r="AJ102" s="227">
        <f t="shared" si="53"/>
        <v>5.3922967189728964E-2</v>
      </c>
      <c r="AK102" s="224">
        <v>1.05</v>
      </c>
      <c r="AL102" s="142"/>
      <c r="AM102" s="143"/>
      <c r="AN102" s="143"/>
      <c r="AO102" s="18"/>
    </row>
    <row r="103" spans="1:41" ht="15.75" x14ac:dyDescent="0.25">
      <c r="A103" s="81">
        <v>16</v>
      </c>
      <c r="B103" s="86" t="s">
        <v>50</v>
      </c>
      <c r="C103" s="256" t="str">
        <f>IF(OR(TOTAL!C103="",TOTAL!C103=0),"",TOTAL!C103/TOTAL!$C$6*'Vîrsta 5-7 ani'!$C$6)</f>
        <v/>
      </c>
      <c r="D103" s="256" t="str">
        <f>IF(OR(TOTAL!D103="",TOTAL!D103=0),"",TOTAL!D103/TOTAL!$C$6*'Vîrsta 5-7 ani'!$C$6)</f>
        <v/>
      </c>
      <c r="E103" s="256" t="str">
        <f>IF(OR(TOTAL!E103="",TOTAL!E103=0),"",TOTAL!E103/TOTAL!$C$6*'Vîrsta 5-7 ani'!$C$6)</f>
        <v/>
      </c>
      <c r="F103" s="256" t="str">
        <f>IF(OR(TOTAL!F103="",TOTAL!F103=0),"",TOTAL!F103/TOTAL!$C$6*'Vîrsta 5-7 ani'!$C$6)</f>
        <v/>
      </c>
      <c r="G103" s="256" t="str">
        <f>IF(OR(TOTAL!G103="",TOTAL!G103=0),"",TOTAL!G103/TOTAL!$C$6*'Vîrsta 5-7 ani'!$C$6)</f>
        <v/>
      </c>
      <c r="H103" s="256" t="str">
        <f>IF(OR(TOTAL!H103="",TOTAL!H103=0),"",TOTAL!H103/TOTAL!$C$6*'Vîrsta 5-7 ani'!$C$6)</f>
        <v/>
      </c>
      <c r="I103" s="256" t="str">
        <f>IF(OR(TOTAL!I103="",TOTAL!I103=0),"",TOTAL!I103/TOTAL!$C$6*'Vîrsta 5-7 ani'!$C$6)</f>
        <v/>
      </c>
      <c r="J103" s="256" t="str">
        <f>IF(OR(TOTAL!J103="",TOTAL!J103=0),"",TOTAL!J103/TOTAL!$C$6*'Vîrsta 5-7 ani'!$C$6)</f>
        <v/>
      </c>
      <c r="K103" s="256" t="str">
        <f>IF(OR(TOTAL!K103="",TOTAL!K103=0),"",TOTAL!K103/TOTAL!$C$6*'Vîrsta 5-7 ani'!$C$6)</f>
        <v/>
      </c>
      <c r="L103" s="256" t="str">
        <f>IF(OR(TOTAL!L103="",TOTAL!L103=0),"",TOTAL!L103/TOTAL!$C$6*'Vîrsta 5-7 ani'!$C$6)</f>
        <v/>
      </c>
      <c r="M103" s="256" t="str">
        <f>IF(OR(TOTAL!M103="",TOTAL!M103=0),"",TOTAL!M103/TOTAL!$C$6*'Vîrsta 5-7 ani'!$C$6)</f>
        <v/>
      </c>
      <c r="N103" s="256" t="str">
        <f>IF(OR(TOTAL!N103="",TOTAL!N103=0),"",TOTAL!N103/TOTAL!$C$6*'Vîrsta 5-7 ani'!$C$6)</f>
        <v/>
      </c>
      <c r="O103" s="256" t="str">
        <f>IF(OR(TOTAL!O103="",TOTAL!O103=0),"",TOTAL!O103/TOTAL!$C$6*'Vîrsta 5-7 ani'!$C$6)</f>
        <v/>
      </c>
      <c r="P103" s="256" t="str">
        <f>IF(OR(TOTAL!P103="",TOTAL!P103=0),"",TOTAL!P103/TOTAL!$C$6*'Vîrsta 5-7 ani'!$C$6)</f>
        <v/>
      </c>
      <c r="Q103" s="256" t="str">
        <f>IF(OR(TOTAL!Q103="",TOTAL!Q103=0),"",TOTAL!Q103/TOTAL!$C$6*'Vîrsta 5-7 ani'!$C$6)</f>
        <v/>
      </c>
      <c r="R103" s="256" t="str">
        <f>IF(OR(TOTAL!R103="",TOTAL!R103=0),"",TOTAL!R103/TOTAL!$C$6*'Vîrsta 5-7 ani'!$C$6)</f>
        <v/>
      </c>
      <c r="S103" s="256" t="str">
        <f>IF(OR(TOTAL!S103="",TOTAL!S103=0),"",TOTAL!S103/TOTAL!$C$6*'Vîrsta 5-7 ani'!$C$6)</f>
        <v/>
      </c>
      <c r="T103" s="256" t="str">
        <f>IF(OR(TOTAL!T103="",TOTAL!T103=0),"",TOTAL!T103/TOTAL!$C$6*'Vîrsta 5-7 ani'!$C$6)</f>
        <v/>
      </c>
      <c r="U103" s="256" t="str">
        <f>IF(OR(TOTAL!U103="",TOTAL!U103=0),"",TOTAL!U103/TOTAL!$C$6*'Vîrsta 5-7 ani'!$C$6)</f>
        <v/>
      </c>
      <c r="V103" s="256" t="str">
        <f>IF(OR(TOTAL!V103="",TOTAL!V103=0),"",TOTAL!V103/TOTAL!$C$6*'Vîrsta 5-7 ani'!$C$6)</f>
        <v/>
      </c>
      <c r="W103" s="256" t="str">
        <f>IF(OR(TOTAL!W103="",TOTAL!W103=0),"",TOTAL!W103/TOTAL!$C$6*'Vîrsta 5-7 ani'!$C$6)</f>
        <v/>
      </c>
      <c r="X103" s="256" t="str">
        <f>IF(OR(TOTAL!X103="",TOTAL!X103=0),"",TOTAL!X103/TOTAL!$C$6*'Vîrsta 5-7 ani'!$C$6)</f>
        <v/>
      </c>
      <c r="Y103" s="256" t="str">
        <f>IF(OR(TOTAL!Y103="",TOTAL!Y103=0),"",TOTAL!Y103/TOTAL!$C$6*'Vîrsta 5-7 ani'!$C$6)</f>
        <v/>
      </c>
      <c r="Z103" s="83">
        <f t="shared" si="60"/>
        <v>0</v>
      </c>
      <c r="AA103" s="83">
        <f t="shared" si="37"/>
        <v>0</v>
      </c>
      <c r="AB103" s="83" t="str">
        <f t="shared" si="38"/>
        <v/>
      </c>
      <c r="AC103" s="94">
        <v>0</v>
      </c>
      <c r="AD103" s="83" t="str">
        <f t="shared" si="61"/>
        <v/>
      </c>
      <c r="AE103" s="85">
        <v>5.3999999999999999E-2</v>
      </c>
      <c r="AF103" s="83" t="str">
        <f t="shared" si="57"/>
        <v/>
      </c>
      <c r="AG103" s="85">
        <v>0</v>
      </c>
      <c r="AH103" s="83" t="str">
        <f t="shared" si="58"/>
        <v/>
      </c>
      <c r="AI103" s="141">
        <v>0.15</v>
      </c>
      <c r="AJ103" s="227" t="str">
        <f t="shared" si="53"/>
        <v/>
      </c>
      <c r="AK103" s="224">
        <v>0.85</v>
      </c>
      <c r="AL103" s="144"/>
      <c r="AM103" s="145"/>
      <c r="AN103" s="145"/>
      <c r="AO103" s="18"/>
    </row>
    <row r="104" spans="1:41" ht="15.75" x14ac:dyDescent="0.25">
      <c r="A104" s="87">
        <v>17</v>
      </c>
      <c r="B104" s="86" t="s">
        <v>58</v>
      </c>
      <c r="C104" s="256" t="str">
        <f>IF(OR(TOTAL!C104="",TOTAL!C104=0),"",TOTAL!C104/TOTAL!$C$6*'Vîrsta 5-7 ani'!$C$6)</f>
        <v/>
      </c>
      <c r="D104" s="256" t="str">
        <f>IF(OR(TOTAL!D104="",TOTAL!D104=0),"",TOTAL!D104/TOTAL!$C$6*'Vîrsta 5-7 ani'!$C$6)</f>
        <v/>
      </c>
      <c r="E104" s="256">
        <f>IF(OR(TOTAL!E104="",TOTAL!E104=0),"",TOTAL!E104/TOTAL!$C$6*'Vîrsta 5-7 ani'!$C$6)</f>
        <v>6.239999999999999E-3</v>
      </c>
      <c r="F104" s="256" t="str">
        <f>IF(OR(TOTAL!F104="",TOTAL!F104=0),"",TOTAL!F104/TOTAL!$C$6*'Vîrsta 5-7 ani'!$C$6)</f>
        <v/>
      </c>
      <c r="G104" s="256" t="str">
        <f>IF(OR(TOTAL!G104="",TOTAL!G104=0),"",TOTAL!G104/TOTAL!$C$6*'Vîrsta 5-7 ani'!$C$6)</f>
        <v/>
      </c>
      <c r="H104" s="256">
        <f>IF(OR(TOTAL!H104="",TOTAL!H104=0),"",TOTAL!H104/TOTAL!$C$6*'Vîrsta 5-7 ani'!$C$6)</f>
        <v>9.6000000000000009E-3</v>
      </c>
      <c r="I104" s="256" t="str">
        <f>IF(OR(TOTAL!I104="",TOTAL!I104=0),"",TOTAL!I104/TOTAL!$C$6*'Vîrsta 5-7 ani'!$C$6)</f>
        <v/>
      </c>
      <c r="J104" s="256" t="str">
        <f>IF(OR(TOTAL!J104="",TOTAL!J104=0),"",TOTAL!J104/TOTAL!$C$6*'Vîrsta 5-7 ani'!$C$6)</f>
        <v/>
      </c>
      <c r="K104" s="256" t="str">
        <f>IF(OR(TOTAL!K104="",TOTAL!K104=0),"",TOTAL!K104/TOTAL!$C$6*'Vîrsta 5-7 ani'!$C$6)</f>
        <v/>
      </c>
      <c r="L104" s="256">
        <f>IF(OR(TOTAL!L104="",TOTAL!L104=0),"",TOTAL!L104/TOTAL!$C$6*'Vîrsta 5-7 ani'!$C$6)</f>
        <v>6.239999999999999E-3</v>
      </c>
      <c r="M104" s="256" t="str">
        <f>IF(OR(TOTAL!M104="",TOTAL!M104=0),"",TOTAL!M104/TOTAL!$C$6*'Vîrsta 5-7 ani'!$C$6)</f>
        <v/>
      </c>
      <c r="N104" s="256" t="str">
        <f>IF(OR(TOTAL!N104="",TOTAL!N104=0),"",TOTAL!N104/TOTAL!$C$6*'Vîrsta 5-7 ani'!$C$6)</f>
        <v/>
      </c>
      <c r="O104" s="256">
        <f>IF(OR(TOTAL!O104="",TOTAL!O104=0),"",TOTAL!O104/TOTAL!$C$6*'Vîrsta 5-7 ani'!$C$6)</f>
        <v>7.1999999999999998E-3</v>
      </c>
      <c r="P104" s="256" t="str">
        <f>IF(OR(TOTAL!P104="",TOTAL!P104=0),"",TOTAL!P104/TOTAL!$C$6*'Vîrsta 5-7 ani'!$C$6)</f>
        <v/>
      </c>
      <c r="Q104" s="256" t="str">
        <f>IF(OR(TOTAL!Q104="",TOTAL!Q104=0),"",TOTAL!Q104/TOTAL!$C$6*'Vîrsta 5-7 ani'!$C$6)</f>
        <v/>
      </c>
      <c r="R104" s="256" t="str">
        <f>IF(OR(TOTAL!R104="",TOTAL!R104=0),"",TOTAL!R104/TOTAL!$C$6*'Vîrsta 5-7 ani'!$C$6)</f>
        <v/>
      </c>
      <c r="S104" s="256" t="str">
        <f>IF(OR(TOTAL!S104="",TOTAL!S104=0),"",TOTAL!S104/TOTAL!$C$6*'Vîrsta 5-7 ani'!$C$6)</f>
        <v/>
      </c>
      <c r="T104" s="256" t="str">
        <f>IF(OR(TOTAL!T104="",TOTAL!T104=0),"",TOTAL!T104/TOTAL!$C$6*'Vîrsta 5-7 ani'!$C$6)</f>
        <v/>
      </c>
      <c r="U104" s="256" t="str">
        <f>IF(OR(TOTAL!U104="",TOTAL!U104=0),"",TOTAL!U104/TOTAL!$C$6*'Vîrsta 5-7 ani'!$C$6)</f>
        <v/>
      </c>
      <c r="V104" s="256" t="str">
        <f>IF(OR(TOTAL!V104="",TOTAL!V104=0),"",TOTAL!V104/TOTAL!$C$6*'Vîrsta 5-7 ani'!$C$6)</f>
        <v/>
      </c>
      <c r="W104" s="256" t="str">
        <f>IF(OR(TOTAL!W104="",TOTAL!W104=0),"",TOTAL!W104/TOTAL!$C$6*'Vîrsta 5-7 ani'!$C$6)</f>
        <v/>
      </c>
      <c r="X104" s="256" t="str">
        <f>IF(OR(TOTAL!X104="",TOTAL!X104=0),"",TOTAL!X104/TOTAL!$C$6*'Vîrsta 5-7 ani'!$C$6)</f>
        <v/>
      </c>
      <c r="Y104" s="256" t="str">
        <f>IF(OR(TOTAL!Y104="",TOTAL!Y104=0),"",TOTAL!Y104/TOTAL!$C$6*'Vîrsta 5-7 ani'!$C$6)</f>
        <v/>
      </c>
      <c r="Z104" s="83">
        <f t="shared" si="60"/>
        <v>2.928E-2</v>
      </c>
      <c r="AA104" s="83">
        <f t="shared" si="37"/>
        <v>4.1768901569186875E-2</v>
      </c>
      <c r="AB104" s="88">
        <f t="shared" si="38"/>
        <v>4.1768901569186875E-2</v>
      </c>
      <c r="AC104" s="94"/>
      <c r="AD104" s="83">
        <f t="shared" si="61"/>
        <v>8.3537803138373761E-3</v>
      </c>
      <c r="AE104" s="84">
        <v>0.2</v>
      </c>
      <c r="AF104" s="88">
        <f t="shared" si="57"/>
        <v>5.8476462196861631E-3</v>
      </c>
      <c r="AG104" s="84">
        <v>0.14000000000000001</v>
      </c>
      <c r="AH104" s="88">
        <f t="shared" si="58"/>
        <v>2.2555206847360915E-2</v>
      </c>
      <c r="AI104" s="94">
        <v>0.54</v>
      </c>
      <c r="AJ104" s="227">
        <f t="shared" si="53"/>
        <v>9.565078459343794E-2</v>
      </c>
      <c r="AK104" s="224">
        <v>2.29</v>
      </c>
      <c r="AL104" s="142"/>
      <c r="AM104" s="35"/>
      <c r="AN104" s="35"/>
      <c r="AO104" s="18"/>
    </row>
    <row r="105" spans="1:41" ht="15.75" x14ac:dyDescent="0.25">
      <c r="A105" s="87">
        <v>18</v>
      </c>
      <c r="B105" s="89" t="s">
        <v>3</v>
      </c>
      <c r="C105" s="166">
        <f>SUM(C106:C108)</f>
        <v>0</v>
      </c>
      <c r="D105" s="166">
        <f t="shared" ref="D105:Y105" si="64">SUM(D106:D108)</f>
        <v>0</v>
      </c>
      <c r="E105" s="166">
        <f t="shared" si="64"/>
        <v>7.8000000000000014E-2</v>
      </c>
      <c r="F105" s="166">
        <f t="shared" si="64"/>
        <v>0</v>
      </c>
      <c r="G105" s="166">
        <f t="shared" si="64"/>
        <v>0</v>
      </c>
      <c r="H105" s="166">
        <f t="shared" si="64"/>
        <v>0</v>
      </c>
      <c r="I105" s="166">
        <f t="shared" si="64"/>
        <v>0</v>
      </c>
      <c r="J105" s="166">
        <f t="shared" si="64"/>
        <v>0.24</v>
      </c>
      <c r="K105" s="166">
        <f t="shared" si="64"/>
        <v>0</v>
      </c>
      <c r="L105" s="166">
        <f t="shared" si="64"/>
        <v>0</v>
      </c>
      <c r="M105" s="166">
        <f t="shared" si="64"/>
        <v>0</v>
      </c>
      <c r="N105" s="166">
        <f t="shared" si="64"/>
        <v>0</v>
      </c>
      <c r="O105" s="166">
        <f t="shared" si="64"/>
        <v>0.09</v>
      </c>
      <c r="P105" s="166">
        <f t="shared" si="64"/>
        <v>0</v>
      </c>
      <c r="Q105" s="166">
        <f t="shared" si="64"/>
        <v>0</v>
      </c>
      <c r="R105" s="166">
        <f t="shared" si="64"/>
        <v>0</v>
      </c>
      <c r="S105" s="166">
        <f t="shared" si="64"/>
        <v>0</v>
      </c>
      <c r="T105" s="166">
        <f t="shared" si="64"/>
        <v>0</v>
      </c>
      <c r="U105" s="166">
        <f t="shared" si="64"/>
        <v>1.536</v>
      </c>
      <c r="V105" s="166">
        <f t="shared" si="64"/>
        <v>0</v>
      </c>
      <c r="W105" s="166">
        <f t="shared" si="64"/>
        <v>0</v>
      </c>
      <c r="X105" s="166">
        <f t="shared" si="64"/>
        <v>0</v>
      </c>
      <c r="Y105" s="166">
        <f t="shared" si="64"/>
        <v>0</v>
      </c>
      <c r="Z105" s="90">
        <f t="shared" ref="Z105" si="65">SUM(Z106:Z108)</f>
        <v>1.9440000000000002</v>
      </c>
      <c r="AA105" s="90">
        <f t="shared" si="37"/>
        <v>2.77318116975749</v>
      </c>
      <c r="AB105" s="90">
        <f t="shared" si="38"/>
        <v>2.77318116975749</v>
      </c>
      <c r="AC105" s="95"/>
      <c r="AD105" s="90">
        <f>SUM(AD106:AD108)</f>
        <v>0.29354636233951498</v>
      </c>
      <c r="AE105" s="91"/>
      <c r="AF105" s="90">
        <f>SUM(AF106:AF108)</f>
        <v>0.10990014265335235</v>
      </c>
      <c r="AG105" s="91"/>
      <c r="AH105" s="90">
        <f>SUM(AH106:AH108)</f>
        <v>2.1702710413694724</v>
      </c>
      <c r="AI105" s="95"/>
      <c r="AJ105" s="10">
        <f>SUM(AJ106:AJ108)</f>
        <v>9.3096718972895864</v>
      </c>
      <c r="AK105" s="225"/>
      <c r="AL105" s="142"/>
      <c r="AM105" s="35"/>
      <c r="AN105" s="35"/>
      <c r="AO105" s="18"/>
    </row>
    <row r="106" spans="1:41" s="31" customFormat="1" ht="15.75" x14ac:dyDescent="0.25">
      <c r="A106" s="177"/>
      <c r="B106" s="92" t="s">
        <v>38</v>
      </c>
      <c r="C106" s="257" t="str">
        <f>IF(OR(TOTAL!C106="",TOTAL!C106=0),"",TOTAL!C106/TOTAL!$C$6*'Vîrsta 5-7 ani'!$C$6)</f>
        <v/>
      </c>
      <c r="D106" s="257" t="str">
        <f>IF(OR(TOTAL!D106="",TOTAL!D106=0),"",TOTAL!D106/TOTAL!$C$6*'Vîrsta 5-7 ani'!$C$6)</f>
        <v/>
      </c>
      <c r="E106" s="257">
        <f>IF(OR(TOTAL!E106="",TOTAL!E106=0),"",TOTAL!E106/TOTAL!$C$6*'Vîrsta 5-7 ani'!$C$6)</f>
        <v>7.8000000000000014E-2</v>
      </c>
      <c r="F106" s="257" t="str">
        <f>IF(OR(TOTAL!F106="",TOTAL!F106=0),"",TOTAL!F106/TOTAL!$C$6*'Vîrsta 5-7 ani'!$C$6)</f>
        <v/>
      </c>
      <c r="G106" s="257" t="str">
        <f>IF(OR(TOTAL!G106="",TOTAL!G106=0),"",TOTAL!G106/TOTAL!$C$6*'Vîrsta 5-7 ani'!$C$6)</f>
        <v/>
      </c>
      <c r="H106" s="257" t="str">
        <f>IF(OR(TOTAL!H106="",TOTAL!H106=0),"",TOTAL!H106/TOTAL!$C$6*'Vîrsta 5-7 ani'!$C$6)</f>
        <v/>
      </c>
      <c r="I106" s="257" t="str">
        <f>IF(OR(TOTAL!I106="",TOTAL!I106=0),"",TOTAL!I106/TOTAL!$C$6*'Vîrsta 5-7 ani'!$C$6)</f>
        <v/>
      </c>
      <c r="J106" s="257">
        <f>IF(OR(TOTAL!J106="",TOTAL!J106=0),"",TOTAL!J106/TOTAL!$C$6*'Vîrsta 5-7 ani'!$C$6)</f>
        <v>0.12</v>
      </c>
      <c r="K106" s="257" t="str">
        <f>IF(OR(TOTAL!K106="",TOTAL!K106=0),"",TOTAL!K106/TOTAL!$C$6*'Vîrsta 5-7 ani'!$C$6)</f>
        <v/>
      </c>
      <c r="L106" s="257" t="str">
        <f>IF(OR(TOTAL!L106="",TOTAL!L106=0),"",TOTAL!L106/TOTAL!$C$6*'Vîrsta 5-7 ani'!$C$6)</f>
        <v/>
      </c>
      <c r="M106" s="257" t="str">
        <f>IF(OR(TOTAL!M106="",TOTAL!M106=0),"",TOTAL!M106/TOTAL!$C$6*'Vîrsta 5-7 ani'!$C$6)</f>
        <v/>
      </c>
      <c r="N106" s="257" t="str">
        <f>IF(OR(TOTAL!N106="",TOTAL!N106=0),"",TOTAL!N106/TOTAL!$C$6*'Vîrsta 5-7 ani'!$C$6)</f>
        <v/>
      </c>
      <c r="O106" s="257">
        <f>IF(OR(TOTAL!O106="",TOTAL!O106=0),"",TOTAL!O106/TOTAL!$C$6*'Vîrsta 5-7 ani'!$C$6)</f>
        <v>0.09</v>
      </c>
      <c r="P106" s="257" t="str">
        <f>IF(OR(TOTAL!P106="",TOTAL!P106=0),"",TOTAL!P106/TOTAL!$C$6*'Vîrsta 5-7 ani'!$C$6)</f>
        <v/>
      </c>
      <c r="Q106" s="257" t="str">
        <f>IF(OR(TOTAL!Q106="",TOTAL!Q106=0),"",TOTAL!Q106/TOTAL!$C$6*'Vîrsta 5-7 ani'!$C$6)</f>
        <v/>
      </c>
      <c r="R106" s="257" t="str">
        <f>IF(OR(TOTAL!R106="",TOTAL!R106=0),"",TOTAL!R106/TOTAL!$C$6*'Vîrsta 5-7 ani'!$C$6)</f>
        <v/>
      </c>
      <c r="S106" s="257" t="str">
        <f>IF(OR(TOTAL!S106="",TOTAL!S106=0),"",TOTAL!S106/TOTAL!$C$6*'Vîrsta 5-7 ani'!$C$6)</f>
        <v/>
      </c>
      <c r="T106" s="257" t="str">
        <f>IF(OR(TOTAL!T106="",TOTAL!T106=0),"",TOTAL!T106/TOTAL!$C$6*'Vîrsta 5-7 ani'!$C$6)</f>
        <v/>
      </c>
      <c r="U106" s="257" t="str">
        <f>IF(OR(TOTAL!U106="",TOTAL!U106=0),"",TOTAL!U106/TOTAL!$C$6*'Vîrsta 5-7 ani'!$C$6)</f>
        <v/>
      </c>
      <c r="V106" s="257" t="str">
        <f>IF(OR(TOTAL!V106="",TOTAL!V106=0),"",TOTAL!V106/TOTAL!$C$6*'Vîrsta 5-7 ani'!$C$6)</f>
        <v/>
      </c>
      <c r="W106" s="257" t="str">
        <f>IF(OR(TOTAL!W106="",TOTAL!W106=0),"",TOTAL!W106/TOTAL!$C$6*'Vîrsta 5-7 ani'!$C$6)</f>
        <v/>
      </c>
      <c r="X106" s="257" t="str">
        <f>IF(OR(TOTAL!X106="",TOTAL!X106=0),"",TOTAL!X106/TOTAL!$C$6*'Vîrsta 5-7 ani'!$C$6)</f>
        <v/>
      </c>
      <c r="Y106" s="257" t="str">
        <f>IF(OR(TOTAL!Y106="",TOTAL!Y106=0),"",TOTAL!Y106/TOTAL!$C$6*'Vîrsta 5-7 ani'!$C$6)</f>
        <v/>
      </c>
      <c r="Z106" s="97">
        <f>SUM(C106:Y106)</f>
        <v>0.28800000000000003</v>
      </c>
      <c r="AA106" s="97">
        <f t="shared" si="37"/>
        <v>0.41084165477888734</v>
      </c>
      <c r="AB106" s="178">
        <f t="shared" si="38"/>
        <v>0.41084165477888734</v>
      </c>
      <c r="AC106" s="179"/>
      <c r="AD106" s="97">
        <f>IFERROR(IF($AB106=0,"",$AB106*AE106),"")</f>
        <v>3.3689015691868766E-2</v>
      </c>
      <c r="AE106" s="180">
        <v>8.2000000000000003E-2</v>
      </c>
      <c r="AF106" s="178">
        <f>IFERROR(IF($AB106=0,"",$AB106*AG106),"")</f>
        <v>3.9029957203994298E-2</v>
      </c>
      <c r="AG106" s="180">
        <v>9.5000000000000001E-2</v>
      </c>
      <c r="AH106" s="178">
        <f>IFERROR(IF($AB106=0,"",$AB106*AI106),"")</f>
        <v>0.30402282453637663</v>
      </c>
      <c r="AI106" s="179">
        <v>0.74</v>
      </c>
      <c r="AJ106" s="11">
        <f>IFERROR(IF($AB106=0,"",$AB106*AK106),"")</f>
        <v>1.75018544935806</v>
      </c>
      <c r="AK106" s="226">
        <v>4.26</v>
      </c>
      <c r="AL106" s="181"/>
      <c r="AM106" s="182"/>
      <c r="AN106" s="182"/>
      <c r="AO106" s="66"/>
    </row>
    <row r="107" spans="1:41" s="31" customFormat="1" ht="15.75" x14ac:dyDescent="0.25">
      <c r="A107" s="177"/>
      <c r="B107" s="92" t="s">
        <v>39</v>
      </c>
      <c r="C107" s="257" t="str">
        <f>IF(OR(TOTAL!C107="",TOTAL!C107=0),"",TOTAL!C107/TOTAL!$C$6*'Vîrsta 5-7 ani'!$C$6)</f>
        <v/>
      </c>
      <c r="D107" s="257" t="str">
        <f>IF(OR(TOTAL!D107="",TOTAL!D107=0),"",TOTAL!D107/TOTAL!$C$6*'Vîrsta 5-7 ani'!$C$6)</f>
        <v/>
      </c>
      <c r="E107" s="257" t="str">
        <f>IF(OR(TOTAL!E107="",TOTAL!E107=0),"",TOTAL!E107/TOTAL!$C$6*'Vîrsta 5-7 ani'!$C$6)</f>
        <v/>
      </c>
      <c r="F107" s="257" t="str">
        <f>IF(OR(TOTAL!F107="",TOTAL!F107=0),"",TOTAL!F107/TOTAL!$C$6*'Vîrsta 5-7 ani'!$C$6)</f>
        <v/>
      </c>
      <c r="G107" s="257" t="str">
        <f>IF(OR(TOTAL!G107="",TOTAL!G107=0),"",TOTAL!G107/TOTAL!$C$6*'Vîrsta 5-7 ani'!$C$6)</f>
        <v/>
      </c>
      <c r="H107" s="257" t="str">
        <f>IF(OR(TOTAL!H107="",TOTAL!H107=0),"",TOTAL!H107/TOTAL!$C$6*'Vîrsta 5-7 ani'!$C$6)</f>
        <v/>
      </c>
      <c r="I107" s="257" t="str">
        <f>IF(OR(TOTAL!I107="",TOTAL!I107=0),"",TOTAL!I107/TOTAL!$C$6*'Vîrsta 5-7 ani'!$C$6)</f>
        <v/>
      </c>
      <c r="J107" s="257">
        <f>IF(OR(TOTAL!J107="",TOTAL!J107=0),"",TOTAL!J107/TOTAL!$C$6*'Vîrsta 5-7 ani'!$C$6)</f>
        <v>0.12</v>
      </c>
      <c r="K107" s="257" t="str">
        <f>IF(OR(TOTAL!K107="",TOTAL!K107=0),"",TOTAL!K107/TOTAL!$C$6*'Vîrsta 5-7 ani'!$C$6)</f>
        <v/>
      </c>
      <c r="L107" s="257" t="str">
        <f>IF(OR(TOTAL!L107="",TOTAL!L107=0),"",TOTAL!L107/TOTAL!$C$6*'Vîrsta 5-7 ani'!$C$6)</f>
        <v/>
      </c>
      <c r="M107" s="257" t="str">
        <f>IF(OR(TOTAL!M107="",TOTAL!M107=0),"",TOTAL!M107/TOTAL!$C$6*'Vîrsta 5-7 ani'!$C$6)</f>
        <v/>
      </c>
      <c r="N107" s="257" t="str">
        <f>IF(OR(TOTAL!N107="",TOTAL!N107=0),"",TOTAL!N107/TOTAL!$C$6*'Vîrsta 5-7 ani'!$C$6)</f>
        <v/>
      </c>
      <c r="O107" s="257" t="str">
        <f>IF(OR(TOTAL!O107="",TOTAL!O107=0),"",TOTAL!O107/TOTAL!$C$6*'Vîrsta 5-7 ani'!$C$6)</f>
        <v/>
      </c>
      <c r="P107" s="257" t="str">
        <f>IF(OR(TOTAL!P107="",TOTAL!P107=0),"",TOTAL!P107/TOTAL!$C$6*'Vîrsta 5-7 ani'!$C$6)</f>
        <v/>
      </c>
      <c r="Q107" s="257" t="str">
        <f>IF(OR(TOTAL!Q107="",TOTAL!Q107=0),"",TOTAL!Q107/TOTAL!$C$6*'Vîrsta 5-7 ani'!$C$6)</f>
        <v/>
      </c>
      <c r="R107" s="257" t="str">
        <f>IF(OR(TOTAL!R107="",TOTAL!R107=0),"",TOTAL!R107/TOTAL!$C$6*'Vîrsta 5-7 ani'!$C$6)</f>
        <v/>
      </c>
      <c r="S107" s="257" t="str">
        <f>IF(OR(TOTAL!S107="",TOTAL!S107=0),"",TOTAL!S107/TOTAL!$C$6*'Vîrsta 5-7 ani'!$C$6)</f>
        <v/>
      </c>
      <c r="T107" s="257" t="str">
        <f>IF(OR(TOTAL!T107="",TOTAL!T107=0),"",TOTAL!T107/TOTAL!$C$6*'Vîrsta 5-7 ani'!$C$6)</f>
        <v/>
      </c>
      <c r="U107" s="257">
        <f>IF(OR(TOTAL!U107="",TOTAL!U107=0),"",TOTAL!U107/TOTAL!$C$6*'Vîrsta 5-7 ani'!$C$6)</f>
        <v>1.536</v>
      </c>
      <c r="V107" s="257" t="str">
        <f>IF(OR(TOTAL!V107="",TOTAL!V107=0),"",TOTAL!V107/TOTAL!$C$6*'Vîrsta 5-7 ani'!$C$6)</f>
        <v/>
      </c>
      <c r="W107" s="257" t="str">
        <f>IF(OR(TOTAL!W107="",TOTAL!W107=0),"",TOTAL!W107/TOTAL!$C$6*'Vîrsta 5-7 ani'!$C$6)</f>
        <v/>
      </c>
      <c r="X107" s="257" t="str">
        <f>IF(OR(TOTAL!X107="",TOTAL!X107=0),"",TOTAL!X107/TOTAL!$C$6*'Vîrsta 5-7 ani'!$C$6)</f>
        <v/>
      </c>
      <c r="Y107" s="257" t="str">
        <f>IF(OR(TOTAL!Y107="",TOTAL!Y107=0),"",TOTAL!Y107/TOTAL!$C$6*'Vîrsta 5-7 ani'!$C$6)</f>
        <v/>
      </c>
      <c r="Z107" s="97">
        <f>SUM(C107:Y107)</f>
        <v>1.6560000000000001</v>
      </c>
      <c r="AA107" s="97">
        <f t="shared" si="37"/>
        <v>2.362339514978602</v>
      </c>
      <c r="AB107" s="178">
        <f t="shared" si="38"/>
        <v>2.362339514978602</v>
      </c>
      <c r="AC107" s="179"/>
      <c r="AD107" s="97">
        <f>IFERROR(IF($AB107=0,"",$AB107*AE107),"")</f>
        <v>0.2598573466476462</v>
      </c>
      <c r="AE107" s="180">
        <v>0.11</v>
      </c>
      <c r="AF107" s="178">
        <f>IFERROR(IF($AB107=0,"",$AB107*AG107),"")</f>
        <v>7.0870185449358053E-2</v>
      </c>
      <c r="AG107" s="180">
        <v>0.03</v>
      </c>
      <c r="AH107" s="178">
        <f>IFERROR(IF($AB107=0,"",$AB107*AI107),"")</f>
        <v>1.8662482168330956</v>
      </c>
      <c r="AI107" s="179">
        <v>0.79</v>
      </c>
      <c r="AJ107" s="11">
        <f>IFERROR(IF($AB107=0,"",$AB107*AK107),"")</f>
        <v>7.5594864479315262</v>
      </c>
      <c r="AK107" s="226">
        <v>3.2</v>
      </c>
      <c r="AL107" s="181"/>
      <c r="AM107" s="182"/>
      <c r="AN107" s="182"/>
      <c r="AO107" s="66"/>
    </row>
    <row r="108" spans="1:41" s="31" customFormat="1" ht="15.75" x14ac:dyDescent="0.25">
      <c r="A108" s="177"/>
      <c r="B108" s="92" t="s">
        <v>40</v>
      </c>
      <c r="C108" s="258" t="str">
        <f>IF(OR(TOTAL!C108="",TOTAL!C108=0),"",TOTAL!C108/TOTAL!$C$6*'Vîrsta 5-7 ani'!$C$6)</f>
        <v/>
      </c>
      <c r="D108" s="258" t="str">
        <f>IF(OR(TOTAL!D108="",TOTAL!D108=0),"",TOTAL!D108/TOTAL!$C$6*'Vîrsta 5-7 ani'!$C$6)</f>
        <v/>
      </c>
      <c r="E108" s="258" t="str">
        <f>IF(OR(TOTAL!E108="",TOTAL!E108=0),"",TOTAL!E108/TOTAL!$C$6*'Vîrsta 5-7 ani'!$C$6)</f>
        <v/>
      </c>
      <c r="F108" s="258" t="str">
        <f>IF(OR(TOTAL!F108="",TOTAL!F108=0),"",TOTAL!F108/TOTAL!$C$6*'Vîrsta 5-7 ani'!$C$6)</f>
        <v/>
      </c>
      <c r="G108" s="258" t="str">
        <f>IF(OR(TOTAL!G108="",TOTAL!G108=0),"",TOTAL!G108/TOTAL!$C$6*'Vîrsta 5-7 ani'!$C$6)</f>
        <v/>
      </c>
      <c r="H108" s="258" t="str">
        <f>IF(OR(TOTAL!H108="",TOTAL!H108=0),"",TOTAL!H108/TOTAL!$C$6*'Vîrsta 5-7 ani'!$C$6)</f>
        <v/>
      </c>
      <c r="I108" s="258" t="str">
        <f>IF(OR(TOTAL!I108="",TOTAL!I108=0),"",TOTAL!I108/TOTAL!$C$6*'Vîrsta 5-7 ani'!$C$6)</f>
        <v/>
      </c>
      <c r="J108" s="258" t="str">
        <f>IF(OR(TOTAL!J108="",TOTAL!J108=0),"",TOTAL!J108/TOTAL!$C$6*'Vîrsta 5-7 ani'!$C$6)</f>
        <v/>
      </c>
      <c r="K108" s="258" t="str">
        <f>IF(OR(TOTAL!K108="",TOTAL!K108=0),"",TOTAL!K108/TOTAL!$C$6*'Vîrsta 5-7 ani'!$C$6)</f>
        <v/>
      </c>
      <c r="L108" s="258" t="str">
        <f>IF(OR(TOTAL!L108="",TOTAL!L108=0),"",TOTAL!L108/TOTAL!$C$6*'Vîrsta 5-7 ani'!$C$6)</f>
        <v/>
      </c>
      <c r="M108" s="258" t="str">
        <f>IF(OR(TOTAL!M108="",TOTAL!M108=0),"",TOTAL!M108/TOTAL!$C$6*'Vîrsta 5-7 ani'!$C$6)</f>
        <v/>
      </c>
      <c r="N108" s="258" t="str">
        <f>IF(OR(TOTAL!N108="",TOTAL!N108=0),"",TOTAL!N108/TOTAL!$C$6*'Vîrsta 5-7 ani'!$C$6)</f>
        <v/>
      </c>
      <c r="O108" s="258" t="str">
        <f>IF(OR(TOTAL!O108="",TOTAL!O108=0),"",TOTAL!O108/TOTAL!$C$6*'Vîrsta 5-7 ani'!$C$6)</f>
        <v/>
      </c>
      <c r="P108" s="258" t="str">
        <f>IF(OR(TOTAL!P108="",TOTAL!P108=0),"",TOTAL!P108/TOTAL!$C$6*'Vîrsta 5-7 ani'!$C$6)</f>
        <v/>
      </c>
      <c r="Q108" s="258" t="str">
        <f>IF(OR(TOTAL!Q108="",TOTAL!Q108=0),"",TOTAL!Q108/TOTAL!$C$6*'Vîrsta 5-7 ani'!$C$6)</f>
        <v/>
      </c>
      <c r="R108" s="258" t="str">
        <f>IF(OR(TOTAL!R108="",TOTAL!R108=0),"",TOTAL!R108/TOTAL!$C$6*'Vîrsta 5-7 ani'!$C$6)</f>
        <v/>
      </c>
      <c r="S108" s="258" t="str">
        <f>IF(OR(TOTAL!S108="",TOTAL!S108=0),"",TOTAL!S108/TOTAL!$C$6*'Vîrsta 5-7 ani'!$C$6)</f>
        <v/>
      </c>
      <c r="T108" s="258" t="str">
        <f>IF(OR(TOTAL!T108="",TOTAL!T108=0),"",TOTAL!T108/TOTAL!$C$6*'Vîrsta 5-7 ani'!$C$6)</f>
        <v/>
      </c>
      <c r="U108" s="258" t="str">
        <f>IF(OR(TOTAL!U108="",TOTAL!U108=0),"",TOTAL!U108/TOTAL!$C$6*'Vîrsta 5-7 ani'!$C$6)</f>
        <v/>
      </c>
      <c r="V108" s="258" t="str">
        <f>IF(OR(TOTAL!V108="",TOTAL!V108=0),"",TOTAL!V108/TOTAL!$C$6*'Vîrsta 5-7 ani'!$C$6)</f>
        <v/>
      </c>
      <c r="W108" s="258" t="str">
        <f>IF(OR(TOTAL!W108="",TOTAL!W108=0),"",TOTAL!W108/TOTAL!$C$6*'Vîrsta 5-7 ani'!$C$6)</f>
        <v/>
      </c>
      <c r="X108" s="258" t="str">
        <f>IF(OR(TOTAL!X108="",TOTAL!X108=0),"",TOTAL!X108/TOTAL!$C$6*'Vîrsta 5-7 ani'!$C$6)</f>
        <v/>
      </c>
      <c r="Y108" s="258" t="str">
        <f>IF(OR(TOTAL!Y108="",TOTAL!Y108=0),"",TOTAL!Y108/TOTAL!$C$6*'Vîrsta 5-7 ani'!$C$6)</f>
        <v/>
      </c>
      <c r="Z108" s="186">
        <f>SUM(C108:Y108)</f>
        <v>0</v>
      </c>
      <c r="AA108" s="97">
        <f t="shared" si="37"/>
        <v>0</v>
      </c>
      <c r="AB108" s="178" t="str">
        <f t="shared" si="38"/>
        <v/>
      </c>
      <c r="AC108" s="179"/>
      <c r="AD108" s="97" t="str">
        <f>IFERROR(IF($AB108=0,"",$AB108*AE108),"")</f>
        <v/>
      </c>
      <c r="AE108" s="180">
        <v>0.1</v>
      </c>
      <c r="AF108" s="178" t="str">
        <f>IFERROR(IF($AB108=0,"",$AB108*AG108),"")</f>
        <v/>
      </c>
      <c r="AG108" s="180">
        <v>1.6E-2</v>
      </c>
      <c r="AH108" s="178" t="str">
        <f>IFERROR(IF($AB108=0,"",$AB108*AI108),"")</f>
        <v/>
      </c>
      <c r="AI108" s="179">
        <v>0.5</v>
      </c>
      <c r="AJ108" s="11" t="str">
        <f>IFERROR(IF($AB108=0,"",$AB108*AK108),"")</f>
        <v/>
      </c>
      <c r="AK108" s="226">
        <v>2.57</v>
      </c>
      <c r="AL108" s="181"/>
      <c r="AM108" s="182"/>
      <c r="AN108" s="182"/>
      <c r="AO108" s="66"/>
    </row>
    <row r="109" spans="1:41" ht="15.75" x14ac:dyDescent="0.25">
      <c r="A109" s="189">
        <v>19</v>
      </c>
      <c r="B109" s="190" t="s">
        <v>44</v>
      </c>
      <c r="C109" s="69" t="str">
        <f>IF(OR(TOTAL!C109="",TOTAL!C109=0),"",TOTAL!C109/TOTAL!$C$6*'Vîrsta 5-7 ani'!$C$6)</f>
        <v/>
      </c>
      <c r="D109" s="69" t="str">
        <f>IF(OR(TOTAL!D109="",TOTAL!D109=0),"",TOTAL!D109/TOTAL!$C$6*'Vîrsta 5-7 ani'!$C$6)</f>
        <v/>
      </c>
      <c r="E109" s="69">
        <f>IF(OR(TOTAL!E109="",TOTAL!E109=0),"",TOTAL!E109/TOTAL!$C$6*'Vîrsta 5-7 ani'!$C$6)</f>
        <v>3.1199999999999999E-2</v>
      </c>
      <c r="F109" s="69">
        <f>IF(OR(TOTAL!F109="",TOTAL!F109=0),"",TOTAL!F109/TOTAL!$C$6*'Vîrsta 5-7 ani'!$C$6)</f>
        <v>1.32E-2</v>
      </c>
      <c r="G109" s="69" t="str">
        <f>IF(OR(TOTAL!G109="",TOTAL!G109=0),"",TOTAL!G109/TOTAL!$C$6*'Vîrsta 5-7 ani'!$C$6)</f>
        <v/>
      </c>
      <c r="H109" s="69" t="str">
        <f>IF(OR(TOTAL!H109="",TOTAL!H109=0),"",TOTAL!H109/TOTAL!$C$6*'Vîrsta 5-7 ani'!$C$6)</f>
        <v/>
      </c>
      <c r="I109" s="69">
        <f>IF(OR(TOTAL!I109="",TOTAL!I109=0),"",TOTAL!I109/TOTAL!$C$6*'Vîrsta 5-7 ani'!$C$6)</f>
        <v>2.4E-2</v>
      </c>
      <c r="J109" s="69">
        <f>IF(OR(TOTAL!J109="",TOTAL!J109=0),"",TOTAL!J109/TOTAL!$C$6*'Vîrsta 5-7 ani'!$C$6)</f>
        <v>4.8000000000000001E-2</v>
      </c>
      <c r="K109" s="69">
        <f>IF(OR(TOTAL!K109="",TOTAL!K109=0),"",TOTAL!K109/TOTAL!$C$6*'Vîrsta 5-7 ani'!$C$6)</f>
        <v>2.4E-2</v>
      </c>
      <c r="L109" s="69" t="str">
        <f>IF(OR(TOTAL!L109="",TOTAL!L109=0),"",TOTAL!L109/TOTAL!$C$6*'Vîrsta 5-7 ani'!$C$6)</f>
        <v/>
      </c>
      <c r="M109" s="69" t="str">
        <f>IF(OR(TOTAL!M109="",TOTAL!M109=0),"",TOTAL!M109/TOTAL!$C$6*'Vîrsta 5-7 ani'!$C$6)</f>
        <v/>
      </c>
      <c r="N109" s="69" t="str">
        <f>IF(OR(TOTAL!N109="",TOTAL!N109=0),"",TOTAL!N109/TOTAL!$C$6*'Vîrsta 5-7 ani'!$C$6)</f>
        <v/>
      </c>
      <c r="O109" s="69" t="str">
        <f>IF(OR(TOTAL!O109="",TOTAL!O109=0),"",TOTAL!O109/TOTAL!$C$6*'Vîrsta 5-7 ani'!$C$6)</f>
        <v/>
      </c>
      <c r="P109" s="69">
        <f>IF(OR(TOTAL!P109="",TOTAL!P109=0),"",TOTAL!P109/TOTAL!$C$6*'Vîrsta 5-7 ani'!$C$6)</f>
        <v>0.24</v>
      </c>
      <c r="Q109" s="69" t="str">
        <f>IF(OR(TOTAL!Q109="",TOTAL!Q109=0),"",TOTAL!Q109/TOTAL!$C$6*'Vîrsta 5-7 ani'!$C$6)</f>
        <v/>
      </c>
      <c r="R109" s="69" t="str">
        <f>IF(OR(TOTAL!R109="",TOTAL!R109=0),"",TOTAL!R109/TOTAL!$C$6*'Vîrsta 5-7 ani'!$C$6)</f>
        <v/>
      </c>
      <c r="S109" s="69" t="str">
        <f>IF(OR(TOTAL!S109="",TOTAL!S109=0),"",TOTAL!S109/TOTAL!$C$6*'Vîrsta 5-7 ani'!$C$6)</f>
        <v/>
      </c>
      <c r="T109" s="69" t="str">
        <f>IF(OR(TOTAL!T109="",TOTAL!T109=0),"",TOTAL!T109/TOTAL!$C$6*'Vîrsta 5-7 ani'!$C$6)</f>
        <v/>
      </c>
      <c r="U109" s="69" t="str">
        <f>IF(OR(TOTAL!U109="",TOTAL!U109=0),"",TOTAL!U109/TOTAL!$C$6*'Vîrsta 5-7 ani'!$C$6)</f>
        <v/>
      </c>
      <c r="V109" s="69">
        <f>IF(OR(TOTAL!V109="",TOTAL!V109=0),"",TOTAL!V109/TOTAL!$C$6*'Vîrsta 5-7 ani'!$C$6)</f>
        <v>0.24</v>
      </c>
      <c r="W109" s="69" t="str">
        <f>IF(OR(TOTAL!W109="",TOTAL!W109=0),"",TOTAL!W109/TOTAL!$C$6*'Vîrsta 5-7 ani'!$C$6)</f>
        <v/>
      </c>
      <c r="X109" s="69" t="str">
        <f>IF(OR(TOTAL!X109="",TOTAL!X109=0),"",TOTAL!X109/TOTAL!$C$6*'Vîrsta 5-7 ani'!$C$6)</f>
        <v/>
      </c>
      <c r="Y109" s="69" t="str">
        <f>IF(OR(TOTAL!Y109="",TOTAL!Y109=0),"",TOTAL!Y109/TOTAL!$C$6*'Vîrsta 5-7 ani'!$C$6)</f>
        <v/>
      </c>
      <c r="Z109" s="10">
        <f>SUM(C109:Y109)</f>
        <v>0.62039999999999995</v>
      </c>
      <c r="AA109" s="187">
        <f t="shared" si="37"/>
        <v>0.88502139800285295</v>
      </c>
      <c r="AB109" s="90">
        <f t="shared" si="38"/>
        <v>0.88502139800285295</v>
      </c>
      <c r="AC109" s="95"/>
      <c r="AD109" s="90">
        <f>IFERROR(IF($AB109=0,"",$AB109*AE109),"")</f>
        <v>1.5045363766048502E-2</v>
      </c>
      <c r="AE109" s="91">
        <v>1.7000000000000001E-2</v>
      </c>
      <c r="AF109" s="90">
        <f>IFERROR(IF($AB109=0,"",$AB109*AG109),"")</f>
        <v>2.3895577746077031E-2</v>
      </c>
      <c r="AG109" s="91">
        <v>2.7E-2</v>
      </c>
      <c r="AH109" s="90">
        <f>IFERROR(IF($AB109=0,"",$AB109*AI109),"")</f>
        <v>0.73456776034236793</v>
      </c>
      <c r="AI109" s="95">
        <v>0.83</v>
      </c>
      <c r="AJ109" s="10">
        <f>IFERROR(IF($AB109=0,"",$AB109*AK109),"")</f>
        <v>3.1772268188302419</v>
      </c>
      <c r="AK109" s="225">
        <v>3.59</v>
      </c>
      <c r="AL109" s="142"/>
      <c r="AM109" s="35"/>
      <c r="AN109" s="35"/>
      <c r="AO109" s="18"/>
    </row>
    <row r="110" spans="1:41" ht="15.75" x14ac:dyDescent="0.25">
      <c r="A110" s="315" t="s">
        <v>51</v>
      </c>
      <c r="B110" s="315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5"/>
      <c r="AA110" s="188">
        <f>SUM(AA109,AA105,AA104,AA103,AA102,AA101,AA100,AA96,AA93,AA92,AA86,AA85,AA84,AA72,AA63,AA62,AA45,AA15,AA7)</f>
        <v>665.41297574893019</v>
      </c>
      <c r="AB110" s="183">
        <f>SUM(AB109,AB105,AB104,AB103,AB102,AB101,AB100,AB96,AB93,AB92,AB86,AB85,AB84,AB72,AB63,AB62,AB45,AB15,AB7)</f>
        <v>587.29266143452219</v>
      </c>
      <c r="AC110" s="93"/>
      <c r="AD110" s="93">
        <f>SUM(AD109,AD105,AD104,AD103,AD102,AD101,AD100,AD96,AD93,AD92,AD86,AD85,AD84,AD72,AD63,AD62,AD45,AD15,AD7)</f>
        <v>23.912357076968902</v>
      </c>
      <c r="AE110" s="93"/>
      <c r="AF110" s="93">
        <f>SUM(AF109,AF105,AF104,AF103,AF102,AF101,AF100,AF96,AF93,AF92,AF86,AF85,AF84,AF72,AF63,AF62,AF45,AF15,AF7)</f>
        <v>24.172528810620257</v>
      </c>
      <c r="AG110" s="93"/>
      <c r="AH110" s="93">
        <f>SUM(AH109,AH105,AH104,AH103,AH102,AH101,AH100,AH96,AH93,AH92,AH86,AH85,AH84,AH72,AH63,AH62,AH45,AH15,AH7)</f>
        <v>108.67371316935578</v>
      </c>
      <c r="AI110" s="223"/>
      <c r="AJ110" s="188">
        <f>SUM(AJ109,AJ105,AJ104,AJ103,AJ102,AJ101,AJ100,AJ96,AJ93,AJ92,AJ86,AJ85,AJ84,AJ72,AJ63,AJ62,AJ45,AJ15,AJ7)</f>
        <v>709.14882339886572</v>
      </c>
      <c r="AK110" s="76"/>
      <c r="AL110" s="33"/>
      <c r="AM110" s="18"/>
      <c r="AN110" s="18"/>
      <c r="AO110" s="18"/>
    </row>
  </sheetData>
  <sheetProtection password="CF36" sheet="1" objects="1" scenarios="1"/>
  <mergeCells count="29">
    <mergeCell ref="H1:J1"/>
    <mergeCell ref="K1:Y1"/>
    <mergeCell ref="A3:A4"/>
    <mergeCell ref="B3:B4"/>
    <mergeCell ref="C3:Y3"/>
    <mergeCell ref="A63:A71"/>
    <mergeCell ref="AH3:AH4"/>
    <mergeCell ref="AI3:AI4"/>
    <mergeCell ref="AJ3:AJ4"/>
    <mergeCell ref="AK3:AK4"/>
    <mergeCell ref="AA3:AB3"/>
    <mergeCell ref="AC3:AC4"/>
    <mergeCell ref="AD3:AD4"/>
    <mergeCell ref="AE3:AE4"/>
    <mergeCell ref="AF3:AF4"/>
    <mergeCell ref="AG3:AG4"/>
    <mergeCell ref="Z3:Z4"/>
    <mergeCell ref="AN3:AN4"/>
    <mergeCell ref="A6:B6"/>
    <mergeCell ref="A7:A14"/>
    <mergeCell ref="A15:A44"/>
    <mergeCell ref="A45:A61"/>
    <mergeCell ref="AL3:AL4"/>
    <mergeCell ref="AM3:AM4"/>
    <mergeCell ref="A72:A83"/>
    <mergeCell ref="A86:A91"/>
    <mergeCell ref="A93:A95"/>
    <mergeCell ref="A96:A99"/>
    <mergeCell ref="A110:B110"/>
  </mergeCells>
  <pageMargins left="0.31496062992125984" right="0.31496062992125984" top="0.15748031496062992" bottom="0.15748031496062992" header="0.31496062992125984" footer="0.31496062992125984"/>
  <pageSetup paperSize="9" scale="3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TOTAL</vt:lpstr>
      <vt:lpstr>Vîrsta 1-2 ani</vt:lpstr>
      <vt:lpstr>Vîrsta 3-4 ani</vt:lpstr>
      <vt:lpstr>Vîrsta 5-7 ani</vt:lpstr>
      <vt:lpstr>Лист1</vt:lpstr>
      <vt:lpstr>'Vîrsta 1-2 ani'!Заголовки_для_печати</vt:lpstr>
      <vt:lpstr>'Vîrsta 1-2 ani'!Область_печати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2021-11-30T08:41:42Z</dcterms:modified>
</cp:coreProperties>
</file>