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0" yWindow="0" windowWidth="20490" windowHeight="7155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<sst xmlns="http://schemas.openxmlformats.org/spreadsheetml/2006/main" count="220" uniqueCount="120">
  <si>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</si>
  <si>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</si>
  <si>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</si>
  <si>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</si>
  <si>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</si>
  <si>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</si>
  <si>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</si>
  <si>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</si>
  <si>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</si>
  <si>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</si>
  <si>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</si>
  <si>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</si>
  <si>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</si>
  <si>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</si>
  <si>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</si>
  <si>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</si>
  <si>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</si>
  <si>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</si>
  <si>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</si>
  <si>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</si>
  <si>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</si>
  <si>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</si>
  <si>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</si>
  <si>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</si>
  <si>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</si>
  <si>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</si>
  <si>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</si>
  <si>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</si>
  <si>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</si>
  <si>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</si>
  <si>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</si>
  <si>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</si>
  <si>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</si>
  <si>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</si>
  <si>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</si>
  <si>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</si>
  <si>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</si>
  <si>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</si>
  <si>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</si>
  <si>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</si>
  <si>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</si>
  <si>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</si>
  <si>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</si>
  <si>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</si>
  <si>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</si>
  <si>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</si>
  <si>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</si>
  <si>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</si>
  <si>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</si>
  <si>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</si>
  <si>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</si>
  <si>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</si>
  <si>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</si>
  <si>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</si>
  <si>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</si>
  <si>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</si>
  <si>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</si>
  <si>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</si>
  <si>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</si>
  <si>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</si>
  <si>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</si>
  <si>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</si>
  <si>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</si>
  <si>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</si>
  <si>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</si>
  <si>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</si>
  <si>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</si>
  <si>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</si>
  <si>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</si>
  <si>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</si>
  <si>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</si>
  <si>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</si>
  <si>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</si>
  <si>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</si>
  <si>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</si>
  <si>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</si>
  <si>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</si>
  <si>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</si>
  <si>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</si>
  <si>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</si>
  <si>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</si>
  <si>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</si>
  <si>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</si>
  <si>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</si>
  <si>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</si>
  <si>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</si>
  <si>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</si>
  <si>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</si>
  <si>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</si>
  <si>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</si>
  <si>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</si>
  <si>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</si>
  <si>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</si>
  <si>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</si>
  <si>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</si>
  <si>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</si>
  <si>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</si>
  <si>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</si>
  <si>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</si>
  <si>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</si>
  <si>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</si>
  <si>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</si>
  <si>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</si>
  <si>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</si>
  <si>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Ianuarie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</si>
  <si>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</si>
  <si>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</si>
  <si>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</si>
  <si>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</si>
  <si>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</si>
  <si>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</si>
  <si>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</si>
  <si>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</si>
  <si>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</si>
  <si>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</si>
  <si>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</si>
  <si>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</si>
  <si>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Analiza aspectului calitativ al alimentaţiei luna Ianuarie</t>
  </si>
  <si>
    <t>IPȘPG NR. 199</t>
  </si>
  <si>
    <t>10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</si>
</sst>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topLeftCell="A79" zoomScale="66" zoomScaleNormal="66" zoomScaleSheetLayoutView="55" workbookViewId="0">
      <selection activeCell="T100" sqref="T100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118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119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104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94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4</v>
      </c>
      <c r="D4" s="104">
        <v>5</v>
      </c>
      <c r="E4" s="104">
        <v>6</v>
      </c>
      <c r="F4" s="104">
        <v>11</v>
      </c>
      <c r="G4" s="104">
        <v>12</v>
      </c>
      <c r="H4" s="104">
        <v>13</v>
      </c>
      <c r="I4" s="104">
        <v>14</v>
      </c>
      <c r="J4" s="104">
        <v>15</v>
      </c>
      <c r="K4" s="104">
        <v>18</v>
      </c>
      <c r="L4" s="105">
        <v>19</v>
      </c>
      <c r="M4" s="107">
        <v>20</v>
      </c>
      <c r="N4" s="104">
        <v>21</v>
      </c>
      <c r="O4" s="104">
        <v>22</v>
      </c>
      <c r="P4" s="104">
        <v>25</v>
      </c>
      <c r="Q4" s="104">
        <v>26</v>
      </c>
      <c r="R4" s="104">
        <v>27</v>
      </c>
      <c r="S4" s="104">
        <v>28</v>
      </c>
      <c r="T4" s="104">
        <v>29</v>
      </c>
      <c r="U4" s="104"/>
      <c r="V4" s="106"/>
      <c r="W4" s="256"/>
      <c r="X4" s="257"/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297</v>
      </c>
      <c r="D5" s="110">
        <v>315</v>
      </c>
      <c r="E5" s="110">
        <v>174</v>
      </c>
      <c r="F5" s="110">
        <v>408</v>
      </c>
      <c r="G5" s="110">
        <v>438</v>
      </c>
      <c r="H5" s="110">
        <v>437</v>
      </c>
      <c r="I5" s="110">
        <v>412</v>
      </c>
      <c r="J5" s="110">
        <v>390</v>
      </c>
      <c r="K5" s="110">
        <v>397</v>
      </c>
      <c r="L5" s="111">
        <v>402</v>
      </c>
      <c r="M5" s="112">
        <v>417</v>
      </c>
      <c r="N5" s="110">
        <v>416</v>
      </c>
      <c r="O5" s="110">
        <v>405</v>
      </c>
      <c r="P5" s="110">
        <v>413</v>
      </c>
      <c r="Q5" s="110">
        <v>421</v>
      </c>
      <c r="R5" s="110">
        <v>421</v>
      </c>
      <c r="S5" s="110">
        <v>370</v>
      </c>
      <c r="T5" s="110">
        <v>396</v>
      </c>
      <c r="U5" s="110"/>
      <c r="V5" s="113"/>
      <c r="W5" s="261"/>
      <c r="X5" s="262"/>
      <c r="Y5" s="262"/>
      <c r="Z5" s="263"/>
      <c r="AA5" s="264"/>
      <c r="AB5" s="260">
        <f>SUM(C5:AA5)</f>
        <v>6929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15</v>
      </c>
      <c r="D6" s="69">
        <v>18.059999999999999</v>
      </c>
      <c r="E6" s="69">
        <v>15</v>
      </c>
      <c r="F6" s="69">
        <v>14.19</v>
      </c>
      <c r="G6" s="69">
        <v>32.68</v>
      </c>
      <c r="H6" s="69">
        <v>17.63</v>
      </c>
      <c r="I6" s="69">
        <v>35.26</v>
      </c>
      <c r="J6" s="69">
        <v>34.4</v>
      </c>
      <c r="K6" s="69">
        <v>20.64</v>
      </c>
      <c r="L6" s="70">
        <v>31.82</v>
      </c>
      <c r="M6" s="68">
        <v>16.34</v>
      </c>
      <c r="N6" s="69">
        <v>33.54</v>
      </c>
      <c r="O6" s="69">
        <v>33.54</v>
      </c>
      <c r="P6" s="69">
        <v>16.34</v>
      </c>
      <c r="Q6" s="69">
        <v>33.54</v>
      </c>
      <c r="R6" s="69">
        <v>17.2</v>
      </c>
      <c r="S6" s="69">
        <v>34.4</v>
      </c>
      <c r="T6" s="69">
        <v>30.1</v>
      </c>
      <c r="U6" s="69"/>
      <c r="V6" s="71"/>
      <c r="W6" s="269"/>
      <c r="X6" s="270"/>
      <c r="Y6" s="270"/>
      <c r="Z6" s="271"/>
      <c r="AA6" s="272"/>
      <c r="AB6" s="265">
        <f>SUM(C6:AA6)</f>
        <v>449.68</v>
      </c>
      <c r="AC6" s="129">
        <f>IFERROR((AB6/$AB$5*1000),"")</f>
        <v>64.898253716264975</v>
      </c>
      <c r="AD6" s="130">
        <v>80</v>
      </c>
      <c r="AE6" s="131">
        <f>IFERROR((AC6-AD6),"")</f>
        <v>-15.101746283735025</v>
      </c>
      <c r="AF6" s="132">
        <f>IFERROR((AC6*100/AD6),"")</f>
        <v>81.122817145331211</v>
      </c>
    </row>
    <row r="7" spans="1:32" s="21" customFormat="1" ht="15.75" x14ac:dyDescent="0.25">
      <c r="A7" s="46">
        <v>2</v>
      </c>
      <c r="B7" s="52" t="s">
        <v>1</v>
      </c>
      <c r="C7" s="41">
        <v>12.04</v>
      </c>
      <c r="D7" s="22">
        <v>15</v>
      </c>
      <c r="E7" s="22">
        <v>18</v>
      </c>
      <c r="F7" s="22">
        <v>17.5</v>
      </c>
      <c r="G7" s="22">
        <v>20.5</v>
      </c>
      <c r="H7" s="22">
        <v>22</v>
      </c>
      <c r="I7" s="22">
        <v>22</v>
      </c>
      <c r="J7" s="22">
        <v>21</v>
      </c>
      <c r="K7" s="22">
        <v>21.5</v>
      </c>
      <c r="L7" s="42">
        <v>20</v>
      </c>
      <c r="M7" s="41">
        <v>20.5</v>
      </c>
      <c r="N7" s="22">
        <v>21</v>
      </c>
      <c r="O7" s="22">
        <v>21</v>
      </c>
      <c r="P7" s="22">
        <v>20.5</v>
      </c>
      <c r="Q7" s="22">
        <v>21</v>
      </c>
      <c r="R7" s="22">
        <v>21</v>
      </c>
      <c r="S7" s="22">
        <v>24.5</v>
      </c>
      <c r="T7" s="22">
        <v>18.5</v>
      </c>
      <c r="U7" s="22"/>
      <c r="V7" s="32"/>
      <c r="W7" s="273"/>
      <c r="X7" s="253"/>
      <c r="Y7" s="253"/>
      <c r="Z7" s="247"/>
      <c r="AA7" s="274"/>
      <c r="AB7" s="266">
        <f t="shared" ref="AB7:AB91" si="0">SUM(C7:AA7)</f>
        <v>357.53999999999996</v>
      </c>
      <c r="AC7" s="67">
        <f t="shared" ref="AC7:AC8" si="1">IFERROR((AB7/$AB$5*1000),"")</f>
        <v>51.60051955549141</v>
      </c>
      <c r="AD7" s="28">
        <v>50</v>
      </c>
      <c r="AE7" s="23">
        <f>IFERROR((AC7-AD7),"")</f>
        <v>1.6005195554914096</v>
      </c>
      <c r="AF7" s="47">
        <f>IFERROR((AC7*100/AD7),"")</f>
        <v>103.20103911098282</v>
      </c>
    </row>
    <row r="8" spans="1:32" s="21" customFormat="1" ht="31.5" x14ac:dyDescent="0.25">
      <c r="A8" s="46">
        <v>3</v>
      </c>
      <c r="B8" s="52" t="s">
        <v>2</v>
      </c>
      <c r="C8" s="41">
        <v>9</v>
      </c>
      <c r="D8" s="22">
        <v>15.3</v>
      </c>
      <c r="E8" s="22">
        <v>1</v>
      </c>
      <c r="F8" s="22">
        <v>16</v>
      </c>
      <c r="G8" s="22"/>
      <c r="H8" s="22"/>
      <c r="I8" s="22">
        <v>2</v>
      </c>
      <c r="J8" s="22">
        <v>1.5</v>
      </c>
      <c r="K8" s="22">
        <v>8.1999999999999993</v>
      </c>
      <c r="L8" s="42"/>
      <c r="M8" s="41"/>
      <c r="N8" s="22">
        <v>3</v>
      </c>
      <c r="O8" s="22"/>
      <c r="P8" s="22">
        <v>12</v>
      </c>
      <c r="Q8" s="22"/>
      <c r="R8" s="22">
        <v>1</v>
      </c>
      <c r="S8" s="22"/>
      <c r="T8" s="22">
        <v>4</v>
      </c>
      <c r="U8" s="22"/>
      <c r="V8" s="32"/>
      <c r="W8" s="273"/>
      <c r="X8" s="253"/>
      <c r="Y8" s="253"/>
      <c r="Z8" s="247"/>
      <c r="AA8" s="274"/>
      <c r="AB8" s="266">
        <f t="shared" si="0"/>
        <v>73</v>
      </c>
      <c r="AC8" s="67">
        <f t="shared" si="1"/>
        <v>10.535430798094964</v>
      </c>
      <c r="AD8" s="28">
        <v>25</v>
      </c>
      <c r="AE8" s="23">
        <f t="shared" ref="AE8" si="2">IFERROR((AC8-AD8),"")</f>
        <v>-14.464569201905036</v>
      </c>
      <c r="AF8" s="47">
        <f>IFERROR((AC8*100/AD8),"")</f>
        <v>42.141723192379857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13</v>
      </c>
      <c r="D9" s="24">
        <f t="shared" si="3"/>
        <v>20.5</v>
      </c>
      <c r="E9" s="24">
        <f t="shared" si="3"/>
        <v>9</v>
      </c>
      <c r="F9" s="24">
        <f t="shared" si="3"/>
        <v>12.5</v>
      </c>
      <c r="G9" s="24">
        <f t="shared" si="3"/>
        <v>16</v>
      </c>
      <c r="H9" s="24">
        <f t="shared" si="3"/>
        <v>6.6</v>
      </c>
      <c r="I9" s="24">
        <f t="shared" si="3"/>
        <v>14</v>
      </c>
      <c r="J9" s="24">
        <f t="shared" si="3"/>
        <v>10.3</v>
      </c>
      <c r="K9" s="24">
        <f t="shared" si="3"/>
        <v>27.6</v>
      </c>
      <c r="L9" s="44">
        <f t="shared" si="3"/>
        <v>10</v>
      </c>
      <c r="M9" s="43">
        <f t="shared" si="3"/>
        <v>14</v>
      </c>
      <c r="N9" s="24">
        <f t="shared" si="3"/>
        <v>22.8</v>
      </c>
      <c r="O9" s="24">
        <f t="shared" si="3"/>
        <v>14.5</v>
      </c>
      <c r="P9" s="24">
        <f t="shared" si="3"/>
        <v>16</v>
      </c>
      <c r="Q9" s="24">
        <f t="shared" si="3"/>
        <v>10</v>
      </c>
      <c r="R9" s="24">
        <f t="shared" si="3"/>
        <v>20.7</v>
      </c>
      <c r="S9" s="24">
        <f t="shared" si="3"/>
        <v>25.2</v>
      </c>
      <c r="T9" s="24">
        <f t="shared" si="3"/>
        <v>15</v>
      </c>
      <c r="U9" s="24">
        <f t="shared" si="3"/>
        <v>0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277.7</v>
      </c>
      <c r="AC9" s="56">
        <f>IFERROR((AB9/$AB$5*1000),"")</f>
        <v>40.077933323711939</v>
      </c>
      <c r="AD9" s="24">
        <v>45</v>
      </c>
      <c r="AE9" s="63">
        <f>IFERROR((AC9-AD9),"")</f>
        <v>-4.9220666762880612</v>
      </c>
      <c r="AF9" s="48">
        <f>IFERROR((AC9*100/AD9),"")</f>
        <v>89.062074052693205</v>
      </c>
    </row>
    <row r="10" spans="1:32" s="21" customFormat="1" ht="15.75" x14ac:dyDescent="0.25">
      <c r="A10" s="317"/>
      <c r="B10" s="54" t="s">
        <v>28</v>
      </c>
      <c r="C10" s="41"/>
      <c r="D10" s="22">
        <v>11.5</v>
      </c>
      <c r="E10" s="22"/>
      <c r="F10" s="22"/>
      <c r="G10" s="22"/>
      <c r="H10" s="22"/>
      <c r="I10" s="22"/>
      <c r="J10" s="22">
        <v>10.3</v>
      </c>
      <c r="K10" s="22"/>
      <c r="L10" s="42"/>
      <c r="M10" s="41"/>
      <c r="N10" s="22">
        <v>10.4</v>
      </c>
      <c r="O10" s="22"/>
      <c r="P10" s="22"/>
      <c r="Q10" s="22"/>
      <c r="R10" s="22"/>
      <c r="S10" s="22"/>
      <c r="T10" s="22">
        <v>11</v>
      </c>
      <c r="U10" s="22"/>
      <c r="V10" s="32"/>
      <c r="W10" s="273"/>
      <c r="X10" s="253"/>
      <c r="Y10" s="253"/>
      <c r="Z10" s="247"/>
      <c r="AA10" s="274"/>
      <c r="AB10" s="266">
        <f t="shared" si="0"/>
        <v>43.2</v>
      </c>
      <c r="AC10" s="55">
        <f>IFERROR((AB10/$AB$5*1000),"")</f>
        <v>6.2346658969548274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>
        <v>9</v>
      </c>
      <c r="D11" s="22"/>
      <c r="E11" s="22"/>
      <c r="F11" s="22"/>
      <c r="G11" s="22">
        <v>6</v>
      </c>
      <c r="H11" s="22"/>
      <c r="I11" s="22"/>
      <c r="J11" s="22"/>
      <c r="K11" s="22">
        <v>13.6</v>
      </c>
      <c r="L11" s="42"/>
      <c r="M11" s="41"/>
      <c r="N11" s="22"/>
      <c r="O11" s="22"/>
      <c r="P11" s="22"/>
      <c r="Q11" s="22"/>
      <c r="R11" s="22">
        <v>14.7</v>
      </c>
      <c r="S11" s="22">
        <v>10.5</v>
      </c>
      <c r="T11" s="22">
        <v>4</v>
      </c>
      <c r="U11" s="22"/>
      <c r="V11" s="32"/>
      <c r="W11" s="273"/>
      <c r="X11" s="253"/>
      <c r="Y11" s="253"/>
      <c r="Z11" s="247"/>
      <c r="AA11" s="274"/>
      <c r="AB11" s="266">
        <f t="shared" si="0"/>
        <v>57.8</v>
      </c>
      <c r="AC11" s="55">
        <f t="shared" ref="AC11:AC20" si="4">IFERROR((AB11/$AB$5*1000),"")</f>
        <v>8.341752056573819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/>
      <c r="E12" s="22"/>
      <c r="F12" s="22"/>
      <c r="G12" s="22"/>
      <c r="H12" s="22"/>
      <c r="I12" s="22">
        <v>13</v>
      </c>
      <c r="J12" s="22"/>
      <c r="K12" s="22"/>
      <c r="L12" s="42"/>
      <c r="M12" s="41"/>
      <c r="N12" s="22"/>
      <c r="O12" s="22">
        <v>14.5</v>
      </c>
      <c r="P12" s="22"/>
      <c r="Q12" s="22"/>
      <c r="R12" s="22"/>
      <c r="S12" s="22">
        <v>12.7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40.200000000000003</v>
      </c>
      <c r="AC12" s="55">
        <f t="shared" si="4"/>
        <v>5.8017029874440755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>
        <v>9</v>
      </c>
      <c r="E13" s="22"/>
      <c r="F13" s="22"/>
      <c r="G13" s="22"/>
      <c r="H13" s="22"/>
      <c r="I13" s="22"/>
      <c r="J13" s="22"/>
      <c r="K13" s="22">
        <v>10</v>
      </c>
      <c r="L13" s="42"/>
      <c r="M13" s="41"/>
      <c r="N13" s="22"/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19</v>
      </c>
      <c r="AC13" s="55">
        <f t="shared" si="4"/>
        <v>2.7420984269014288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>
        <v>4</v>
      </c>
      <c r="D14" s="22"/>
      <c r="E14" s="22"/>
      <c r="F14" s="22">
        <v>3.5</v>
      </c>
      <c r="G14" s="22"/>
      <c r="H14" s="22">
        <v>6.6</v>
      </c>
      <c r="I14" s="22">
        <v>1</v>
      </c>
      <c r="J14" s="22"/>
      <c r="K14" s="22">
        <v>4</v>
      </c>
      <c r="L14" s="42"/>
      <c r="M14" s="41"/>
      <c r="N14" s="22">
        <v>2</v>
      </c>
      <c r="O14" s="22"/>
      <c r="P14" s="22">
        <v>4</v>
      </c>
      <c r="Q14" s="22"/>
      <c r="R14" s="22">
        <v>6</v>
      </c>
      <c r="S14" s="22">
        <v>2</v>
      </c>
      <c r="T14" s="22"/>
      <c r="U14" s="22"/>
      <c r="V14" s="32"/>
      <c r="W14" s="273"/>
      <c r="X14" s="253"/>
      <c r="Y14" s="253"/>
      <c r="Z14" s="247"/>
      <c r="AA14" s="274"/>
      <c r="AB14" s="266">
        <f t="shared" si="0"/>
        <v>33.1</v>
      </c>
      <c r="AC14" s="55">
        <f t="shared" si="4"/>
        <v>4.7770241016019632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/>
      <c r="D15" s="22"/>
      <c r="E15" s="22">
        <v>9</v>
      </c>
      <c r="F15" s="22">
        <v>9</v>
      </c>
      <c r="G15" s="22"/>
      <c r="H15" s="22"/>
      <c r="I15" s="22"/>
      <c r="J15" s="22"/>
      <c r="K15" s="22"/>
      <c r="L15" s="42"/>
      <c r="M15" s="41">
        <v>10</v>
      </c>
      <c r="N15" s="22"/>
      <c r="O15" s="22"/>
      <c r="P15" s="22">
        <v>12</v>
      </c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40</v>
      </c>
      <c r="AC15" s="55">
        <f t="shared" si="4"/>
        <v>5.7728387934766925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/>
      <c r="L16" s="42"/>
      <c r="M16" s="41"/>
      <c r="N16" s="22">
        <v>10.4</v>
      </c>
      <c r="O16" s="22"/>
      <c r="P16" s="22"/>
      <c r="Q16" s="22"/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10.4</v>
      </c>
      <c r="AC16" s="55">
        <f t="shared" si="4"/>
        <v>1.5009380863039399</v>
      </c>
      <c r="AD16" s="288"/>
      <c r="AE16" s="289"/>
      <c r="AF16" s="290"/>
    </row>
    <row r="17" spans="1:32" s="21" customFormat="1" ht="15.75" x14ac:dyDescent="0.25">
      <c r="A17" s="317"/>
      <c r="B17" s="141" t="s">
        <v>92</v>
      </c>
      <c r="C17" s="41"/>
      <c r="D17" s="22"/>
      <c r="E17" s="22"/>
      <c r="F17" s="22"/>
      <c r="G17" s="22">
        <v>10</v>
      </c>
      <c r="H17" s="22"/>
      <c r="I17" s="22"/>
      <c r="J17" s="22"/>
      <c r="K17" s="22"/>
      <c r="L17" s="42">
        <v>10</v>
      </c>
      <c r="M17" s="41"/>
      <c r="N17" s="22"/>
      <c r="O17" s="22"/>
      <c r="P17" s="22"/>
      <c r="Q17" s="22">
        <v>10</v>
      </c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30</v>
      </c>
      <c r="AC17" s="55">
        <f t="shared" si="4"/>
        <v>4.3296290951075189</v>
      </c>
      <c r="AD17" s="288"/>
      <c r="AE17" s="289"/>
      <c r="AF17" s="290"/>
    </row>
    <row r="18" spans="1:32" s="21" customFormat="1" ht="15.75" x14ac:dyDescent="0.25">
      <c r="A18" s="318"/>
      <c r="B18" s="141" t="s">
        <v>93</v>
      </c>
      <c r="C18" s="41"/>
      <c r="D18" s="22"/>
      <c r="E18" s="22"/>
      <c r="F18" s="22"/>
      <c r="G18" s="22"/>
      <c r="H18" s="22"/>
      <c r="I18" s="22"/>
      <c r="J18" s="22"/>
      <c r="K18" s="22"/>
      <c r="L18" s="42"/>
      <c r="M18" s="41">
        <v>4</v>
      </c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4</v>
      </c>
      <c r="AC18" s="55">
        <f t="shared" si="4"/>
        <v>0.57728387934766912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>
        <v>6</v>
      </c>
      <c r="F19" s="22">
        <v>4</v>
      </c>
      <c r="G19" s="22"/>
      <c r="H19" s="22">
        <v>10.5</v>
      </c>
      <c r="I19" s="22"/>
      <c r="J19" s="22">
        <v>16.350000000000001</v>
      </c>
      <c r="K19" s="22"/>
      <c r="L19" s="42"/>
      <c r="M19" s="41">
        <v>8</v>
      </c>
      <c r="N19" s="22"/>
      <c r="O19" s="22">
        <v>10.5</v>
      </c>
      <c r="P19" s="22">
        <v>4</v>
      </c>
      <c r="Q19" s="22"/>
      <c r="R19" s="22">
        <v>10.5</v>
      </c>
      <c r="S19" s="22"/>
      <c r="T19" s="22">
        <v>15.5</v>
      </c>
      <c r="U19" s="22"/>
      <c r="V19" s="32"/>
      <c r="W19" s="273"/>
      <c r="X19" s="253"/>
      <c r="Y19" s="253"/>
      <c r="Z19" s="247"/>
      <c r="AA19" s="274"/>
      <c r="AB19" s="266">
        <f t="shared" si="0"/>
        <v>85.35</v>
      </c>
      <c r="AC19" s="55">
        <f t="shared" si="4"/>
        <v>12.317794775580891</v>
      </c>
      <c r="AD19" s="28">
        <v>12</v>
      </c>
      <c r="AE19" s="23">
        <f t="shared" ref="AE19:AE21" si="5">IFERROR((AC19-AD19),"")</f>
        <v>0.3177947755808912</v>
      </c>
      <c r="AF19" s="47">
        <f>IFERROR((AC19*100/AD19),"")</f>
        <v>102.64828979650743</v>
      </c>
    </row>
    <row r="20" spans="1:32" s="21" customFormat="1" ht="15.75" x14ac:dyDescent="0.25">
      <c r="A20" s="46">
        <v>6</v>
      </c>
      <c r="B20" s="52" t="s">
        <v>5</v>
      </c>
      <c r="C20" s="41">
        <v>66</v>
      </c>
      <c r="D20" s="22">
        <v>42</v>
      </c>
      <c r="E20" s="22">
        <v>24</v>
      </c>
      <c r="F20" s="22">
        <v>77</v>
      </c>
      <c r="G20" s="22">
        <v>90</v>
      </c>
      <c r="H20" s="22">
        <v>105</v>
      </c>
      <c r="I20" s="22">
        <v>26.6</v>
      </c>
      <c r="J20" s="22">
        <v>20.8</v>
      </c>
      <c r="K20" s="22"/>
      <c r="L20" s="42">
        <v>105</v>
      </c>
      <c r="M20" s="41">
        <v>88.4</v>
      </c>
      <c r="N20" s="22">
        <v>66.7</v>
      </c>
      <c r="O20" s="22">
        <v>50</v>
      </c>
      <c r="P20" s="22">
        <v>89</v>
      </c>
      <c r="Q20" s="22">
        <v>90.9</v>
      </c>
      <c r="R20" s="22">
        <v>25.3</v>
      </c>
      <c r="S20" s="22">
        <v>67.400000000000006</v>
      </c>
      <c r="T20" s="22">
        <v>88.8</v>
      </c>
      <c r="U20" s="22"/>
      <c r="V20" s="32"/>
      <c r="W20" s="273"/>
      <c r="X20" s="253"/>
      <c r="Y20" s="253"/>
      <c r="Z20" s="247"/>
      <c r="AA20" s="274"/>
      <c r="AB20" s="266">
        <f t="shared" si="0"/>
        <v>1122.9000000000001</v>
      </c>
      <c r="AC20" s="55">
        <f t="shared" si="4"/>
        <v>162.05801702987446</v>
      </c>
      <c r="AD20" s="28">
        <v>220</v>
      </c>
      <c r="AE20" s="23">
        <f t="shared" si="5"/>
        <v>-57.941982970125537</v>
      </c>
      <c r="AF20" s="47">
        <f>IFERROR((AC20*100/AD20),"")</f>
        <v>73.662735013579308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50.8</v>
      </c>
      <c r="D21" s="24">
        <f t="shared" ref="D21:AA21" si="6">SUM(D22:D47)</f>
        <v>101.8</v>
      </c>
      <c r="E21" s="24">
        <f t="shared" si="6"/>
        <v>45.72</v>
      </c>
      <c r="F21" s="24">
        <f t="shared" si="6"/>
        <v>57.3</v>
      </c>
      <c r="G21" s="24">
        <f t="shared" si="6"/>
        <v>127.63999999999999</v>
      </c>
      <c r="H21" s="24">
        <f t="shared" si="6"/>
        <v>61.019999999999996</v>
      </c>
      <c r="I21" s="24">
        <f t="shared" si="6"/>
        <v>119.66</v>
      </c>
      <c r="J21" s="24">
        <f t="shared" si="6"/>
        <v>86.2</v>
      </c>
      <c r="K21" s="24">
        <f t="shared" si="6"/>
        <v>41.62</v>
      </c>
      <c r="L21" s="44">
        <f t="shared" si="6"/>
        <v>92.5</v>
      </c>
      <c r="M21" s="43">
        <f t="shared" si="6"/>
        <v>44.08</v>
      </c>
      <c r="N21" s="24">
        <f t="shared" si="6"/>
        <v>95.52</v>
      </c>
      <c r="O21" s="24">
        <f t="shared" si="6"/>
        <v>89.42</v>
      </c>
      <c r="P21" s="24">
        <f t="shared" si="6"/>
        <v>76.89</v>
      </c>
      <c r="Q21" s="24">
        <f t="shared" si="6"/>
        <v>87.7</v>
      </c>
      <c r="R21" s="24">
        <f t="shared" si="6"/>
        <v>70.94</v>
      </c>
      <c r="S21" s="24">
        <f t="shared" si="6"/>
        <v>93.4</v>
      </c>
      <c r="T21" s="24">
        <f t="shared" si="6"/>
        <v>60.66</v>
      </c>
      <c r="U21" s="24">
        <f t="shared" si="6"/>
        <v>0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1402.8700000000003</v>
      </c>
      <c r="AC21" s="56">
        <f>IFERROR((AB21/$AB$5*1000),"")</f>
        <v>202.46355895511621</v>
      </c>
      <c r="AD21" s="24">
        <v>250</v>
      </c>
      <c r="AE21" s="63">
        <f t="shared" si="5"/>
        <v>-47.536441044883787</v>
      </c>
      <c r="AF21" s="48">
        <f>IFERROR((AC21*100/AD21),"")</f>
        <v>80.985423582046479</v>
      </c>
    </row>
    <row r="22" spans="1:32" s="21" customFormat="1" ht="15.75" x14ac:dyDescent="0.25">
      <c r="A22" s="317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>
        <v>9.9</v>
      </c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9.9</v>
      </c>
      <c r="AC22" s="55">
        <f>IFERROR((AB22/$AB$5*1000),"")</f>
        <v>1.4287776013854814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/>
      <c r="D24" s="22"/>
      <c r="E24" s="22"/>
      <c r="F24" s="22">
        <v>24.5</v>
      </c>
      <c r="G24" s="22">
        <v>81.599999999999994</v>
      </c>
      <c r="H24" s="22"/>
      <c r="I24" s="22"/>
      <c r="J24" s="22">
        <v>16.5</v>
      </c>
      <c r="K24" s="22"/>
      <c r="L24" s="42">
        <v>10.5</v>
      </c>
      <c r="M24" s="41">
        <v>16</v>
      </c>
      <c r="N24" s="22">
        <v>34.9</v>
      </c>
      <c r="O24" s="22"/>
      <c r="P24" s="22"/>
      <c r="Q24" s="22"/>
      <c r="R24" s="22">
        <v>21</v>
      </c>
      <c r="S24" s="22">
        <v>21</v>
      </c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226</v>
      </c>
      <c r="AC24" s="55">
        <f t="shared" si="7"/>
        <v>32.61653918314331</v>
      </c>
      <c r="AD24" s="288"/>
      <c r="AE24" s="289"/>
      <c r="AF24" s="290"/>
    </row>
    <row r="25" spans="1:32" s="21" customFormat="1" ht="15.75" x14ac:dyDescent="0.25">
      <c r="A25" s="317"/>
      <c r="B25" s="141" t="s">
        <v>106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7.5</v>
      </c>
      <c r="D27" s="22">
        <v>9</v>
      </c>
      <c r="E27" s="22">
        <v>3</v>
      </c>
      <c r="F27" s="22">
        <v>9</v>
      </c>
      <c r="G27" s="22">
        <v>16.3</v>
      </c>
      <c r="H27" s="22">
        <v>4.4000000000000004</v>
      </c>
      <c r="I27" s="22">
        <v>17.5</v>
      </c>
      <c r="J27" s="22">
        <v>9.5</v>
      </c>
      <c r="K27" s="22">
        <v>7.8</v>
      </c>
      <c r="L27" s="42">
        <v>12</v>
      </c>
      <c r="M27" s="41">
        <v>8</v>
      </c>
      <c r="N27" s="22">
        <v>16.7</v>
      </c>
      <c r="O27" s="22">
        <v>8.3000000000000007</v>
      </c>
      <c r="P27" s="22">
        <v>8.4</v>
      </c>
      <c r="Q27" s="22">
        <v>14.5</v>
      </c>
      <c r="R27" s="22">
        <v>8.4</v>
      </c>
      <c r="S27" s="22">
        <v>12.6</v>
      </c>
      <c r="T27" s="22">
        <v>7.4</v>
      </c>
      <c r="U27" s="22"/>
      <c r="V27" s="32"/>
      <c r="W27" s="273"/>
      <c r="X27" s="253"/>
      <c r="Y27" s="253"/>
      <c r="Z27" s="247"/>
      <c r="AA27" s="274"/>
      <c r="AB27" s="266">
        <f t="shared" si="0"/>
        <v>180.3</v>
      </c>
      <c r="AC27" s="55">
        <f t="shared" si="7"/>
        <v>26.02107086159619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6</v>
      </c>
      <c r="D28" s="22">
        <v>9</v>
      </c>
      <c r="E28" s="22">
        <v>21</v>
      </c>
      <c r="F28" s="22">
        <v>9</v>
      </c>
      <c r="G28" s="22">
        <v>16.3</v>
      </c>
      <c r="H28" s="22">
        <v>4.4000000000000004</v>
      </c>
      <c r="I28" s="22">
        <v>17.5</v>
      </c>
      <c r="J28" s="22">
        <v>20.6</v>
      </c>
      <c r="K28" s="22">
        <v>9.8000000000000007</v>
      </c>
      <c r="L28" s="42">
        <v>30</v>
      </c>
      <c r="M28" s="41">
        <v>10</v>
      </c>
      <c r="N28" s="22">
        <v>12.5</v>
      </c>
      <c r="O28" s="22">
        <v>20.8</v>
      </c>
      <c r="P28" s="22">
        <v>8.1</v>
      </c>
      <c r="Q28" s="22">
        <v>29</v>
      </c>
      <c r="R28" s="22">
        <v>8.4</v>
      </c>
      <c r="S28" s="22">
        <v>12.6</v>
      </c>
      <c r="T28" s="22">
        <v>7.4</v>
      </c>
      <c r="U28" s="22"/>
      <c r="V28" s="32"/>
      <c r="W28" s="273"/>
      <c r="X28" s="253"/>
      <c r="Y28" s="253"/>
      <c r="Z28" s="247"/>
      <c r="AA28" s="274"/>
      <c r="AB28" s="266">
        <f t="shared" si="0"/>
        <v>252.40000000000003</v>
      </c>
      <c r="AC28" s="55">
        <f t="shared" si="7"/>
        <v>36.426612786837936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>
        <v>18</v>
      </c>
      <c r="D30" s="22">
        <v>24</v>
      </c>
      <c r="E30" s="22"/>
      <c r="F30" s="22"/>
      <c r="G30" s="22"/>
      <c r="H30" s="22">
        <v>22</v>
      </c>
      <c r="I30" s="22">
        <v>31</v>
      </c>
      <c r="J30" s="22"/>
      <c r="K30" s="22"/>
      <c r="L30" s="42">
        <v>10.5</v>
      </c>
      <c r="M30" s="41"/>
      <c r="N30" s="22"/>
      <c r="O30" s="22">
        <v>20.8</v>
      </c>
      <c r="P30" s="22"/>
      <c r="Q30" s="22">
        <v>20.7</v>
      </c>
      <c r="R30" s="22"/>
      <c r="S30" s="22"/>
      <c r="T30" s="22"/>
      <c r="U30" s="22"/>
      <c r="V30" s="32"/>
      <c r="W30" s="273"/>
      <c r="X30" s="253"/>
      <c r="Y30" s="253"/>
      <c r="Z30" s="247"/>
      <c r="AA30" s="274"/>
      <c r="AB30" s="266">
        <f t="shared" si="0"/>
        <v>147</v>
      </c>
      <c r="AC30" s="55">
        <f t="shared" si="7"/>
        <v>21.215182566026844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/>
      <c r="D31" s="22"/>
      <c r="E31" s="22"/>
      <c r="F31" s="22"/>
      <c r="G31" s="22"/>
      <c r="H31" s="22">
        <v>22</v>
      </c>
      <c r="I31" s="22"/>
      <c r="J31" s="22">
        <v>20.6</v>
      </c>
      <c r="K31" s="22">
        <v>13.4</v>
      </c>
      <c r="L31" s="42"/>
      <c r="M31" s="41"/>
      <c r="N31" s="22">
        <v>20.9</v>
      </c>
      <c r="O31" s="22"/>
      <c r="P31" s="22">
        <v>20.25</v>
      </c>
      <c r="Q31" s="22"/>
      <c r="R31" s="22">
        <v>21</v>
      </c>
      <c r="S31" s="22"/>
      <c r="T31" s="22">
        <v>18.5</v>
      </c>
      <c r="U31" s="22"/>
      <c r="V31" s="32"/>
      <c r="W31" s="273"/>
      <c r="X31" s="253"/>
      <c r="Y31" s="253"/>
      <c r="Z31" s="247"/>
      <c r="AA31" s="274"/>
      <c r="AB31" s="266">
        <f t="shared" si="0"/>
        <v>136.65</v>
      </c>
      <c r="AC31" s="55">
        <f t="shared" si="7"/>
        <v>19.721460528214749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/>
      <c r="D32" s="22">
        <v>15</v>
      </c>
      <c r="E32" s="22">
        <v>15</v>
      </c>
      <c r="F32" s="22"/>
      <c r="G32" s="22"/>
      <c r="H32" s="22"/>
      <c r="I32" s="22"/>
      <c r="J32" s="22"/>
      <c r="K32" s="22"/>
      <c r="L32" s="42">
        <v>13.8</v>
      </c>
      <c r="M32" s="41"/>
      <c r="N32" s="22"/>
      <c r="O32" s="22"/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43.8</v>
      </c>
      <c r="AC32" s="55">
        <f t="shared" si="7"/>
        <v>6.3212584788569774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/>
      <c r="D33" s="22">
        <v>25</v>
      </c>
      <c r="E33" s="22"/>
      <c r="F33" s="22"/>
      <c r="G33" s="22"/>
      <c r="H33" s="22"/>
      <c r="I33" s="22">
        <v>32</v>
      </c>
      <c r="J33" s="22"/>
      <c r="K33" s="22"/>
      <c r="L33" s="42"/>
      <c r="M33" s="41"/>
      <c r="N33" s="22"/>
      <c r="O33" s="22">
        <v>17</v>
      </c>
      <c r="P33" s="22">
        <v>13</v>
      </c>
      <c r="Q33" s="22"/>
      <c r="R33" s="22"/>
      <c r="S33" s="22">
        <v>21</v>
      </c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108</v>
      </c>
      <c r="AC33" s="55">
        <f t="shared" si="7"/>
        <v>15.586664742387068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>
        <v>6</v>
      </c>
      <c r="D34" s="22">
        <v>6</v>
      </c>
      <c r="E34" s="22">
        <v>3</v>
      </c>
      <c r="F34" s="22">
        <v>7</v>
      </c>
      <c r="G34" s="22">
        <v>3.6</v>
      </c>
      <c r="H34" s="22">
        <v>3</v>
      </c>
      <c r="I34" s="22">
        <v>11</v>
      </c>
      <c r="J34" s="22">
        <v>7</v>
      </c>
      <c r="K34" s="22"/>
      <c r="L34" s="42"/>
      <c r="M34" s="41"/>
      <c r="N34" s="22"/>
      <c r="O34" s="22">
        <v>6.3</v>
      </c>
      <c r="P34" s="22">
        <v>4</v>
      </c>
      <c r="Q34" s="22">
        <v>8.3000000000000007</v>
      </c>
      <c r="R34" s="22">
        <v>2.1</v>
      </c>
      <c r="S34" s="22">
        <v>9</v>
      </c>
      <c r="T34" s="22">
        <v>18.5</v>
      </c>
      <c r="U34" s="22"/>
      <c r="V34" s="32"/>
      <c r="W34" s="273"/>
      <c r="X34" s="253"/>
      <c r="Y34" s="253"/>
      <c r="Z34" s="247"/>
      <c r="AA34" s="274"/>
      <c r="AB34" s="266">
        <f t="shared" si="0"/>
        <v>94.8</v>
      </c>
      <c r="AC34" s="55">
        <f t="shared" si="7"/>
        <v>13.681627940539761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>
        <v>5</v>
      </c>
      <c r="P38" s="22"/>
      <c r="Q38" s="22"/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5</v>
      </c>
      <c r="AC38" s="55">
        <f t="shared" si="7"/>
        <v>0.72160484918458656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>
        <v>6.8</v>
      </c>
      <c r="D39" s="22">
        <v>6.8</v>
      </c>
      <c r="E39" s="22">
        <v>2.72</v>
      </c>
      <c r="F39" s="22">
        <v>6.8</v>
      </c>
      <c r="G39" s="22">
        <v>8.84</v>
      </c>
      <c r="H39" s="22">
        <v>2.72</v>
      </c>
      <c r="I39" s="22">
        <v>8.16</v>
      </c>
      <c r="J39" s="22">
        <v>6.8</v>
      </c>
      <c r="K39" s="22">
        <v>6.12</v>
      </c>
      <c r="L39" s="42">
        <v>10.199999999999999</v>
      </c>
      <c r="M39" s="41">
        <v>3.68</v>
      </c>
      <c r="N39" s="22">
        <v>5.52</v>
      </c>
      <c r="O39" s="22">
        <v>5.52</v>
      </c>
      <c r="P39" s="22">
        <v>6.44</v>
      </c>
      <c r="Q39" s="22">
        <v>9.1999999999999993</v>
      </c>
      <c r="R39" s="22">
        <v>6.44</v>
      </c>
      <c r="S39" s="22">
        <v>9.1999999999999993</v>
      </c>
      <c r="T39" s="22">
        <v>7.36</v>
      </c>
      <c r="U39" s="22"/>
      <c r="V39" s="32"/>
      <c r="W39" s="273"/>
      <c r="X39" s="253"/>
      <c r="Y39" s="253"/>
      <c r="Z39" s="247"/>
      <c r="AA39" s="274"/>
      <c r="AB39" s="266">
        <f t="shared" si="0"/>
        <v>119.32</v>
      </c>
      <c r="AC39" s="55">
        <f t="shared" si="7"/>
        <v>17.220378120940971</v>
      </c>
      <c r="AD39" s="288"/>
      <c r="AE39" s="289"/>
      <c r="AF39" s="290"/>
    </row>
    <row r="40" spans="1:32" s="21" customFormat="1" ht="15.75" x14ac:dyDescent="0.25">
      <c r="A40" s="317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96</v>
      </c>
      <c r="C41" s="41">
        <v>6</v>
      </c>
      <c r="D41" s="22">
        <v>6</v>
      </c>
      <c r="E41" s="22"/>
      <c r="F41" s="22"/>
      <c r="G41" s="22"/>
      <c r="H41" s="22">
        <v>1.5</v>
      </c>
      <c r="I41" s="22">
        <v>1.5</v>
      </c>
      <c r="J41" s="22">
        <v>4.2</v>
      </c>
      <c r="K41" s="22">
        <v>1.5</v>
      </c>
      <c r="L41" s="42">
        <v>1.5</v>
      </c>
      <c r="M41" s="41">
        <v>4.9000000000000004</v>
      </c>
      <c r="N41" s="22">
        <v>1.5</v>
      </c>
      <c r="O41" s="22"/>
      <c r="P41" s="22">
        <v>3.5</v>
      </c>
      <c r="Q41" s="22">
        <v>4.5</v>
      </c>
      <c r="R41" s="22">
        <v>2.1</v>
      </c>
      <c r="S41" s="22">
        <v>4.5</v>
      </c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43.2</v>
      </c>
      <c r="AC41" s="55">
        <f t="shared" si="7"/>
        <v>6.2346658969548274</v>
      </c>
      <c r="AD41" s="288"/>
      <c r="AE41" s="289"/>
      <c r="AF41" s="290"/>
    </row>
    <row r="42" spans="1:32" s="21" customFormat="1" ht="15.75" x14ac:dyDescent="0.25">
      <c r="A42" s="317"/>
      <c r="B42" s="283" t="s">
        <v>109</v>
      </c>
      <c r="C42" s="41"/>
      <c r="D42" s="22"/>
      <c r="E42" s="22"/>
      <c r="F42" s="22"/>
      <c r="G42" s="22"/>
      <c r="H42" s="22"/>
      <c r="I42" s="22"/>
      <c r="J42" s="22"/>
      <c r="K42" s="22">
        <v>2</v>
      </c>
      <c r="L42" s="42">
        <v>2</v>
      </c>
      <c r="M42" s="41"/>
      <c r="N42" s="22"/>
      <c r="O42" s="22"/>
      <c r="P42" s="22"/>
      <c r="Q42" s="22"/>
      <c r="R42" s="22"/>
      <c r="S42" s="22"/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4</v>
      </c>
      <c r="AC42" s="55">
        <f t="shared" si="7"/>
        <v>0.57728387934766912</v>
      </c>
      <c r="AD42" s="288"/>
      <c r="AE42" s="289"/>
      <c r="AF42" s="290"/>
    </row>
    <row r="43" spans="1:32" s="21" customFormat="1" ht="15.75" x14ac:dyDescent="0.25">
      <c r="A43" s="317"/>
      <c r="B43" s="283" t="s">
        <v>110</v>
      </c>
      <c r="C43" s="41"/>
      <c r="D43" s="22">
        <v>0.5</v>
      </c>
      <c r="E43" s="22">
        <v>0.5</v>
      </c>
      <c r="F43" s="22">
        <v>0.5</v>
      </c>
      <c r="G43" s="22">
        <v>0.5</v>
      </c>
      <c r="H43" s="22">
        <v>0.5</v>
      </c>
      <c r="I43" s="22">
        <v>0.5</v>
      </c>
      <c r="J43" s="22">
        <v>0.5</v>
      </c>
      <c r="K43" s="22">
        <v>0.5</v>
      </c>
      <c r="L43" s="42">
        <v>1</v>
      </c>
      <c r="M43" s="41">
        <v>0.75</v>
      </c>
      <c r="N43" s="22">
        <v>0.75</v>
      </c>
      <c r="O43" s="22">
        <v>0.75</v>
      </c>
      <c r="P43" s="22">
        <v>0.75</v>
      </c>
      <c r="Q43" s="22">
        <v>0.75</v>
      </c>
      <c r="R43" s="22">
        <v>0.75</v>
      </c>
      <c r="S43" s="22">
        <v>0.75</v>
      </c>
      <c r="T43" s="22">
        <v>0.75</v>
      </c>
      <c r="U43" s="22"/>
      <c r="V43" s="32"/>
      <c r="W43" s="273"/>
      <c r="X43" s="253"/>
      <c r="Y43" s="253"/>
      <c r="Z43" s="247"/>
      <c r="AA43" s="274"/>
      <c r="AB43" s="266">
        <f t="shared" si="0"/>
        <v>11</v>
      </c>
      <c r="AC43" s="55">
        <f t="shared" si="7"/>
        <v>1.5875306682060903</v>
      </c>
      <c r="AD43" s="288"/>
      <c r="AE43" s="289"/>
      <c r="AF43" s="290"/>
    </row>
    <row r="44" spans="1:32" s="21" customFormat="1" ht="15.75" x14ac:dyDescent="0.25">
      <c r="A44" s="317"/>
      <c r="B44" s="283" t="s">
        <v>111</v>
      </c>
      <c r="C44" s="41">
        <v>0.5</v>
      </c>
      <c r="D44" s="22">
        <v>0.5</v>
      </c>
      <c r="E44" s="22">
        <v>0.5</v>
      </c>
      <c r="F44" s="22">
        <v>0.5</v>
      </c>
      <c r="G44" s="22">
        <v>0.5</v>
      </c>
      <c r="H44" s="22">
        <v>0.5</v>
      </c>
      <c r="I44" s="22">
        <v>0.5</v>
      </c>
      <c r="J44" s="22">
        <v>0.5</v>
      </c>
      <c r="K44" s="22">
        <v>0.5</v>
      </c>
      <c r="L44" s="42">
        <v>1</v>
      </c>
      <c r="M44" s="41">
        <v>0.75</v>
      </c>
      <c r="N44" s="22">
        <v>0.75</v>
      </c>
      <c r="O44" s="22">
        <v>0.75</v>
      </c>
      <c r="P44" s="22">
        <v>0.75</v>
      </c>
      <c r="Q44" s="22">
        <v>0.75</v>
      </c>
      <c r="R44" s="22">
        <v>0.75</v>
      </c>
      <c r="S44" s="22">
        <v>0.75</v>
      </c>
      <c r="T44" s="22">
        <v>0.75</v>
      </c>
      <c r="U44" s="22"/>
      <c r="V44" s="32"/>
      <c r="W44" s="273"/>
      <c r="X44" s="253"/>
      <c r="Y44" s="253"/>
      <c r="Z44" s="247"/>
      <c r="AA44" s="274"/>
      <c r="AB44" s="266">
        <f t="shared" si="0"/>
        <v>11.5</v>
      </c>
      <c r="AC44" s="55">
        <f t="shared" si="7"/>
        <v>1.6596911531245491</v>
      </c>
      <c r="AD44" s="288"/>
      <c r="AE44" s="289"/>
      <c r="AF44" s="290"/>
    </row>
    <row r="45" spans="1:32" s="21" customFormat="1" ht="15.75" x14ac:dyDescent="0.25">
      <c r="A45" s="317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>
        <v>2</v>
      </c>
      <c r="O45" s="22">
        <v>4.2</v>
      </c>
      <c r="P45" s="22">
        <v>1.8</v>
      </c>
      <c r="Q45" s="22"/>
      <c r="R45" s="22"/>
      <c r="S45" s="22">
        <v>2</v>
      </c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10</v>
      </c>
      <c r="AC45" s="55">
        <f t="shared" si="7"/>
        <v>1.4432096983691731</v>
      </c>
      <c r="AD45" s="288"/>
      <c r="AE45" s="289"/>
      <c r="AF45" s="290"/>
    </row>
    <row r="46" spans="1:32" s="21" customFormat="1" ht="15.75" x14ac:dyDescent="0.25">
      <c r="A46" s="317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11.7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16.5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28.2</v>
      </c>
      <c r="AC48" s="56">
        <f t="shared" ref="AC48:AC53" si="9">IFERROR((AB48/$AB$5*1000),"")</f>
        <v>4.069851349401068</v>
      </c>
      <c r="AD48" s="24">
        <v>5</v>
      </c>
      <c r="AE48" s="63">
        <f>IFERROR((AC48-AD48),"")</f>
        <v>-0.93014865059893204</v>
      </c>
      <c r="AF48" s="48">
        <f>IFERROR((AC48*100/AD48),"")</f>
        <v>81.397026988021352</v>
      </c>
    </row>
    <row r="49" spans="1:32" s="21" customFormat="1" ht="15.75" x14ac:dyDescent="0.25">
      <c r="A49" s="317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>
        <v>16.5</v>
      </c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16.5</v>
      </c>
      <c r="AC49" s="55">
        <f t="shared" si="9"/>
        <v>2.3812960023091359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0</v>
      </c>
      <c r="AC50" s="55">
        <f t="shared" si="9"/>
        <v>0</v>
      </c>
      <c r="AD50" s="288"/>
      <c r="AE50" s="289"/>
      <c r="AF50" s="290"/>
    </row>
    <row r="51" spans="1:32" s="21" customFormat="1" ht="15.75" x14ac:dyDescent="0.25">
      <c r="A51" s="318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>
        <v>11.7</v>
      </c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11.7</v>
      </c>
      <c r="AC51" s="55">
        <f t="shared" si="9"/>
        <v>1.6885553470919326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45</v>
      </c>
      <c r="D52" s="24">
        <f t="shared" si="10"/>
        <v>50</v>
      </c>
      <c r="E52" s="24">
        <f t="shared" si="10"/>
        <v>54</v>
      </c>
      <c r="F52" s="24">
        <f t="shared" si="10"/>
        <v>52.5</v>
      </c>
      <c r="G52" s="24">
        <f t="shared" si="10"/>
        <v>61.2</v>
      </c>
      <c r="H52" s="24">
        <f t="shared" si="10"/>
        <v>68.2</v>
      </c>
      <c r="I52" s="24">
        <f t="shared" si="10"/>
        <v>58</v>
      </c>
      <c r="J52" s="24">
        <f t="shared" si="10"/>
        <v>68.099999999999994</v>
      </c>
      <c r="K52" s="24">
        <f t="shared" si="10"/>
        <v>65.5</v>
      </c>
      <c r="L52" s="44">
        <f t="shared" si="10"/>
        <v>62</v>
      </c>
      <c r="M52" s="43">
        <f t="shared" ref="M52:AA52" si="11">SUM(M53:M65)</f>
        <v>64</v>
      </c>
      <c r="N52" s="24">
        <f t="shared" si="11"/>
        <v>62.8</v>
      </c>
      <c r="O52" s="24">
        <f t="shared" si="11"/>
        <v>62.4</v>
      </c>
      <c r="P52" s="24">
        <f t="shared" si="11"/>
        <v>62.75</v>
      </c>
      <c r="Q52" s="24">
        <f t="shared" si="11"/>
        <v>64.099999999999994</v>
      </c>
      <c r="R52" s="24">
        <f t="shared" si="11"/>
        <v>62</v>
      </c>
      <c r="S52" s="24">
        <f t="shared" si="11"/>
        <v>57.5</v>
      </c>
      <c r="T52" s="24">
        <f t="shared" si="11"/>
        <v>60</v>
      </c>
      <c r="U52" s="24">
        <f t="shared" si="11"/>
        <v>0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1080.05</v>
      </c>
      <c r="AC52" s="56">
        <f t="shared" si="9"/>
        <v>155.87386347236253</v>
      </c>
      <c r="AD52" s="24">
        <v>150</v>
      </c>
      <c r="AE52" s="63">
        <f>IFERROR((AC52-AD52),"")</f>
        <v>5.8738634723625296</v>
      </c>
      <c r="AF52" s="48">
        <f>IFERROR((AC52*100/AD52),"")</f>
        <v>103.91590898157503</v>
      </c>
    </row>
    <row r="53" spans="1:32" s="21" customFormat="1" ht="15.75" x14ac:dyDescent="0.25">
      <c r="A53" s="301"/>
      <c r="B53" s="54" t="s">
        <v>49</v>
      </c>
      <c r="C53" s="45">
        <v>45</v>
      </c>
      <c r="D53" s="22">
        <v>45</v>
      </c>
      <c r="E53" s="22">
        <v>54</v>
      </c>
      <c r="F53" s="22">
        <v>52.5</v>
      </c>
      <c r="G53" s="22">
        <v>61.2</v>
      </c>
      <c r="H53" s="22"/>
      <c r="I53" s="22"/>
      <c r="J53" s="22"/>
      <c r="K53" s="22">
        <v>58.5</v>
      </c>
      <c r="L53" s="42"/>
      <c r="M53" s="45"/>
      <c r="N53" s="22"/>
      <c r="O53" s="22">
        <v>62.4</v>
      </c>
      <c r="P53" s="22">
        <v>60.75</v>
      </c>
      <c r="Q53" s="22"/>
      <c r="R53" s="22"/>
      <c r="S53" s="22"/>
      <c r="T53" s="22">
        <v>60</v>
      </c>
      <c r="U53" s="22"/>
      <c r="V53" s="32"/>
      <c r="W53" s="273"/>
      <c r="X53" s="253"/>
      <c r="Y53" s="253"/>
      <c r="Z53" s="247"/>
      <c r="AA53" s="274"/>
      <c r="AB53" s="266">
        <f t="shared" si="0"/>
        <v>499.34999999999997</v>
      </c>
      <c r="AC53" s="55">
        <f t="shared" si="9"/>
        <v>72.066676288064656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/>
      <c r="D60" s="22">
        <v>5</v>
      </c>
      <c r="E60" s="22"/>
      <c r="F60" s="22"/>
      <c r="G60" s="22"/>
      <c r="H60" s="22"/>
      <c r="I60" s="22"/>
      <c r="J60" s="22"/>
      <c r="K60" s="22">
        <v>5</v>
      </c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10</v>
      </c>
      <c r="AC60" s="55">
        <f t="shared" si="12"/>
        <v>1.4432096983691731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/>
      <c r="D62" s="22"/>
      <c r="E62" s="22"/>
      <c r="F62" s="22"/>
      <c r="G62" s="22"/>
      <c r="H62" s="22">
        <v>2.2000000000000002</v>
      </c>
      <c r="I62" s="22"/>
      <c r="J62" s="22">
        <v>2.1</v>
      </c>
      <c r="K62" s="22">
        <v>2</v>
      </c>
      <c r="L62" s="42"/>
      <c r="M62" s="41">
        <v>2</v>
      </c>
      <c r="N62" s="22"/>
      <c r="O62" s="22"/>
      <c r="P62" s="22">
        <v>2</v>
      </c>
      <c r="Q62" s="22">
        <v>2.1</v>
      </c>
      <c r="R62" s="22"/>
      <c r="S62" s="22"/>
      <c r="T62" s="22"/>
      <c r="U62" s="22"/>
      <c r="V62" s="32"/>
      <c r="W62" s="273"/>
      <c r="X62" s="253"/>
      <c r="Y62" s="253"/>
      <c r="Z62" s="247"/>
      <c r="AA62" s="274"/>
      <c r="AB62" s="266">
        <f t="shared" si="0"/>
        <v>12.4</v>
      </c>
      <c r="AC62" s="55">
        <f t="shared" si="12"/>
        <v>1.7895800259777745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/>
      <c r="E63" s="22"/>
      <c r="F63" s="22"/>
      <c r="G63" s="22"/>
      <c r="H63" s="22"/>
      <c r="I63" s="22">
        <v>58</v>
      </c>
      <c r="J63" s="22"/>
      <c r="K63" s="22"/>
      <c r="L63" s="42"/>
      <c r="M63" s="41"/>
      <c r="N63" s="22">
        <v>62.8</v>
      </c>
      <c r="O63" s="22"/>
      <c r="P63" s="22"/>
      <c r="Q63" s="22"/>
      <c r="R63" s="22"/>
      <c r="S63" s="22">
        <v>57.5</v>
      </c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178.3</v>
      </c>
      <c r="AC63" s="55">
        <f t="shared" si="12"/>
        <v>25.732428921922356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/>
      <c r="F64" s="22"/>
      <c r="G64" s="22"/>
      <c r="H64" s="22">
        <v>66</v>
      </c>
      <c r="I64" s="22"/>
      <c r="J64" s="22"/>
      <c r="K64" s="22"/>
      <c r="L64" s="42">
        <v>62</v>
      </c>
      <c r="M64" s="41"/>
      <c r="N64" s="22"/>
      <c r="O64" s="22"/>
      <c r="P64" s="22"/>
      <c r="Q64" s="22">
        <v>62</v>
      </c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190</v>
      </c>
      <c r="AC64" s="55">
        <f t="shared" si="12"/>
        <v>27.420984269014291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/>
      <c r="E65" s="22"/>
      <c r="F65" s="22"/>
      <c r="G65" s="22"/>
      <c r="H65" s="22"/>
      <c r="I65" s="22"/>
      <c r="J65" s="22">
        <v>66</v>
      </c>
      <c r="K65" s="22"/>
      <c r="L65" s="42"/>
      <c r="M65" s="41">
        <v>62</v>
      </c>
      <c r="N65" s="22"/>
      <c r="O65" s="22"/>
      <c r="P65" s="22"/>
      <c r="Q65" s="22"/>
      <c r="R65" s="22">
        <v>62</v>
      </c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190</v>
      </c>
      <c r="AC65" s="55">
        <f t="shared" si="12"/>
        <v>27.420984269014291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1.5</v>
      </c>
      <c r="D66" s="22"/>
      <c r="E66" s="22">
        <v>3.3</v>
      </c>
      <c r="F66" s="22">
        <v>1.75</v>
      </c>
      <c r="G66" s="22">
        <v>5</v>
      </c>
      <c r="H66" s="22">
        <v>8.1999999999999993</v>
      </c>
      <c r="I66" s="22">
        <v>8.6</v>
      </c>
      <c r="J66" s="22"/>
      <c r="K66" s="22"/>
      <c r="L66" s="42">
        <v>5.2</v>
      </c>
      <c r="M66" s="41">
        <v>7.2</v>
      </c>
      <c r="N66" s="22">
        <v>5.4</v>
      </c>
      <c r="O66" s="22"/>
      <c r="P66" s="22">
        <v>2</v>
      </c>
      <c r="Q66" s="22">
        <v>5.35</v>
      </c>
      <c r="R66" s="22">
        <v>7.5</v>
      </c>
      <c r="S66" s="22"/>
      <c r="T66" s="22"/>
      <c r="U66" s="22"/>
      <c r="V66" s="32"/>
      <c r="W66" s="273"/>
      <c r="X66" s="253"/>
      <c r="Y66" s="253"/>
      <c r="Z66" s="247"/>
      <c r="AA66" s="274"/>
      <c r="AB66" s="266">
        <f t="shared" si="0"/>
        <v>61.000000000000007</v>
      </c>
      <c r="AC66" s="55">
        <f t="shared" si="12"/>
        <v>8.8035791600519566</v>
      </c>
      <c r="AD66" s="28">
        <v>10</v>
      </c>
      <c r="AE66" s="23">
        <f t="shared" ref="AE66:AE67" si="13">IFERROR((AC66-AD66),"")</f>
        <v>-1.1964208399480434</v>
      </c>
      <c r="AF66" s="47">
        <f>IFERROR((AC66*100/AD66),"")</f>
        <v>88.035791600519559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9</v>
      </c>
      <c r="F67" s="24">
        <f t="shared" si="14"/>
        <v>0</v>
      </c>
      <c r="G67" s="24">
        <f t="shared" si="14"/>
        <v>0</v>
      </c>
      <c r="H67" s="24">
        <f t="shared" si="14"/>
        <v>0</v>
      </c>
      <c r="I67" s="24">
        <f t="shared" si="14"/>
        <v>0</v>
      </c>
      <c r="J67" s="24">
        <f t="shared" si="14"/>
        <v>12.6</v>
      </c>
      <c r="K67" s="24">
        <f t="shared" si="14"/>
        <v>0</v>
      </c>
      <c r="L67" s="44">
        <f t="shared" si="14"/>
        <v>9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30.6</v>
      </c>
      <c r="AC67" s="56">
        <f>IFERROR((AB67/$AB$5*1000),"")</f>
        <v>4.4162216770096689</v>
      </c>
      <c r="AD67" s="24">
        <v>10</v>
      </c>
      <c r="AE67" s="63">
        <f t="shared" si="13"/>
        <v>-5.5837783229903311</v>
      </c>
      <c r="AF67" s="48">
        <f>IFERROR((AC67*100/AD67),"")</f>
        <v>44.162216770096691</v>
      </c>
    </row>
    <row r="68" spans="1:32" s="21" customFormat="1" ht="15.75" x14ac:dyDescent="0.25">
      <c r="A68" s="301"/>
      <c r="B68" s="54" t="s">
        <v>61</v>
      </c>
      <c r="C68" s="41"/>
      <c r="D68" s="22"/>
      <c r="E68" s="22">
        <v>9</v>
      </c>
      <c r="F68" s="22"/>
      <c r="G68" s="22"/>
      <c r="H68" s="22"/>
      <c r="I68" s="22"/>
      <c r="J68" s="22">
        <v>12.6</v>
      </c>
      <c r="K68" s="22"/>
      <c r="L68" s="42"/>
      <c r="M68" s="41"/>
      <c r="N68" s="22"/>
      <c r="O68" s="22"/>
      <c r="P68" s="22"/>
      <c r="Q68" s="22"/>
      <c r="R68" s="22"/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21.6</v>
      </c>
      <c r="AC68" s="55">
        <f>IFERROR((AB68/$AB$5*1000),"")</f>
        <v>3.1173329484774137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/>
      <c r="E69" s="22"/>
      <c r="F69" s="22"/>
      <c r="G69" s="22"/>
      <c r="H69" s="22"/>
      <c r="I69" s="22"/>
      <c r="J69" s="22"/>
      <c r="K69" s="22"/>
      <c r="L69" s="42">
        <v>9</v>
      </c>
      <c r="M69" s="41"/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9</v>
      </c>
      <c r="AC69" s="55">
        <f t="shared" ref="AC69:AC74" si="16">IFERROR((AB69/$AB$5*1000),"")</f>
        <v>1.2988887285322557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6</v>
      </c>
      <c r="D71" s="22">
        <v>7.5</v>
      </c>
      <c r="E71" s="22">
        <v>5.4</v>
      </c>
      <c r="F71" s="22">
        <v>7.6</v>
      </c>
      <c r="G71" s="22">
        <v>8.1999999999999993</v>
      </c>
      <c r="H71" s="22">
        <v>13.2</v>
      </c>
      <c r="I71" s="22">
        <v>8.8000000000000007</v>
      </c>
      <c r="J71" s="22">
        <v>6.2</v>
      </c>
      <c r="K71" s="22">
        <v>10</v>
      </c>
      <c r="L71" s="42">
        <v>8</v>
      </c>
      <c r="M71" s="41">
        <v>10</v>
      </c>
      <c r="N71" s="22">
        <v>8.4</v>
      </c>
      <c r="O71" s="22">
        <v>6.2</v>
      </c>
      <c r="P71" s="22">
        <v>8.1</v>
      </c>
      <c r="Q71" s="22">
        <v>8.3000000000000007</v>
      </c>
      <c r="R71" s="22">
        <v>8.4</v>
      </c>
      <c r="S71" s="22">
        <v>6.3</v>
      </c>
      <c r="T71" s="22">
        <v>7.4</v>
      </c>
      <c r="U71" s="22"/>
      <c r="V71" s="32"/>
      <c r="W71" s="273"/>
      <c r="X71" s="253"/>
      <c r="Y71" s="253"/>
      <c r="Z71" s="247"/>
      <c r="AA71" s="274"/>
      <c r="AB71" s="266">
        <f t="shared" si="0"/>
        <v>144.00000000000003</v>
      </c>
      <c r="AC71" s="55">
        <f t="shared" si="16"/>
        <v>20.782219656516094</v>
      </c>
      <c r="AD71" s="28">
        <v>50</v>
      </c>
      <c r="AE71" s="23">
        <f t="shared" ref="AE71:AE75" si="17">IFERROR((AC71-AD71),"")</f>
        <v>-29.217780343483906</v>
      </c>
      <c r="AF71" s="47">
        <f>IFERROR((AC71*100/AD71),"")</f>
        <v>41.564439313032189</v>
      </c>
    </row>
    <row r="72" spans="1:32" s="21" customFormat="1" ht="31.5" x14ac:dyDescent="0.25">
      <c r="A72" s="46">
        <v>13</v>
      </c>
      <c r="B72" s="52" t="s">
        <v>11</v>
      </c>
      <c r="C72" s="41">
        <v>5.4</v>
      </c>
      <c r="D72" s="22">
        <v>6.2</v>
      </c>
      <c r="E72" s="22">
        <v>4.5</v>
      </c>
      <c r="F72" s="22">
        <v>7</v>
      </c>
      <c r="G72" s="22">
        <v>7</v>
      </c>
      <c r="H72" s="22">
        <v>8.4</v>
      </c>
      <c r="I72" s="22">
        <v>8.4</v>
      </c>
      <c r="J72" s="22">
        <v>7.8</v>
      </c>
      <c r="K72" s="22">
        <v>7</v>
      </c>
      <c r="L72" s="42">
        <v>7</v>
      </c>
      <c r="M72" s="41">
        <v>7.2</v>
      </c>
      <c r="N72" s="22">
        <v>6.6</v>
      </c>
      <c r="O72" s="22">
        <v>8.8000000000000007</v>
      </c>
      <c r="P72" s="22">
        <v>7.2</v>
      </c>
      <c r="Q72" s="22">
        <v>8.6</v>
      </c>
      <c r="R72" s="22">
        <v>8</v>
      </c>
      <c r="S72" s="22">
        <v>9.8000000000000007</v>
      </c>
      <c r="T72" s="22">
        <v>8.9</v>
      </c>
      <c r="U72" s="22"/>
      <c r="V72" s="32"/>
      <c r="W72" s="273"/>
      <c r="X72" s="253"/>
      <c r="Y72" s="253"/>
      <c r="Z72" s="247"/>
      <c r="AA72" s="274"/>
      <c r="AB72" s="266">
        <f t="shared" si="0"/>
        <v>133.79999999999998</v>
      </c>
      <c r="AC72" s="55">
        <f t="shared" si="16"/>
        <v>19.310145764179534</v>
      </c>
      <c r="AD72" s="28">
        <v>23</v>
      </c>
      <c r="AE72" s="23">
        <f t="shared" si="17"/>
        <v>-3.6898542358204658</v>
      </c>
      <c r="AF72" s="47">
        <f>IFERROR((AC72*100/AD72),"")</f>
        <v>83.957155496432748</v>
      </c>
    </row>
    <row r="73" spans="1:32" s="21" customFormat="1" ht="15.75" x14ac:dyDescent="0.25">
      <c r="A73" s="46">
        <v>14</v>
      </c>
      <c r="B73" s="52" t="s">
        <v>12</v>
      </c>
      <c r="C73" s="41">
        <v>2.36</v>
      </c>
      <c r="D73" s="22">
        <v>3</v>
      </c>
      <c r="E73" s="22">
        <v>1.2</v>
      </c>
      <c r="F73" s="22">
        <v>2.1</v>
      </c>
      <c r="G73" s="22">
        <v>3.3</v>
      </c>
      <c r="H73" s="22">
        <v>2.62</v>
      </c>
      <c r="I73" s="22">
        <v>4.8</v>
      </c>
      <c r="J73" s="22">
        <v>2.9</v>
      </c>
      <c r="K73" s="22">
        <v>2.34</v>
      </c>
      <c r="L73" s="42">
        <v>3.58</v>
      </c>
      <c r="M73" s="41">
        <v>3.62</v>
      </c>
      <c r="N73" s="22">
        <v>3.75</v>
      </c>
      <c r="O73" s="22">
        <v>2.91</v>
      </c>
      <c r="P73" s="22">
        <v>1.62</v>
      </c>
      <c r="Q73" s="22">
        <v>3.72</v>
      </c>
      <c r="R73" s="22">
        <v>1.7</v>
      </c>
      <c r="S73" s="22">
        <v>4.4000000000000004</v>
      </c>
      <c r="T73" s="22">
        <v>1.48</v>
      </c>
      <c r="U73" s="22"/>
      <c r="V73" s="32"/>
      <c r="W73" s="273"/>
      <c r="X73" s="253"/>
      <c r="Y73" s="253"/>
      <c r="Z73" s="247"/>
      <c r="AA73" s="274"/>
      <c r="AB73" s="266">
        <f t="shared" si="0"/>
        <v>51.4</v>
      </c>
      <c r="AC73" s="55">
        <f t="shared" si="16"/>
        <v>7.4180978496175491</v>
      </c>
      <c r="AD73" s="28">
        <v>12</v>
      </c>
      <c r="AE73" s="23">
        <f t="shared" si="17"/>
        <v>-4.5819021503824509</v>
      </c>
      <c r="AF73" s="47">
        <f>IFERROR((AC73*100/AD73),"")</f>
        <v>61.817482080146242</v>
      </c>
    </row>
    <row r="74" spans="1:32" s="21" customFormat="1" ht="15.75" x14ac:dyDescent="0.25">
      <c r="A74" s="46">
        <v>15</v>
      </c>
      <c r="B74" s="52" t="s">
        <v>13</v>
      </c>
      <c r="C74" s="41">
        <v>26.76</v>
      </c>
      <c r="D74" s="22">
        <v>3</v>
      </c>
      <c r="E74" s="22"/>
      <c r="F74" s="22">
        <v>27.6</v>
      </c>
      <c r="G74" s="22"/>
      <c r="H74" s="22">
        <v>4.2</v>
      </c>
      <c r="I74" s="22"/>
      <c r="J74" s="22">
        <v>23.4</v>
      </c>
      <c r="K74" s="22">
        <v>3</v>
      </c>
      <c r="L74" s="42">
        <v>24.18</v>
      </c>
      <c r="M74" s="41">
        <v>4.0199999999999996</v>
      </c>
      <c r="N74" s="22"/>
      <c r="O74" s="22">
        <v>28.5</v>
      </c>
      <c r="P74" s="22">
        <v>4.08</v>
      </c>
      <c r="Q74" s="22">
        <v>25.32</v>
      </c>
      <c r="R74" s="22">
        <v>4.2</v>
      </c>
      <c r="S74" s="22"/>
      <c r="T74" s="22"/>
      <c r="U74" s="22"/>
      <c r="V74" s="32"/>
      <c r="W74" s="273"/>
      <c r="X74" s="253"/>
      <c r="Y74" s="253"/>
      <c r="Z74" s="247"/>
      <c r="AA74" s="274"/>
      <c r="AB74" s="266">
        <f t="shared" si="0"/>
        <v>178.26000000000002</v>
      </c>
      <c r="AC74" s="55">
        <f t="shared" si="16"/>
        <v>25.726656083128884</v>
      </c>
      <c r="AD74" s="28">
        <v>30</v>
      </c>
      <c r="AE74" s="23">
        <f t="shared" si="17"/>
        <v>-4.2733439168711165</v>
      </c>
      <c r="AF74" s="47">
        <f>IFERROR((AC74*100/AD74),"")</f>
        <v>85.755520277096281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60</v>
      </c>
      <c r="D75" s="24">
        <f t="shared" si="18"/>
        <v>126</v>
      </c>
      <c r="E75" s="24">
        <f t="shared" si="18"/>
        <v>120</v>
      </c>
      <c r="F75" s="24">
        <f t="shared" si="18"/>
        <v>70</v>
      </c>
      <c r="G75" s="24">
        <f t="shared" si="18"/>
        <v>140</v>
      </c>
      <c r="H75" s="24">
        <f t="shared" si="18"/>
        <v>166</v>
      </c>
      <c r="I75" s="24">
        <f t="shared" si="18"/>
        <v>172</v>
      </c>
      <c r="J75" s="24">
        <f t="shared" si="18"/>
        <v>106</v>
      </c>
      <c r="K75" s="24">
        <f t="shared" si="18"/>
        <v>78</v>
      </c>
      <c r="L75" s="44">
        <f t="shared" si="18"/>
        <v>156</v>
      </c>
      <c r="M75" s="43">
        <f t="shared" ref="M75:AA75" si="19">SUM(M76:M78)</f>
        <v>160</v>
      </c>
      <c r="N75" s="24">
        <f t="shared" si="19"/>
        <v>160</v>
      </c>
      <c r="O75" s="24">
        <f t="shared" si="19"/>
        <v>186</v>
      </c>
      <c r="P75" s="24">
        <f t="shared" si="19"/>
        <v>81</v>
      </c>
      <c r="Q75" s="24">
        <f t="shared" si="19"/>
        <v>81</v>
      </c>
      <c r="R75" s="24">
        <f t="shared" si="19"/>
        <v>218.25</v>
      </c>
      <c r="S75" s="24">
        <f t="shared" si="19"/>
        <v>168</v>
      </c>
      <c r="T75" s="24">
        <f t="shared" si="19"/>
        <v>168</v>
      </c>
      <c r="U75" s="24">
        <f t="shared" si="19"/>
        <v>0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2416.25</v>
      </c>
      <c r="AC75" s="56">
        <f>IFERROR((AB75/$AB$5*1000),"")</f>
        <v>348.71554336845145</v>
      </c>
      <c r="AD75" s="24">
        <v>500</v>
      </c>
      <c r="AE75" s="63">
        <f t="shared" si="17"/>
        <v>-151.28445663154855</v>
      </c>
      <c r="AF75" s="48">
        <f>IFERROR((AC75*100/AD75),"")</f>
        <v>69.743108673690301</v>
      </c>
    </row>
    <row r="76" spans="1:32" s="21" customFormat="1" ht="15.75" x14ac:dyDescent="0.25">
      <c r="A76" s="301"/>
      <c r="B76" s="54" t="s">
        <v>66</v>
      </c>
      <c r="C76" s="41"/>
      <c r="D76" s="22">
        <v>126</v>
      </c>
      <c r="E76" s="22">
        <v>60</v>
      </c>
      <c r="F76" s="22"/>
      <c r="G76" s="22">
        <v>140</v>
      </c>
      <c r="H76" s="22">
        <v>166</v>
      </c>
      <c r="I76" s="22">
        <v>172</v>
      </c>
      <c r="J76" s="22">
        <v>106</v>
      </c>
      <c r="K76" s="22"/>
      <c r="L76" s="42">
        <v>156</v>
      </c>
      <c r="M76" s="41">
        <v>160</v>
      </c>
      <c r="N76" s="22">
        <v>160</v>
      </c>
      <c r="O76" s="22">
        <v>186</v>
      </c>
      <c r="P76" s="22"/>
      <c r="Q76" s="22">
        <v>81</v>
      </c>
      <c r="R76" s="22">
        <v>162</v>
      </c>
      <c r="S76" s="22">
        <v>168</v>
      </c>
      <c r="T76" s="22">
        <v>168</v>
      </c>
      <c r="U76" s="22"/>
      <c r="V76" s="32"/>
      <c r="W76" s="273"/>
      <c r="X76" s="253"/>
      <c r="Y76" s="253"/>
      <c r="Z76" s="247"/>
      <c r="AA76" s="274"/>
      <c r="AB76" s="266">
        <f t="shared" si="0"/>
        <v>2011</v>
      </c>
      <c r="AC76" s="55">
        <f>IFERROR((AB76/$AB$5*1000),"")</f>
        <v>290.22947034204071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>
        <v>60</v>
      </c>
      <c r="D77" s="22"/>
      <c r="E77" s="22">
        <v>60</v>
      </c>
      <c r="F77" s="22">
        <v>70</v>
      </c>
      <c r="G77" s="22"/>
      <c r="H77" s="22"/>
      <c r="I77" s="22"/>
      <c r="J77" s="22"/>
      <c r="K77" s="22">
        <v>78</v>
      </c>
      <c r="L77" s="42"/>
      <c r="M77" s="41"/>
      <c r="N77" s="22"/>
      <c r="O77" s="22"/>
      <c r="P77" s="22">
        <v>81</v>
      </c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349</v>
      </c>
      <c r="AC77" s="55">
        <f t="shared" ref="AC77:AC80" si="20">IFERROR((AB77/$AB$5*1000),"")</f>
        <v>50.368018473084142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/>
      <c r="M78" s="41"/>
      <c r="N78" s="22"/>
      <c r="O78" s="22"/>
      <c r="P78" s="22"/>
      <c r="Q78" s="22"/>
      <c r="R78" s="22">
        <v>56.25</v>
      </c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56.25</v>
      </c>
      <c r="AC78" s="55">
        <f t="shared" si="20"/>
        <v>8.1180545533265978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35</v>
      </c>
      <c r="D79" s="22"/>
      <c r="E79" s="22"/>
      <c r="F79" s="22">
        <v>44</v>
      </c>
      <c r="G79" s="22"/>
      <c r="H79" s="22">
        <v>56</v>
      </c>
      <c r="I79" s="22"/>
      <c r="J79" s="22"/>
      <c r="K79" s="22">
        <v>49</v>
      </c>
      <c r="L79" s="42"/>
      <c r="M79" s="41">
        <v>51</v>
      </c>
      <c r="N79" s="22"/>
      <c r="O79" s="22"/>
      <c r="P79" s="22">
        <v>51</v>
      </c>
      <c r="Q79" s="22"/>
      <c r="R79" s="22">
        <v>53</v>
      </c>
      <c r="S79" s="22"/>
      <c r="T79" s="22"/>
      <c r="U79" s="22"/>
      <c r="V79" s="32"/>
      <c r="W79" s="273"/>
      <c r="X79" s="253"/>
      <c r="Y79" s="253"/>
      <c r="Z79" s="247"/>
      <c r="AA79" s="274"/>
      <c r="AB79" s="266">
        <f t="shared" si="0"/>
        <v>339</v>
      </c>
      <c r="AC79" s="55">
        <f t="shared" si="20"/>
        <v>48.924808774714968</v>
      </c>
      <c r="AD79" s="28">
        <v>40</v>
      </c>
      <c r="AE79" s="23">
        <f t="shared" ref="AE79:AE81" si="21">IFERROR((AC79-AD79),"")</f>
        <v>8.9248087747149683</v>
      </c>
      <c r="AF79" s="47">
        <f>IFERROR((AC79*100/AD79),"")</f>
        <v>122.31202193678742</v>
      </c>
    </row>
    <row r="80" spans="1:32" s="21" customFormat="1" ht="15.75" x14ac:dyDescent="0.25">
      <c r="A80" s="46">
        <v>18</v>
      </c>
      <c r="B80" s="52" t="s">
        <v>67</v>
      </c>
      <c r="C80" s="41"/>
      <c r="D80" s="22">
        <v>3.6</v>
      </c>
      <c r="E80" s="22"/>
      <c r="F80" s="22"/>
      <c r="G80" s="22"/>
      <c r="H80" s="22"/>
      <c r="I80" s="22">
        <v>6.6660000000000004</v>
      </c>
      <c r="J80" s="22"/>
      <c r="K80" s="22"/>
      <c r="L80" s="42">
        <v>5.16</v>
      </c>
      <c r="M80" s="41"/>
      <c r="N80" s="22">
        <v>5</v>
      </c>
      <c r="O80" s="22"/>
      <c r="P80" s="22"/>
      <c r="Q80" s="22"/>
      <c r="R80" s="22"/>
      <c r="S80" s="22">
        <v>5.0999999999999996</v>
      </c>
      <c r="T80" s="22">
        <v>5.15</v>
      </c>
      <c r="U80" s="22"/>
      <c r="V80" s="32"/>
      <c r="W80" s="273"/>
      <c r="X80" s="253"/>
      <c r="Y80" s="253"/>
      <c r="Z80" s="247"/>
      <c r="AA80" s="274"/>
      <c r="AB80" s="266">
        <f t="shared" si="0"/>
        <v>30.676000000000002</v>
      </c>
      <c r="AC80" s="55">
        <f t="shared" si="20"/>
        <v>4.427190070717276</v>
      </c>
      <c r="AD80" s="28">
        <v>5</v>
      </c>
      <c r="AE80" s="23">
        <f t="shared" si="21"/>
        <v>-0.57280992928272401</v>
      </c>
      <c r="AF80" s="47">
        <f>IFERROR((AC80*100/AD80),"")</f>
        <v>88.543801414345523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0</v>
      </c>
      <c r="G81" s="24">
        <f t="shared" si="22"/>
        <v>0</v>
      </c>
      <c r="H81" s="24">
        <f t="shared" si="22"/>
        <v>63</v>
      </c>
      <c r="I81" s="24">
        <f t="shared" si="22"/>
        <v>53</v>
      </c>
      <c r="J81" s="24">
        <f t="shared" si="22"/>
        <v>0</v>
      </c>
      <c r="K81" s="24">
        <f t="shared" si="22"/>
        <v>47</v>
      </c>
      <c r="L81" s="44">
        <f t="shared" si="22"/>
        <v>44.167999999999999</v>
      </c>
      <c r="M81" s="43">
        <f t="shared" ref="M81:AA81" si="23">SUM(M82:M87)</f>
        <v>60.1</v>
      </c>
      <c r="N81" s="24">
        <f t="shared" si="23"/>
        <v>50</v>
      </c>
      <c r="O81" s="24">
        <f t="shared" si="23"/>
        <v>0</v>
      </c>
      <c r="P81" s="24">
        <f t="shared" si="23"/>
        <v>52.6</v>
      </c>
      <c r="Q81" s="24">
        <f t="shared" si="23"/>
        <v>41.838000000000001</v>
      </c>
      <c r="R81" s="24">
        <f t="shared" si="23"/>
        <v>63.3</v>
      </c>
      <c r="S81" s="24">
        <f t="shared" si="23"/>
        <v>53</v>
      </c>
      <c r="T81" s="24">
        <f t="shared" si="23"/>
        <v>0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528.00600000000009</v>
      </c>
      <c r="AC81" s="56">
        <f>IFERROR((AB81/$AB$5*1000),"")</f>
        <v>76.202337999711361</v>
      </c>
      <c r="AD81" s="24">
        <v>100</v>
      </c>
      <c r="AE81" s="63">
        <f t="shared" si="21"/>
        <v>-23.797662000288639</v>
      </c>
      <c r="AF81" s="48">
        <f>IFERROR((AC81*100/AD81),"")</f>
        <v>76.202337999711361</v>
      </c>
    </row>
    <row r="82" spans="1:32" s="21" customFormat="1" ht="15.75" x14ac:dyDescent="0.25">
      <c r="A82" s="301"/>
      <c r="B82" s="54" t="s">
        <v>68</v>
      </c>
      <c r="C82" s="41"/>
      <c r="D82" s="22"/>
      <c r="E82" s="22"/>
      <c r="F82" s="22"/>
      <c r="G82" s="22"/>
      <c r="H82" s="22">
        <v>63</v>
      </c>
      <c r="I82" s="22"/>
      <c r="J82" s="22"/>
      <c r="K82" s="22"/>
      <c r="L82" s="42"/>
      <c r="M82" s="41">
        <v>60.1</v>
      </c>
      <c r="N82" s="22"/>
      <c r="O82" s="22"/>
      <c r="P82" s="22"/>
      <c r="Q82" s="22"/>
      <c r="R82" s="22">
        <v>63.3</v>
      </c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186.39999999999998</v>
      </c>
      <c r="AC82" s="55">
        <f>IFERROR((AB82/$AB$5*1000),"")</f>
        <v>26.901428777601382</v>
      </c>
      <c r="AD82" s="29"/>
      <c r="AE82" s="25"/>
      <c r="AF82" s="49"/>
    </row>
    <row r="83" spans="1:32" s="21" customFormat="1" ht="15.75" x14ac:dyDescent="0.25">
      <c r="A83" s="301"/>
      <c r="B83" s="141" t="s">
        <v>100</v>
      </c>
      <c r="C83" s="41"/>
      <c r="D83" s="22"/>
      <c r="E83" s="22"/>
      <c r="F83" s="22"/>
      <c r="G83" s="22"/>
      <c r="H83" s="22"/>
      <c r="I83" s="22">
        <v>53</v>
      </c>
      <c r="J83" s="22"/>
      <c r="K83" s="22"/>
      <c r="L83" s="42">
        <v>44.167999999999999</v>
      </c>
      <c r="M83" s="41"/>
      <c r="N83" s="22">
        <v>50</v>
      </c>
      <c r="O83" s="22"/>
      <c r="P83" s="22"/>
      <c r="Q83" s="22"/>
      <c r="R83" s="22"/>
      <c r="S83" s="22"/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147.16800000000001</v>
      </c>
      <c r="AC83" s="55">
        <f>IFERROR((AB83/$AB$5*1000),"")</f>
        <v>21.239428488959447</v>
      </c>
      <c r="AD83" s="30"/>
      <c r="AE83" s="26"/>
      <c r="AF83" s="50"/>
    </row>
    <row r="84" spans="1:32" s="21" customFormat="1" ht="15.75" x14ac:dyDescent="0.25">
      <c r="A84" s="301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>
        <v>47</v>
      </c>
      <c r="L84" s="42"/>
      <c r="M84" s="41"/>
      <c r="N84" s="22"/>
      <c r="O84" s="22"/>
      <c r="P84" s="22">
        <v>52.6</v>
      </c>
      <c r="Q84" s="22"/>
      <c r="R84" s="22"/>
      <c r="S84" s="22">
        <v>53</v>
      </c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152.6</v>
      </c>
      <c r="AC84" s="55">
        <f t="shared" ref="AC84:AC86" si="24">IFERROR((AB84/$AB$5*1000),"")</f>
        <v>22.02337999711358</v>
      </c>
      <c r="AD84" s="30"/>
      <c r="AE84" s="26"/>
      <c r="AF84" s="50"/>
    </row>
    <row r="85" spans="1:32" s="21" customFormat="1" ht="15.75" x14ac:dyDescent="0.25">
      <c r="A85" s="301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/>
      <c r="D87" s="22"/>
      <c r="E87" s="22"/>
      <c r="F87" s="22"/>
      <c r="G87" s="22"/>
      <c r="H87" s="22"/>
      <c r="I87" s="22"/>
      <c r="J87" s="22"/>
      <c r="K87" s="22"/>
      <c r="L87" s="42"/>
      <c r="M87" s="41"/>
      <c r="N87" s="22"/>
      <c r="O87" s="22"/>
      <c r="P87" s="22"/>
      <c r="Q87" s="22">
        <v>41.838000000000001</v>
      </c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41.838000000000001</v>
      </c>
      <c r="AC87" s="55">
        <f t="shared" ref="AC87:AC102" si="25">IFERROR((AB87/$AB$5*1000),"")</f>
        <v>6.0381007360369461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/>
      <c r="G88" s="22"/>
      <c r="H88" s="22"/>
      <c r="I88" s="22">
        <v>55.5</v>
      </c>
      <c r="J88" s="22">
        <v>54.2</v>
      </c>
      <c r="K88" s="22"/>
      <c r="L88" s="42"/>
      <c r="M88" s="41"/>
      <c r="N88" s="22">
        <v>50.8</v>
      </c>
      <c r="O88" s="22">
        <v>50.8</v>
      </c>
      <c r="P88" s="22"/>
      <c r="Q88" s="22"/>
      <c r="R88" s="22"/>
      <c r="S88" s="22">
        <v>52.3</v>
      </c>
      <c r="T88" s="22">
        <v>52.4</v>
      </c>
      <c r="U88" s="22"/>
      <c r="V88" s="32"/>
      <c r="W88" s="273"/>
      <c r="X88" s="253"/>
      <c r="Y88" s="253"/>
      <c r="Z88" s="247"/>
      <c r="AA88" s="274"/>
      <c r="AB88" s="266">
        <f t="shared" si="0"/>
        <v>316</v>
      </c>
      <c r="AC88" s="55">
        <f t="shared" si="25"/>
        <v>45.605426468465865</v>
      </c>
      <c r="AD88" s="28">
        <v>50</v>
      </c>
      <c r="AE88" s="23">
        <f t="shared" ref="AE88:AE93" si="26">IFERROR((AC88-AD88),"")</f>
        <v>-4.3945735315341352</v>
      </c>
      <c r="AF88" s="47">
        <f t="shared" ref="AF88:AF93" si="27">IFERROR((AC88*100/AD88),"")</f>
        <v>91.21085293693173</v>
      </c>
    </row>
    <row r="89" spans="1:32" s="21" customFormat="1" ht="31.5" x14ac:dyDescent="0.25">
      <c r="A89" s="46">
        <v>21</v>
      </c>
      <c r="B89" s="52" t="s">
        <v>18</v>
      </c>
      <c r="C89" s="41">
        <v>3.15</v>
      </c>
      <c r="D89" s="22">
        <v>6</v>
      </c>
      <c r="E89" s="22">
        <v>3</v>
      </c>
      <c r="F89" s="22">
        <v>3.5</v>
      </c>
      <c r="G89" s="22">
        <v>3.5</v>
      </c>
      <c r="H89" s="22">
        <v>4.5</v>
      </c>
      <c r="I89" s="22">
        <v>4.5</v>
      </c>
      <c r="J89" s="22">
        <v>4.5</v>
      </c>
      <c r="K89" s="22">
        <v>4</v>
      </c>
      <c r="L89" s="42">
        <v>4</v>
      </c>
      <c r="M89" s="41">
        <v>4</v>
      </c>
      <c r="N89" s="22">
        <v>4</v>
      </c>
      <c r="O89" s="22">
        <v>4</v>
      </c>
      <c r="P89" s="22">
        <v>4</v>
      </c>
      <c r="Q89" s="22">
        <v>4</v>
      </c>
      <c r="R89" s="22">
        <v>4.5</v>
      </c>
      <c r="S89" s="22">
        <v>4.5</v>
      </c>
      <c r="T89" s="22">
        <v>4.5</v>
      </c>
      <c r="U89" s="22"/>
      <c r="V89" s="32"/>
      <c r="W89" s="273"/>
      <c r="X89" s="253"/>
      <c r="Y89" s="253"/>
      <c r="Z89" s="247"/>
      <c r="AA89" s="274"/>
      <c r="AB89" s="266">
        <f t="shared" si="0"/>
        <v>74.150000000000006</v>
      </c>
      <c r="AC89" s="55">
        <f t="shared" si="25"/>
        <v>10.701399913407419</v>
      </c>
      <c r="AD89" s="28">
        <v>10</v>
      </c>
      <c r="AE89" s="23">
        <f t="shared" si="26"/>
        <v>0.70139991340741936</v>
      </c>
      <c r="AF89" s="47">
        <f t="shared" si="27"/>
        <v>107.0139991340742</v>
      </c>
    </row>
    <row r="90" spans="1:32" s="21" customFormat="1" ht="15.75" x14ac:dyDescent="0.25">
      <c r="A90" s="46">
        <v>22</v>
      </c>
      <c r="B90" s="52" t="s">
        <v>19</v>
      </c>
      <c r="C90" s="41">
        <v>0.06</v>
      </c>
      <c r="D90" s="22">
        <v>0.06</v>
      </c>
      <c r="E90" s="22">
        <v>0.06</v>
      </c>
      <c r="F90" s="22">
        <v>7.0000000000000007E-2</v>
      </c>
      <c r="G90" s="22">
        <v>0.08</v>
      </c>
      <c r="H90" s="22">
        <v>0.09</v>
      </c>
      <c r="I90" s="22">
        <v>0.18</v>
      </c>
      <c r="J90" s="22">
        <v>0.16</v>
      </c>
      <c r="K90" s="22">
        <v>0.08</v>
      </c>
      <c r="L90" s="42">
        <v>0.08</v>
      </c>
      <c r="M90" s="41">
        <v>0.08</v>
      </c>
      <c r="N90" s="22">
        <v>0.17</v>
      </c>
      <c r="O90" s="22">
        <v>0.08</v>
      </c>
      <c r="P90" s="22">
        <v>0.08</v>
      </c>
      <c r="Q90" s="22">
        <v>0.17</v>
      </c>
      <c r="R90" s="22">
        <v>0.08</v>
      </c>
      <c r="S90" s="22">
        <v>0.08</v>
      </c>
      <c r="T90" s="22">
        <v>0.15</v>
      </c>
      <c r="U90" s="22"/>
      <c r="V90" s="32"/>
      <c r="W90" s="273"/>
      <c r="X90" s="253"/>
      <c r="Y90" s="253"/>
      <c r="Z90" s="247"/>
      <c r="AA90" s="274"/>
      <c r="AB90" s="266">
        <f t="shared" si="0"/>
        <v>1.81</v>
      </c>
      <c r="AC90" s="55">
        <f t="shared" si="25"/>
        <v>0.26122095540482032</v>
      </c>
      <c r="AD90" s="28">
        <v>0.2</v>
      </c>
      <c r="AE90" s="23">
        <f t="shared" si="26"/>
        <v>6.122095540482031E-2</v>
      </c>
      <c r="AF90" s="47">
        <f t="shared" si="27"/>
        <v>130.61047770241015</v>
      </c>
    </row>
    <row r="91" spans="1:32" s="21" customFormat="1" ht="15.75" x14ac:dyDescent="0.25">
      <c r="A91" s="46">
        <v>23</v>
      </c>
      <c r="B91" s="52" t="s">
        <v>20</v>
      </c>
      <c r="C91" s="41">
        <v>0.6</v>
      </c>
      <c r="D91" s="22">
        <v>0.6</v>
      </c>
      <c r="E91" s="22">
        <v>0.6</v>
      </c>
      <c r="F91" s="22">
        <v>0.7</v>
      </c>
      <c r="G91" s="22">
        <v>0.8</v>
      </c>
      <c r="H91" s="22">
        <v>0.9</v>
      </c>
      <c r="I91" s="22">
        <v>0.9</v>
      </c>
      <c r="J91" s="22">
        <v>0.9</v>
      </c>
      <c r="K91" s="22">
        <v>0.8</v>
      </c>
      <c r="L91" s="42">
        <v>0.8</v>
      </c>
      <c r="M91" s="41">
        <v>0.8</v>
      </c>
      <c r="N91" s="22">
        <v>0.8</v>
      </c>
      <c r="O91" s="22">
        <v>0.9</v>
      </c>
      <c r="P91" s="22">
        <v>0.8</v>
      </c>
      <c r="Q91" s="22">
        <v>0.8</v>
      </c>
      <c r="R91" s="22">
        <v>0.9</v>
      </c>
      <c r="S91" s="22">
        <v>0.9</v>
      </c>
      <c r="T91" s="22">
        <v>0.8</v>
      </c>
      <c r="U91" s="22"/>
      <c r="V91" s="32"/>
      <c r="W91" s="273"/>
      <c r="X91" s="253"/>
      <c r="Y91" s="253"/>
      <c r="Z91" s="247"/>
      <c r="AA91" s="274"/>
      <c r="AB91" s="266">
        <f t="shared" si="0"/>
        <v>14.300000000000004</v>
      </c>
      <c r="AC91" s="55">
        <f t="shared" si="25"/>
        <v>2.0637898686679179</v>
      </c>
      <c r="AD91" s="28">
        <v>2</v>
      </c>
      <c r="AE91" s="23">
        <f t="shared" si="26"/>
        <v>6.3789868667917915E-2</v>
      </c>
      <c r="AF91" s="47">
        <f t="shared" si="27"/>
        <v>103.1894934333959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</v>
      </c>
      <c r="AC92" s="55">
        <f t="shared" si="25"/>
        <v>0</v>
      </c>
      <c r="AD92" s="28">
        <v>1</v>
      </c>
      <c r="AE92" s="23">
        <f t="shared" si="26"/>
        <v>-1</v>
      </c>
      <c r="AF92" s="47">
        <f t="shared" si="27"/>
        <v>0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>
        <v>2.5</v>
      </c>
      <c r="E93" s="39">
        <v>1.5</v>
      </c>
      <c r="F93" s="39"/>
      <c r="G93" s="39"/>
      <c r="H93" s="39"/>
      <c r="I93" s="39">
        <v>2.5</v>
      </c>
      <c r="J93" s="39"/>
      <c r="K93" s="39">
        <v>1</v>
      </c>
      <c r="L93" s="60"/>
      <c r="M93" s="59">
        <v>2</v>
      </c>
      <c r="N93" s="39"/>
      <c r="O93" s="39">
        <v>2</v>
      </c>
      <c r="P93" s="39"/>
      <c r="Q93" s="39">
        <v>1</v>
      </c>
      <c r="R93" s="39"/>
      <c r="S93" s="39"/>
      <c r="T93" s="39"/>
      <c r="U93" s="39"/>
      <c r="V93" s="72"/>
      <c r="W93" s="277"/>
      <c r="X93" s="278"/>
      <c r="Y93" s="278"/>
      <c r="Z93" s="279"/>
      <c r="AA93" s="280"/>
      <c r="AB93" s="268">
        <f t="shared" si="28"/>
        <v>12.5</v>
      </c>
      <c r="AC93" s="61">
        <f t="shared" si="25"/>
        <v>1.8040121229614663</v>
      </c>
      <c r="AD93" s="40">
        <v>10</v>
      </c>
      <c r="AE93" s="64">
        <f t="shared" si="26"/>
        <v>-8.195987877038533</v>
      </c>
      <c r="AF93" s="62">
        <f t="shared" si="27"/>
        <v>18.040121229614662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/>
      <c r="E94" s="176"/>
      <c r="F94" s="176"/>
      <c r="G94" s="176"/>
      <c r="H94" s="176"/>
      <c r="I94" s="176"/>
      <c r="J94" s="176"/>
      <c r="K94" s="176"/>
      <c r="L94" s="177"/>
      <c r="M94" s="175">
        <v>8.2799999999999994</v>
      </c>
      <c r="N94" s="184"/>
      <c r="O94" s="176">
        <v>4.1399999999999997</v>
      </c>
      <c r="P94" s="176"/>
      <c r="Q94" s="176"/>
      <c r="R94" s="176"/>
      <c r="S94" s="176">
        <v>4.1399999999999997</v>
      </c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16.559999999999999</v>
      </c>
      <c r="AC94" s="187">
        <f t="shared" si="25"/>
        <v>2.3899552604993506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/>
      <c r="D96" s="148">
        <v>5</v>
      </c>
      <c r="E96" s="148"/>
      <c r="F96" s="148"/>
      <c r="G96" s="148"/>
      <c r="H96" s="148"/>
      <c r="I96" s="148">
        <v>7.5</v>
      </c>
      <c r="J96" s="148"/>
      <c r="K96" s="148"/>
      <c r="L96" s="179">
        <v>10</v>
      </c>
      <c r="M96" s="178"/>
      <c r="N96" s="149"/>
      <c r="O96" s="148"/>
      <c r="P96" s="148">
        <v>5</v>
      </c>
      <c r="Q96" s="148"/>
      <c r="R96" s="148"/>
      <c r="S96" s="148">
        <v>10</v>
      </c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37.5</v>
      </c>
      <c r="AC96" s="153">
        <f t="shared" si="25"/>
        <v>5.4120363688843991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3.6</v>
      </c>
      <c r="D98" s="133">
        <v>6.12</v>
      </c>
      <c r="E98" s="133"/>
      <c r="F98" s="133"/>
      <c r="G98" s="133"/>
      <c r="H98" s="133"/>
      <c r="I98" s="133"/>
      <c r="J98" s="133"/>
      <c r="K98" s="133">
        <v>9.8800000000000008</v>
      </c>
      <c r="L98" s="181"/>
      <c r="M98" s="180">
        <v>4.29</v>
      </c>
      <c r="N98" s="134"/>
      <c r="O98" s="133"/>
      <c r="P98" s="133"/>
      <c r="Q98" s="133"/>
      <c r="R98" s="133"/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23.89</v>
      </c>
      <c r="AC98" s="61">
        <f t="shared" si="25"/>
        <v>3.4478279694039542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58</v>
      </c>
      <c r="D100" s="142">
        <v>2</v>
      </c>
      <c r="E100" s="142">
        <v>2</v>
      </c>
      <c r="F100" s="142">
        <v>62</v>
      </c>
      <c r="G100" s="142">
        <v>4</v>
      </c>
      <c r="H100" s="142">
        <v>2</v>
      </c>
      <c r="I100" s="142">
        <v>2</v>
      </c>
      <c r="J100" s="142">
        <v>74</v>
      </c>
      <c r="K100" s="142">
        <v>4</v>
      </c>
      <c r="L100" s="183">
        <v>4</v>
      </c>
      <c r="M100" s="182">
        <v>4</v>
      </c>
      <c r="N100" s="142">
        <v>4</v>
      </c>
      <c r="O100" s="142">
        <v>79</v>
      </c>
      <c r="P100" s="142">
        <v>73</v>
      </c>
      <c r="Q100" s="142"/>
      <c r="R100" s="142">
        <v>3</v>
      </c>
      <c r="S100" s="142">
        <v>70</v>
      </c>
      <c r="T100" s="142">
        <v>2</v>
      </c>
      <c r="U100" s="142"/>
      <c r="V100" s="251"/>
      <c r="W100" s="180"/>
      <c r="X100" s="133"/>
      <c r="Y100" s="133"/>
      <c r="Z100" s="249"/>
      <c r="AA100" s="183"/>
      <c r="AB100" s="196">
        <f t="shared" si="30"/>
        <v>449</v>
      </c>
      <c r="AC100" s="167">
        <f t="shared" si="25"/>
        <v>64.80011545677587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/>
      <c r="E101" s="133"/>
      <c r="F101" s="133"/>
      <c r="G101" s="133">
        <v>0.08</v>
      </c>
      <c r="H101" s="133"/>
      <c r="I101" s="133"/>
      <c r="J101" s="133"/>
      <c r="K101" s="133"/>
      <c r="L101" s="181">
        <v>0.08</v>
      </c>
      <c r="M101" s="180"/>
      <c r="N101" s="133"/>
      <c r="O101" s="133">
        <v>0.4</v>
      </c>
      <c r="P101" s="133"/>
      <c r="Q101" s="133"/>
      <c r="R101" s="133"/>
      <c r="S101" s="133"/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0.56000000000000005</v>
      </c>
      <c r="AC101" s="198">
        <f t="shared" si="25"/>
        <v>8.0819743108673708E-2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83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>IPȘPG NR. 199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64.898253716264975</v>
      </c>
      <c r="D6" s="81">
        <f t="shared" ref="D6:D8" si="0">IFERROR(IF($C6=0,"",$C6-E6),"")</f>
        <v>64.898253716264975</v>
      </c>
      <c r="E6" s="14">
        <v>0</v>
      </c>
      <c r="F6" s="86">
        <f t="shared" ref="F6:F8" si="1">IFERROR(IF($C6=0,"",$D6*G6),"")</f>
        <v>5.2567585510174633</v>
      </c>
      <c r="G6" s="14">
        <v>8.1000000000000003E-2</v>
      </c>
      <c r="H6" s="154">
        <f t="shared" ref="H6:H8" si="2">IFERROR(IF($C6=0,"",$D6*I6),"")</f>
        <v>0.77877904459517966</v>
      </c>
      <c r="I6" s="14">
        <v>1.2E-2</v>
      </c>
      <c r="J6" s="90">
        <f t="shared" ref="J6:J8" si="3">IFERROR(IF($C6=0,"",$D6*K6),"")</f>
        <v>31.151161783807186</v>
      </c>
      <c r="K6" s="14">
        <v>0.48</v>
      </c>
      <c r="L6" s="77">
        <f t="shared" ref="L6:L8" si="4">IFERROR(IF($C6=0,"",$D6*M6),"")</f>
        <v>173.27833742242748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51.60051955549141</v>
      </c>
      <c r="D7" s="82">
        <f t="shared" si="0"/>
        <v>51.60051955549141</v>
      </c>
      <c r="E7" s="15">
        <v>0</v>
      </c>
      <c r="F7" s="87">
        <f t="shared" si="1"/>
        <v>4.644046759994227</v>
      </c>
      <c r="G7" s="15">
        <v>0.09</v>
      </c>
      <c r="H7" s="91">
        <f t="shared" si="2"/>
        <v>1.5480155866647423</v>
      </c>
      <c r="I7" s="15">
        <v>0.03</v>
      </c>
      <c r="J7" s="91">
        <f t="shared" si="3"/>
        <v>24.768249386635876</v>
      </c>
      <c r="K7" s="15">
        <v>0.48</v>
      </c>
      <c r="L7" s="78">
        <f t="shared" si="4"/>
        <v>133.12934045316783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10.535430798094964</v>
      </c>
      <c r="D8" s="82">
        <f t="shared" si="0"/>
        <v>10.535430798094964</v>
      </c>
      <c r="E8" s="15">
        <v>0</v>
      </c>
      <c r="F8" s="87">
        <f t="shared" si="1"/>
        <v>1.0535430798094965</v>
      </c>
      <c r="G8" s="15">
        <v>0.1</v>
      </c>
      <c r="H8" s="91">
        <f t="shared" si="2"/>
        <v>0.10535430798094965</v>
      </c>
      <c r="I8" s="15">
        <v>0.01</v>
      </c>
      <c r="J8" s="91">
        <f t="shared" si="3"/>
        <v>7.6908644826093235</v>
      </c>
      <c r="K8" s="15">
        <v>0.73</v>
      </c>
      <c r="L8" s="78">
        <f t="shared" si="4"/>
        <v>37.71684225717997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40.077933323711932</v>
      </c>
      <c r="D9" s="83">
        <f>SUM(D10:D18)</f>
        <v>39.795511617838073</v>
      </c>
      <c r="E9" s="16"/>
      <c r="F9" s="88">
        <f>SUM(F10:F18)</f>
        <v>4.1133591138692456</v>
      </c>
      <c r="G9" s="16"/>
      <c r="H9" s="92">
        <f>SUM(H10:H18)</f>
        <v>1.1183788569779189</v>
      </c>
      <c r="I9" s="16"/>
      <c r="J9" s="92">
        <f>SUM(J10:J18)</f>
        <v>26.373220233799973</v>
      </c>
      <c r="K9" s="16"/>
      <c r="L9" s="79">
        <f>SUM(L10:L18)</f>
        <v>132.94417506133641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6.2346658969548274</v>
      </c>
      <c r="D10" s="84">
        <f>IFERROR(IF($C10=0,"",$C10-E10*C10/100),"")</f>
        <v>6.1723192379852794</v>
      </c>
      <c r="E10" s="17">
        <v>1</v>
      </c>
      <c r="F10" s="89">
        <f t="shared" ref="F10:F20" si="5">IFERROR(IF($C10=0,"",$D10*G10),"")</f>
        <v>0.71598903160629246</v>
      </c>
      <c r="G10" s="17">
        <v>0.11600000000000001</v>
      </c>
      <c r="H10" s="93">
        <f t="shared" ref="H10:H20" si="6">IFERROR(IF($C10=0,"",$D10*I10),"")</f>
        <v>0.1234463847597056</v>
      </c>
      <c r="I10" s="17">
        <v>0.02</v>
      </c>
      <c r="J10" s="93">
        <f t="shared" ref="J10:J20" si="7">IFERROR(IF($C10=0,"",$D10*K10),"")</f>
        <v>3.6416683504113148</v>
      </c>
      <c r="K10" s="18">
        <v>0.59</v>
      </c>
      <c r="L10" s="80">
        <f t="shared" ref="L10:L20" si="8">IFERROR(IF($C10=0,"",$D10*M10),"")</f>
        <v>21.171054986289509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8.341752056573819</v>
      </c>
      <c r="D11" s="84">
        <f t="shared" ref="D11:D74" si="9">IFERROR(IF($C11=0,"",$C11-E11*C11/100),"")</f>
        <v>8.2583345360080802</v>
      </c>
      <c r="E11" s="144">
        <v>1</v>
      </c>
      <c r="F11" s="89">
        <f t="shared" si="5"/>
        <v>0.60285842112858978</v>
      </c>
      <c r="G11" s="17">
        <v>7.2999999999999995E-2</v>
      </c>
      <c r="H11" s="93">
        <f t="shared" si="6"/>
        <v>0.1651666907201616</v>
      </c>
      <c r="I11" s="17">
        <v>0.02</v>
      </c>
      <c r="J11" s="93">
        <f t="shared" si="7"/>
        <v>5.2027507576850907</v>
      </c>
      <c r="K11" s="18">
        <v>0.63</v>
      </c>
      <c r="L11" s="80">
        <f t="shared" si="8"/>
        <v>30.142921056429493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5.8017029874440755</v>
      </c>
      <c r="D12" s="84">
        <f t="shared" si="9"/>
        <v>5.7726944725068554</v>
      </c>
      <c r="E12" s="144">
        <v>0.5</v>
      </c>
      <c r="F12" s="89">
        <f t="shared" si="5"/>
        <v>0.57726944725068552</v>
      </c>
      <c r="G12" s="17">
        <v>0.1</v>
      </c>
      <c r="H12" s="93">
        <f t="shared" si="6"/>
        <v>0.23090777890027422</v>
      </c>
      <c r="I12" s="17">
        <v>0.04</v>
      </c>
      <c r="J12" s="93">
        <f t="shared" si="7"/>
        <v>3.8677052965795933</v>
      </c>
      <c r="K12" s="18">
        <v>0.67</v>
      </c>
      <c r="L12" s="80">
        <f t="shared" si="8"/>
        <v>18.761257035647279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2.7420984269014288</v>
      </c>
      <c r="D13" s="84">
        <f t="shared" si="9"/>
        <v>2.7146774426324147</v>
      </c>
      <c r="E13" s="144">
        <v>1</v>
      </c>
      <c r="F13" s="89">
        <f t="shared" si="5"/>
        <v>0.32576129311588975</v>
      </c>
      <c r="G13" s="17">
        <v>0.12</v>
      </c>
      <c r="H13" s="93">
        <f t="shared" si="6"/>
        <v>2.7146774426324148E-2</v>
      </c>
      <c r="I13" s="17">
        <v>0.01</v>
      </c>
      <c r="J13" s="93">
        <f t="shared" si="7"/>
        <v>1.8188338865637179</v>
      </c>
      <c r="K13" s="18">
        <v>0.67</v>
      </c>
      <c r="L13" s="80">
        <f t="shared" si="8"/>
        <v>9.6913984701977203</v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4.7770241016019632</v>
      </c>
      <c r="D14" s="84">
        <f t="shared" si="9"/>
        <v>4.7531389810939535</v>
      </c>
      <c r="E14" s="144">
        <v>0.5</v>
      </c>
      <c r="F14" s="89">
        <f t="shared" si="5"/>
        <v>0.53710470486361672</v>
      </c>
      <c r="G14" s="17">
        <v>0.113</v>
      </c>
      <c r="H14" s="93">
        <f t="shared" si="6"/>
        <v>3.3271972867657672E-2</v>
      </c>
      <c r="I14" s="17">
        <v>7.0000000000000001E-3</v>
      </c>
      <c r="J14" s="93">
        <f t="shared" si="7"/>
        <v>3.4697914561985859</v>
      </c>
      <c r="K14" s="18">
        <v>0.73</v>
      </c>
      <c r="L14" s="80">
        <f t="shared" si="8"/>
        <v>16.303266705152261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5.7728387934766925</v>
      </c>
      <c r="D15" s="84">
        <f t="shared" si="9"/>
        <v>5.7670659546832157</v>
      </c>
      <c r="E15" s="144">
        <v>0.1</v>
      </c>
      <c r="F15" s="89">
        <f t="shared" si="5"/>
        <v>0.68628084860730265</v>
      </c>
      <c r="G15" s="34">
        <v>0.11899999999999999</v>
      </c>
      <c r="H15" s="93">
        <f t="shared" si="6"/>
        <v>0.33448982537162653</v>
      </c>
      <c r="I15" s="34">
        <v>5.8000000000000003E-2</v>
      </c>
      <c r="J15" s="93">
        <f t="shared" si="7"/>
        <v>3.771661134362823</v>
      </c>
      <c r="K15" s="36">
        <v>0.65400000000000003</v>
      </c>
      <c r="L15" s="80">
        <f t="shared" si="8"/>
        <v>14.18698224852071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1.5009380863039399</v>
      </c>
      <c r="D16" s="84">
        <f t="shared" si="9"/>
        <v>1.4994371482176359</v>
      </c>
      <c r="E16" s="144">
        <v>0.1</v>
      </c>
      <c r="F16" s="89">
        <f t="shared" si="5"/>
        <v>0.13944765478424012</v>
      </c>
      <c r="G16" s="17">
        <v>9.2999999999999999E-2</v>
      </c>
      <c r="H16" s="93">
        <f t="shared" si="6"/>
        <v>1.6493808630393993E-2</v>
      </c>
      <c r="I16" s="17">
        <v>1.0999999999999999E-2</v>
      </c>
      <c r="J16" s="93">
        <f t="shared" si="7"/>
        <v>1.0945891181988741</v>
      </c>
      <c r="K16" s="18">
        <v>0.73</v>
      </c>
      <c r="L16" s="80">
        <f t="shared" si="8"/>
        <v>4.6332607879924943</v>
      </c>
      <c r="M16" s="10">
        <v>3.09</v>
      </c>
      <c r="N16" s="1"/>
    </row>
    <row r="17" spans="1:14" ht="15.75" x14ac:dyDescent="0.25">
      <c r="A17" s="317"/>
      <c r="B17" s="141" t="s">
        <v>92</v>
      </c>
      <c r="C17" s="157">
        <f>Analiza_CANTITATIVA!AC17</f>
        <v>4.3296290951075189</v>
      </c>
      <c r="D17" s="84">
        <f t="shared" si="9"/>
        <v>4.2863328041564435</v>
      </c>
      <c r="E17" s="144">
        <v>1</v>
      </c>
      <c r="F17" s="136">
        <f t="shared" si="5"/>
        <v>0.47149660845720881</v>
      </c>
      <c r="G17" s="137">
        <v>0.11</v>
      </c>
      <c r="H17" s="138">
        <f t="shared" si="6"/>
        <v>0.18002597777457063</v>
      </c>
      <c r="I17" s="137">
        <v>4.2000000000000003E-2</v>
      </c>
      <c r="J17" s="138">
        <f t="shared" si="7"/>
        <v>3.1290229470342035</v>
      </c>
      <c r="K17" s="139">
        <v>0.73</v>
      </c>
      <c r="L17" s="140">
        <f t="shared" si="8"/>
        <v>16.202337999711354</v>
      </c>
      <c r="M17" s="10">
        <v>3.78</v>
      </c>
      <c r="N17" s="1"/>
    </row>
    <row r="18" spans="1:14" ht="15.75" x14ac:dyDescent="0.25">
      <c r="A18" s="318"/>
      <c r="B18" s="141" t="s">
        <v>93</v>
      </c>
      <c r="C18" s="157">
        <f>Analiza_CANTITATIVA!AC18</f>
        <v>0.57728387934766912</v>
      </c>
      <c r="D18" s="84">
        <f t="shared" si="9"/>
        <v>0.57151104055419244</v>
      </c>
      <c r="E18" s="144">
        <v>1</v>
      </c>
      <c r="F18" s="136">
        <f t="shared" si="5"/>
        <v>5.7151104055419247E-2</v>
      </c>
      <c r="G18" s="137">
        <v>0.1</v>
      </c>
      <c r="H18" s="138">
        <f t="shared" si="6"/>
        <v>7.4296435272045011E-3</v>
      </c>
      <c r="I18" s="137">
        <v>1.2999999999999999E-2</v>
      </c>
      <c r="J18" s="138">
        <f t="shared" si="7"/>
        <v>0.37719728676576703</v>
      </c>
      <c r="K18" s="139">
        <v>0.66</v>
      </c>
      <c r="L18" s="140">
        <f t="shared" si="8"/>
        <v>1.8516957713955837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12.317794775580891</v>
      </c>
      <c r="D19" s="84">
        <f t="shared" si="9"/>
        <v>12.317794775580891</v>
      </c>
      <c r="E19" s="145">
        <v>0</v>
      </c>
      <c r="F19" s="87">
        <f t="shared" si="5"/>
        <v>1.2317794775580893</v>
      </c>
      <c r="G19" s="15">
        <v>0.1</v>
      </c>
      <c r="H19" s="91">
        <f t="shared" si="6"/>
        <v>0.16013133208255159</v>
      </c>
      <c r="I19" s="35">
        <v>1.2999999999999999E-2</v>
      </c>
      <c r="J19" s="91">
        <f t="shared" si="7"/>
        <v>9.1151681339298598</v>
      </c>
      <c r="K19" s="20">
        <v>0.74</v>
      </c>
      <c r="L19" s="78">
        <f t="shared" si="8"/>
        <v>44.34406119209121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162.05801702987446</v>
      </c>
      <c r="D20" s="84">
        <f t="shared" si="9"/>
        <v>116.68177226150962</v>
      </c>
      <c r="E20" s="145">
        <v>28</v>
      </c>
      <c r="F20" s="87">
        <f t="shared" si="5"/>
        <v>2.3336354452301924</v>
      </c>
      <c r="G20" s="15">
        <v>0.02</v>
      </c>
      <c r="H20" s="91">
        <f t="shared" si="6"/>
        <v>0.11668177226150962</v>
      </c>
      <c r="I20" s="15">
        <v>1E-3</v>
      </c>
      <c r="J20" s="91">
        <f t="shared" si="7"/>
        <v>22.169536729686829</v>
      </c>
      <c r="K20" s="20">
        <v>0.19</v>
      </c>
      <c r="L20" s="78">
        <f t="shared" si="8"/>
        <v>93.345417809207703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202.46355895511618</v>
      </c>
      <c r="D21" s="83">
        <f>SUM(D22:D47)</f>
        <v>168.1078799249531</v>
      </c>
      <c r="E21" s="16"/>
      <c r="F21" s="88">
        <f>SUM(F22:F47)</f>
        <v>2.1367771684225714</v>
      </c>
      <c r="G21" s="16"/>
      <c r="H21" s="92">
        <f>SUM(H22:H47)</f>
        <v>0.13417231923798531</v>
      </c>
      <c r="I21" s="16"/>
      <c r="J21" s="92">
        <f>SUM(J22:J47)</f>
        <v>16.327042141723194</v>
      </c>
      <c r="K21" s="16"/>
      <c r="L21" s="79">
        <f>SUM(L22:L47)</f>
        <v>53.3610607591283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1.4287776013854814</v>
      </c>
      <c r="D22" s="84">
        <f t="shared" si="9"/>
        <v>1.0001443209698371</v>
      </c>
      <c r="E22" s="137">
        <v>30</v>
      </c>
      <c r="F22" s="89">
        <f>IFERROR(IF($C22=0,"",$D22*G22),"")</f>
        <v>1.000144320969837E-2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6.0008659258190225E-2</v>
      </c>
      <c r="K22" s="17">
        <v>0.06</v>
      </c>
      <c r="L22" s="80">
        <f t="shared" ref="L22:L102" si="10">IFERROR(IF($C22=0,"",$D22*M22),"")</f>
        <v>0.26003752345215764</v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32.61653918314331</v>
      </c>
      <c r="D24" s="84">
        <f t="shared" si="9"/>
        <v>26.093231346514649</v>
      </c>
      <c r="E24" s="137">
        <v>20</v>
      </c>
      <c r="F24" s="89">
        <f t="shared" si="11"/>
        <v>0.20874585077211719</v>
      </c>
      <c r="G24" s="17">
        <v>8.0000000000000002E-3</v>
      </c>
      <c r="H24" s="93">
        <f t="shared" si="12"/>
        <v>0</v>
      </c>
      <c r="I24" s="17"/>
      <c r="J24" s="93">
        <f t="shared" si="13"/>
        <v>1.409034492711791</v>
      </c>
      <c r="K24" s="34">
        <v>5.3999999999999999E-2</v>
      </c>
      <c r="L24" s="80">
        <f t="shared" si="10"/>
        <v>8.0889017174195406</v>
      </c>
      <c r="M24" s="13">
        <v>0.31</v>
      </c>
      <c r="N24" s="1"/>
    </row>
    <row r="25" spans="1:14" ht="15.75" x14ac:dyDescent="0.25">
      <c r="A25" s="317"/>
      <c r="B25" s="141" t="s">
        <v>106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26.02107086159619</v>
      </c>
      <c r="D27" s="84">
        <f t="shared" si="9"/>
        <v>21.857699523740798</v>
      </c>
      <c r="E27" s="137">
        <v>16</v>
      </c>
      <c r="F27" s="89">
        <f t="shared" si="11"/>
        <v>0.37158089190359361</v>
      </c>
      <c r="G27" s="34">
        <v>1.7000000000000001E-2</v>
      </c>
      <c r="H27" s="93">
        <f t="shared" si="12"/>
        <v>0</v>
      </c>
      <c r="I27" s="17"/>
      <c r="J27" s="93">
        <f t="shared" si="13"/>
        <v>2.0764814547553758</v>
      </c>
      <c r="K27" s="34">
        <v>9.5000000000000001E-2</v>
      </c>
      <c r="L27" s="80">
        <f t="shared" si="10"/>
        <v>9.1802337999711359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36.426612786837936</v>
      </c>
      <c r="D28" s="84">
        <f t="shared" si="9"/>
        <v>29.14129022947035</v>
      </c>
      <c r="E28" s="137">
        <v>20</v>
      </c>
      <c r="F28" s="89">
        <f t="shared" si="11"/>
        <v>0.37883677298311452</v>
      </c>
      <c r="G28" s="34">
        <v>1.2999999999999999E-2</v>
      </c>
      <c r="H28" s="93">
        <f t="shared" si="12"/>
        <v>2.9141290229470349E-2</v>
      </c>
      <c r="I28" s="17">
        <v>1E-3</v>
      </c>
      <c r="J28" s="93">
        <f t="shared" si="13"/>
        <v>2.0398903160629245</v>
      </c>
      <c r="K28" s="17">
        <v>7.0000000000000007E-2</v>
      </c>
      <c r="L28" s="80">
        <f t="shared" si="10"/>
        <v>11.947928994082842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21.215182566026844</v>
      </c>
      <c r="D30" s="84">
        <f t="shared" si="9"/>
        <v>16.972146052821476</v>
      </c>
      <c r="E30" s="137">
        <v>20</v>
      </c>
      <c r="F30" s="89">
        <f t="shared" si="11"/>
        <v>0.28852648289796512</v>
      </c>
      <c r="G30" s="34">
        <v>1.7000000000000001E-2</v>
      </c>
      <c r="H30" s="93">
        <f t="shared" si="12"/>
        <v>0</v>
      </c>
      <c r="I30" s="17"/>
      <c r="J30" s="93">
        <f t="shared" si="13"/>
        <v>1.8329917737047194</v>
      </c>
      <c r="K30" s="34">
        <v>0.108</v>
      </c>
      <c r="L30" s="80">
        <f t="shared" si="10"/>
        <v>7.2980228027132341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19.721460528214749</v>
      </c>
      <c r="D31" s="84">
        <f t="shared" si="9"/>
        <v>18.735387501804013</v>
      </c>
      <c r="E31" s="137">
        <v>5</v>
      </c>
      <c r="F31" s="89">
        <f t="shared" si="11"/>
        <v>0.11241232501082409</v>
      </c>
      <c r="G31" s="17">
        <v>6.0000000000000001E-3</v>
      </c>
      <c r="H31" s="93">
        <f t="shared" si="12"/>
        <v>0</v>
      </c>
      <c r="I31" s="17"/>
      <c r="J31" s="93">
        <f t="shared" si="13"/>
        <v>0.78688627507576858</v>
      </c>
      <c r="K31" s="34">
        <v>4.2000000000000003E-2</v>
      </c>
      <c r="L31" s="80">
        <f t="shared" si="10"/>
        <v>3.3723697503247223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6.3212584788569774</v>
      </c>
      <c r="D32" s="84">
        <f t="shared" si="9"/>
        <v>5.0570067830855816</v>
      </c>
      <c r="E32" s="137">
        <v>20</v>
      </c>
      <c r="F32" s="89">
        <f t="shared" si="11"/>
        <v>0.10114013566171164</v>
      </c>
      <c r="G32" s="17">
        <v>0.02</v>
      </c>
      <c r="H32" s="93">
        <f t="shared" si="12"/>
        <v>0</v>
      </c>
      <c r="I32" s="17"/>
      <c r="J32" s="93">
        <f t="shared" si="13"/>
        <v>0.30342040698513489</v>
      </c>
      <c r="K32" s="17">
        <v>0.06</v>
      </c>
      <c r="L32" s="80">
        <f t="shared" si="10"/>
        <v>1.7193823062490978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15.586664742387068</v>
      </c>
      <c r="D33" s="84">
        <f t="shared" si="9"/>
        <v>12.469331793909655</v>
      </c>
      <c r="E33" s="137">
        <v>20</v>
      </c>
      <c r="F33" s="89">
        <f t="shared" si="11"/>
        <v>0.2493866358781931</v>
      </c>
      <c r="G33" s="17">
        <v>0.02</v>
      </c>
      <c r="H33" s="93">
        <f t="shared" si="12"/>
        <v>1.2469331793909655E-2</v>
      </c>
      <c r="I33" s="17">
        <v>1E-3</v>
      </c>
      <c r="J33" s="93">
        <f t="shared" si="13"/>
        <v>6.2346658969548274</v>
      </c>
      <c r="K33" s="17">
        <v>0.5</v>
      </c>
      <c r="L33" s="80">
        <f t="shared" si="10"/>
        <v>3.1173329484774137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13.681627940539761</v>
      </c>
      <c r="D34" s="84">
        <f t="shared" si="9"/>
        <v>10.26122095540482</v>
      </c>
      <c r="E34" s="137">
        <v>25</v>
      </c>
      <c r="F34" s="89">
        <f t="shared" si="11"/>
        <v>0.10261220955404821</v>
      </c>
      <c r="G34" s="17">
        <v>0.01</v>
      </c>
      <c r="H34" s="93">
        <f t="shared" si="12"/>
        <v>0</v>
      </c>
      <c r="I34" s="17"/>
      <c r="J34" s="93">
        <f t="shared" si="13"/>
        <v>0.61567325732428912</v>
      </c>
      <c r="K34" s="17">
        <v>0.06</v>
      </c>
      <c r="L34" s="80">
        <f t="shared" si="10"/>
        <v>3.0783662866214461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0.72160484918458656</v>
      </c>
      <c r="D38" s="84">
        <f t="shared" si="9"/>
        <v>0.72160484918458656</v>
      </c>
      <c r="E38" s="137"/>
      <c r="F38" s="89">
        <f t="shared" si="11"/>
        <v>7.2160484918458653E-3</v>
      </c>
      <c r="G38" s="17">
        <v>0.01</v>
      </c>
      <c r="H38" s="93">
        <f t="shared" si="12"/>
        <v>1.4432096983691732E-3</v>
      </c>
      <c r="I38" s="17">
        <v>2E-3</v>
      </c>
      <c r="J38" s="93">
        <f t="shared" si="13"/>
        <v>2.1648145475537596E-2</v>
      </c>
      <c r="K38" s="17">
        <v>0.03</v>
      </c>
      <c r="L38" s="80">
        <f t="shared" si="10"/>
        <v>8.6592581902150384E-2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17.220378120940971</v>
      </c>
      <c r="D39" s="84">
        <f t="shared" si="9"/>
        <v>17.220378120940971</v>
      </c>
      <c r="E39" s="137"/>
      <c r="F39" s="89">
        <f t="shared" si="11"/>
        <v>0.17220378120940971</v>
      </c>
      <c r="G39" s="17">
        <v>0.01</v>
      </c>
      <c r="H39" s="93">
        <f t="shared" si="12"/>
        <v>6.8881512483763882E-2</v>
      </c>
      <c r="I39" s="17">
        <v>4.0000000000000001E-3</v>
      </c>
      <c r="J39" s="93">
        <f t="shared" si="13"/>
        <v>0.51661134362822914</v>
      </c>
      <c r="K39" s="17">
        <v>0.03</v>
      </c>
      <c r="L39" s="80">
        <f t="shared" si="10"/>
        <v>3.2718718429787845</v>
      </c>
      <c r="M39" s="13">
        <v>0.19</v>
      </c>
      <c r="N39" s="1"/>
    </row>
    <row r="40" spans="1:14" ht="15.75" x14ac:dyDescent="0.25">
      <c r="A40" s="317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96</v>
      </c>
      <c r="C41" s="157">
        <f>Analiza_CANTITATIVA!AC41</f>
        <v>6.2346658969548274</v>
      </c>
      <c r="D41" s="84">
        <f t="shared" si="9"/>
        <v>4.3642661278683796</v>
      </c>
      <c r="E41" s="137">
        <v>30</v>
      </c>
      <c r="F41" s="89">
        <f t="shared" si="11"/>
        <v>3.0549862895078658E-2</v>
      </c>
      <c r="G41" s="17">
        <v>7.0000000000000001E-3</v>
      </c>
      <c r="H41" s="93">
        <f t="shared" si="12"/>
        <v>8.7285322557367588E-3</v>
      </c>
      <c r="I41" s="17">
        <v>2E-3</v>
      </c>
      <c r="J41" s="93">
        <f t="shared" si="13"/>
        <v>0.13092798383605139</v>
      </c>
      <c r="K41" s="17">
        <v>0.03</v>
      </c>
      <c r="L41" s="80">
        <f t="shared" si="10"/>
        <v>0.69828258045894076</v>
      </c>
      <c r="M41" s="13">
        <v>0.16</v>
      </c>
      <c r="N41" s="1"/>
    </row>
    <row r="42" spans="1:14" ht="15.75" x14ac:dyDescent="0.25">
      <c r="A42" s="317"/>
      <c r="B42" s="283" t="s">
        <v>109</v>
      </c>
      <c r="C42" s="157">
        <f>Analiza_CANTITATIVA!AC42</f>
        <v>0.57728387934766912</v>
      </c>
      <c r="D42" s="84">
        <f t="shared" si="9"/>
        <v>0.46182710347813527</v>
      </c>
      <c r="E42" s="137">
        <v>20</v>
      </c>
      <c r="F42" s="89">
        <f t="shared" si="11"/>
        <v>3.2327897243469468E-3</v>
      </c>
      <c r="G42" s="17">
        <v>7.0000000000000001E-3</v>
      </c>
      <c r="H42" s="93">
        <f t="shared" si="12"/>
        <v>9.2365420695627058E-4</v>
      </c>
      <c r="I42" s="17">
        <v>2E-3</v>
      </c>
      <c r="J42" s="93">
        <f t="shared" si="13"/>
        <v>1.57021215182566E-2</v>
      </c>
      <c r="K42" s="17">
        <v>3.4000000000000002E-2</v>
      </c>
      <c r="L42" s="80">
        <f t="shared" si="10"/>
        <v>6.465579448693895E-2</v>
      </c>
      <c r="M42" s="13">
        <v>0.14000000000000001</v>
      </c>
      <c r="N42" s="1"/>
    </row>
    <row r="43" spans="1:14" ht="15.75" x14ac:dyDescent="0.25">
      <c r="A43" s="317"/>
      <c r="B43" s="283" t="s">
        <v>110</v>
      </c>
      <c r="C43" s="157">
        <f>Analiza_CANTITATIVA!AC43</f>
        <v>1.5875306682060903</v>
      </c>
      <c r="D43" s="84">
        <f t="shared" si="9"/>
        <v>1.2700245345648722</v>
      </c>
      <c r="E43" s="137">
        <v>20</v>
      </c>
      <c r="F43" s="89">
        <f t="shared" si="11"/>
        <v>1.6510318949343336E-2</v>
      </c>
      <c r="G43" s="17">
        <v>1.2999999999999999E-2</v>
      </c>
      <c r="H43" s="93">
        <f t="shared" si="12"/>
        <v>3.8100736036946166E-3</v>
      </c>
      <c r="I43" s="17">
        <v>3.0000000000000001E-3</v>
      </c>
      <c r="J43" s="93">
        <f t="shared" si="13"/>
        <v>9.7791889161495157E-2</v>
      </c>
      <c r="K43" s="17">
        <v>7.6999999999999999E-2</v>
      </c>
      <c r="L43" s="80">
        <f t="shared" si="10"/>
        <v>0.35560686967816424</v>
      </c>
      <c r="M43" s="13">
        <v>0.28000000000000003</v>
      </c>
      <c r="N43" s="1"/>
    </row>
    <row r="44" spans="1:14" ht="15.75" x14ac:dyDescent="0.25">
      <c r="A44" s="317"/>
      <c r="B44" s="283" t="s">
        <v>111</v>
      </c>
      <c r="C44" s="157">
        <f>Analiza_CANTITATIVA!AC44</f>
        <v>1.6596911531245491</v>
      </c>
      <c r="D44" s="84">
        <f t="shared" si="9"/>
        <v>1.3277529224996392</v>
      </c>
      <c r="E44" s="137">
        <v>20</v>
      </c>
      <c r="F44" s="89">
        <f t="shared" si="11"/>
        <v>5.842112858998412E-2</v>
      </c>
      <c r="G44" s="17">
        <v>4.3999999999999997E-2</v>
      </c>
      <c r="H44" s="93">
        <f t="shared" si="12"/>
        <v>5.3110116899985566E-3</v>
      </c>
      <c r="I44" s="17">
        <v>4.0000000000000001E-3</v>
      </c>
      <c r="J44" s="93">
        <f t="shared" si="13"/>
        <v>0.11949776302496752</v>
      </c>
      <c r="K44" s="17">
        <v>0.09</v>
      </c>
      <c r="L44" s="80">
        <f t="shared" si="10"/>
        <v>0.54437869822485208</v>
      </c>
      <c r="M44" s="13">
        <v>0.41</v>
      </c>
      <c r="N44" s="1"/>
    </row>
    <row r="45" spans="1:14" ht="15.75" x14ac:dyDescent="0.25">
      <c r="A45" s="317"/>
      <c r="B45" s="283" t="s">
        <v>112</v>
      </c>
      <c r="C45" s="157">
        <f>Analiza_CANTITATIVA!AC45</f>
        <v>1.4432096983691731</v>
      </c>
      <c r="D45" s="84">
        <f t="shared" si="9"/>
        <v>1.1545677586953385</v>
      </c>
      <c r="E45" s="137">
        <v>20</v>
      </c>
      <c r="F45" s="89">
        <f t="shared" si="11"/>
        <v>2.5400490691297444E-2</v>
      </c>
      <c r="G45" s="17">
        <v>2.1999999999999999E-2</v>
      </c>
      <c r="H45" s="93">
        <f t="shared" si="12"/>
        <v>3.4637032760860154E-3</v>
      </c>
      <c r="I45" s="17">
        <v>3.0000000000000001E-3</v>
      </c>
      <c r="J45" s="93">
        <f t="shared" si="13"/>
        <v>6.5810362245634288E-2</v>
      </c>
      <c r="K45" s="17">
        <v>5.7000000000000002E-2</v>
      </c>
      <c r="L45" s="80">
        <f t="shared" si="10"/>
        <v>0.27709626208688121</v>
      </c>
      <c r="M45" s="13">
        <v>0.24</v>
      </c>
      <c r="N45" s="1"/>
    </row>
    <row r="46" spans="1:14" ht="15.75" x14ac:dyDescent="0.25">
      <c r="A46" s="317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4.069851349401068</v>
      </c>
      <c r="D48" s="83">
        <f>SUM(D49:D51)</f>
        <v>4.0359936498773274</v>
      </c>
      <c r="E48" s="16"/>
      <c r="F48" s="88">
        <f>SUM(F49:F51)</f>
        <v>0.69495396161062217</v>
      </c>
      <c r="G48" s="16"/>
      <c r="H48" s="92">
        <f>SUM(H49:H51)</f>
        <v>3.0360311733294849E-2</v>
      </c>
      <c r="I48" s="16"/>
      <c r="J48" s="92">
        <f>SUM(J49:J51)</f>
        <v>1.5907638764612502</v>
      </c>
      <c r="K48" s="16"/>
      <c r="L48" s="79">
        <f>SUM(L49:L51)</f>
        <v>9.3731438880069291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2.3812960023091359</v>
      </c>
      <c r="D49" s="84">
        <f t="shared" si="9"/>
        <v>2.36938952229759</v>
      </c>
      <c r="E49" s="139">
        <v>0.5</v>
      </c>
      <c r="F49" s="89">
        <f t="shared" si="11"/>
        <v>0.54495959012844575</v>
      </c>
      <c r="G49" s="18">
        <v>0.23</v>
      </c>
      <c r="H49" s="93">
        <f t="shared" si="12"/>
        <v>2.3693895222975901E-2</v>
      </c>
      <c r="I49" s="17">
        <v>0.01</v>
      </c>
      <c r="J49" s="93">
        <f t="shared" si="13"/>
        <v>1.2557764468177228</v>
      </c>
      <c r="K49" s="17">
        <v>0.53</v>
      </c>
      <c r="L49" s="80">
        <f t="shared" si="10"/>
        <v>7.4398831000144332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0</v>
      </c>
      <c r="D50" s="84" t="str">
        <f t="shared" si="9"/>
        <v/>
      </c>
      <c r="E50" s="139">
        <v>0.5</v>
      </c>
      <c r="F50" s="89" t="str">
        <f t="shared" si="11"/>
        <v/>
      </c>
      <c r="G50" s="18">
        <v>0.22</v>
      </c>
      <c r="H50" s="93" t="str">
        <f t="shared" si="12"/>
        <v/>
      </c>
      <c r="I50" s="17">
        <v>0.01</v>
      </c>
      <c r="J50" s="93" t="str">
        <f t="shared" si="13"/>
        <v/>
      </c>
      <c r="K50" s="17">
        <v>0.54</v>
      </c>
      <c r="L50" s="80" t="str">
        <f t="shared" si="10"/>
        <v/>
      </c>
      <c r="M50" s="13">
        <v>3.03</v>
      </c>
      <c r="N50" s="1"/>
    </row>
    <row r="51" spans="1:14" ht="15.75" x14ac:dyDescent="0.25">
      <c r="A51" s="318"/>
      <c r="B51" s="162" t="s">
        <v>105</v>
      </c>
      <c r="C51" s="157">
        <f>Analiza_CANTITATIVA!AC51</f>
        <v>1.6885553470919326</v>
      </c>
      <c r="D51" s="84">
        <f t="shared" si="9"/>
        <v>1.6666041275797374</v>
      </c>
      <c r="E51" s="139">
        <v>1.3</v>
      </c>
      <c r="F51" s="89">
        <f t="shared" si="11"/>
        <v>0.14999437148217637</v>
      </c>
      <c r="G51" s="18">
        <v>0.09</v>
      </c>
      <c r="H51" s="93">
        <f t="shared" si="12"/>
        <v>6.66641651031895E-3</v>
      </c>
      <c r="I51" s="17">
        <v>4.0000000000000001E-3</v>
      </c>
      <c r="J51" s="93">
        <f t="shared" si="13"/>
        <v>0.33498742964352723</v>
      </c>
      <c r="K51" s="17">
        <v>0.20100000000000001</v>
      </c>
      <c r="L51" s="80">
        <f t="shared" si="10"/>
        <v>1.9332607879924952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155.87386347236256</v>
      </c>
      <c r="D52" s="83">
        <f>SUM(D53:D65)</f>
        <v>123.21806898542359</v>
      </c>
      <c r="E52" s="16"/>
      <c r="F52" s="88">
        <f>SUM(F53:F65)</f>
        <v>0.63074065521720313</v>
      </c>
      <c r="G52" s="16"/>
      <c r="H52" s="92">
        <f>SUM(H53:H65)</f>
        <v>8.2498195987877054E-2</v>
      </c>
      <c r="I52" s="16"/>
      <c r="J52" s="92">
        <f>SUM(J53:J65)</f>
        <v>29.879501226728252</v>
      </c>
      <c r="K52" s="16"/>
      <c r="L52" s="79">
        <f>SUM(L53:L65)</f>
        <v>64.126491557223261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72.066676288064656</v>
      </c>
      <c r="D53" s="84">
        <f t="shared" si="9"/>
        <v>63.418675133496897</v>
      </c>
      <c r="E53" s="137">
        <v>12</v>
      </c>
      <c r="F53" s="89">
        <f t="shared" si="11"/>
        <v>0.25367470053398761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7.1663102900851499</v>
      </c>
      <c r="K53" s="34">
        <v>0.113</v>
      </c>
      <c r="L53" s="80">
        <f t="shared" si="10"/>
        <v>29.806777312743542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1.4432096983691731</v>
      </c>
      <c r="D60" s="84">
        <f t="shared" si="9"/>
        <v>1.2267282436137972</v>
      </c>
      <c r="E60" s="137">
        <v>15</v>
      </c>
      <c r="F60" s="89">
        <f t="shared" si="11"/>
        <v>1.2267282436137972E-2</v>
      </c>
      <c r="G60" s="17">
        <v>0.01</v>
      </c>
      <c r="H60" s="93">
        <f t="shared" si="12"/>
        <v>3.6801847308413917E-3</v>
      </c>
      <c r="I60" s="17">
        <v>3.0000000000000001E-3</v>
      </c>
      <c r="J60" s="93">
        <f t="shared" si="13"/>
        <v>0.17910232356761438</v>
      </c>
      <c r="K60" s="17">
        <v>0.14599999999999999</v>
      </c>
      <c r="L60" s="80">
        <f t="shared" si="10"/>
        <v>0.74830422860441625</v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1.7895800259777745</v>
      </c>
      <c r="D62" s="84">
        <f t="shared" si="9"/>
        <v>1.0737480155866648</v>
      </c>
      <c r="E62" s="137">
        <v>40</v>
      </c>
      <c r="F62" s="89">
        <f t="shared" si="11"/>
        <v>1.0737480155866648E-2</v>
      </c>
      <c r="G62" s="17">
        <v>0.01</v>
      </c>
      <c r="H62" s="93">
        <f t="shared" si="12"/>
        <v>3.2212440467599946E-3</v>
      </c>
      <c r="I62" s="17">
        <v>3.0000000000000001E-3</v>
      </c>
      <c r="J62" s="93">
        <f t="shared" si="13"/>
        <v>9.663732140279982E-2</v>
      </c>
      <c r="K62" s="17">
        <v>0.09</v>
      </c>
      <c r="L62" s="80">
        <f t="shared" si="10"/>
        <v>0.31138692452013278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25.732428921922356</v>
      </c>
      <c r="D63" s="84">
        <f t="shared" si="9"/>
        <v>18.012700245345648</v>
      </c>
      <c r="E63" s="137">
        <v>30</v>
      </c>
      <c r="F63" s="89">
        <f t="shared" si="11"/>
        <v>0.16211430220811082</v>
      </c>
      <c r="G63" s="17">
        <v>8.9999999999999993E-3</v>
      </c>
      <c r="H63" s="93">
        <f t="shared" si="12"/>
        <v>1.801270024534565E-2</v>
      </c>
      <c r="I63" s="17">
        <v>1E-3</v>
      </c>
      <c r="J63" s="93">
        <f t="shared" si="13"/>
        <v>1.9813970269880212</v>
      </c>
      <c r="K63" s="17">
        <v>0.11</v>
      </c>
      <c r="L63" s="80">
        <f t="shared" si="10"/>
        <v>8.4659691153124541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27.420984269014291</v>
      </c>
      <c r="D64" s="84">
        <f t="shared" si="9"/>
        <v>20.291528359070576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16.233222687256461</v>
      </c>
      <c r="K64" s="17">
        <v>0.8</v>
      </c>
      <c r="L64" s="80">
        <f t="shared" si="10"/>
        <v>7.7107807764468186</v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27.420984269014291</v>
      </c>
      <c r="D65" s="84">
        <f t="shared" si="9"/>
        <v>19.194688988310006</v>
      </c>
      <c r="E65" s="137">
        <v>30</v>
      </c>
      <c r="F65" s="89">
        <f t="shared" si="11"/>
        <v>0.19194688988310005</v>
      </c>
      <c r="G65" s="17">
        <v>0.01</v>
      </c>
      <c r="H65" s="93">
        <f t="shared" si="12"/>
        <v>5.7584066964930021E-2</v>
      </c>
      <c r="I65" s="17">
        <v>3.0000000000000001E-3</v>
      </c>
      <c r="J65" s="93">
        <f t="shared" si="13"/>
        <v>4.2228315774282015</v>
      </c>
      <c r="K65" s="17">
        <v>0.22</v>
      </c>
      <c r="L65" s="80">
        <f t="shared" si="10"/>
        <v>17.083273199595904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8.8035791600519566</v>
      </c>
      <c r="D66" s="84">
        <f t="shared" si="9"/>
        <v>8.8035791600519566</v>
      </c>
      <c r="E66" s="146">
        <v>0</v>
      </c>
      <c r="F66" s="87">
        <f t="shared" si="11"/>
        <v>0.14966084572088328</v>
      </c>
      <c r="G66" s="15">
        <v>1.7000000000000001E-2</v>
      </c>
      <c r="H66" s="91">
        <f t="shared" si="12"/>
        <v>6.1625054120363697E-2</v>
      </c>
      <c r="I66" s="15">
        <v>7.0000000000000001E-3</v>
      </c>
      <c r="J66" s="91">
        <f t="shared" si="13"/>
        <v>5.5462548708327324</v>
      </c>
      <c r="K66" s="15">
        <v>0.63</v>
      </c>
      <c r="L66" s="78">
        <f t="shared" si="10"/>
        <v>22.00894790012989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4.4162216770096698</v>
      </c>
      <c r="D67" s="83">
        <f>SUM(D68:D70)</f>
        <v>4.4162216770096698</v>
      </c>
      <c r="E67" s="16"/>
      <c r="F67" s="88">
        <f>SUM(F68:F70)</f>
        <v>0.39849906191369605</v>
      </c>
      <c r="G67" s="16"/>
      <c r="H67" s="92">
        <f>SUM(H68:H70)</f>
        <v>0.335113291961322</v>
      </c>
      <c r="I67" s="16"/>
      <c r="J67" s="92">
        <f>SUM(J68:J70)</f>
        <v>3.3329484774137681</v>
      </c>
      <c r="K67" s="16"/>
      <c r="L67" s="79">
        <f>SUM(L68:L70)</f>
        <v>17.436282291817001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3.1173329484774137</v>
      </c>
      <c r="D68" s="84">
        <f t="shared" si="9"/>
        <v>3.1173329484774137</v>
      </c>
      <c r="E68" s="137">
        <v>0</v>
      </c>
      <c r="F68" s="89">
        <f t="shared" si="11"/>
        <v>0.25562130177514791</v>
      </c>
      <c r="G68" s="17">
        <v>8.2000000000000003E-2</v>
      </c>
      <c r="H68" s="93">
        <f t="shared" si="12"/>
        <v>0.2961466301053543</v>
      </c>
      <c r="I68" s="17">
        <v>9.5000000000000001E-2</v>
      </c>
      <c r="J68" s="93">
        <f t="shared" si="13"/>
        <v>2.3068263818732859</v>
      </c>
      <c r="K68" s="17">
        <v>0.74</v>
      </c>
      <c r="L68" s="80">
        <f t="shared" si="10"/>
        <v>13.279838360513782</v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1.2988887285322557</v>
      </c>
      <c r="D69" s="84">
        <f t="shared" si="9"/>
        <v>1.2988887285322557</v>
      </c>
      <c r="E69" s="137">
        <v>0</v>
      </c>
      <c r="F69" s="89">
        <f t="shared" si="11"/>
        <v>0.14287776013854814</v>
      </c>
      <c r="G69" s="17">
        <v>0.11</v>
      </c>
      <c r="H69" s="93">
        <f t="shared" si="12"/>
        <v>3.8966661855967671E-2</v>
      </c>
      <c r="I69" s="17">
        <v>0.03</v>
      </c>
      <c r="J69" s="93">
        <f t="shared" si="13"/>
        <v>1.0261220955404819</v>
      </c>
      <c r="K69" s="17">
        <v>0.79</v>
      </c>
      <c r="L69" s="80">
        <f t="shared" si="10"/>
        <v>4.156443931303218</v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20.782219656516094</v>
      </c>
      <c r="D71" s="84">
        <f t="shared" si="9"/>
        <v>20.782219656516094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20.574397459950934</v>
      </c>
      <c r="K71" s="15">
        <v>0.99</v>
      </c>
      <c r="L71" s="78">
        <f t="shared" si="10"/>
        <v>72.322124404676003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19.310145764179534</v>
      </c>
      <c r="D72" s="84">
        <f t="shared" si="9"/>
        <v>19.310145764179534</v>
      </c>
      <c r="E72" s="146">
        <v>0</v>
      </c>
      <c r="F72" s="87">
        <f t="shared" si="11"/>
        <v>0.11586087458507721</v>
      </c>
      <c r="G72" s="15">
        <v>6.0000000000000001E-3</v>
      </c>
      <c r="H72" s="91">
        <f t="shared" si="12"/>
        <v>15.834319526627217</v>
      </c>
      <c r="I72" s="15">
        <v>0.82</v>
      </c>
      <c r="J72" s="91">
        <f t="shared" si="13"/>
        <v>0.17379131187761579</v>
      </c>
      <c r="K72" s="15">
        <v>8.9999999999999993E-3</v>
      </c>
      <c r="L72" s="78">
        <f t="shared" si="10"/>
        <v>144.43989031606293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7.4180978496175491</v>
      </c>
      <c r="D73" s="84">
        <f t="shared" si="9"/>
        <v>7.4180978496175491</v>
      </c>
      <c r="E73" s="146">
        <v>0</v>
      </c>
      <c r="F73" s="87">
        <f t="shared" si="11"/>
        <v>0</v>
      </c>
      <c r="G73" s="15">
        <v>0</v>
      </c>
      <c r="H73" s="91">
        <f t="shared" si="12"/>
        <v>7.3439168711213734</v>
      </c>
      <c r="I73" s="15">
        <v>0.99</v>
      </c>
      <c r="J73" s="91">
        <f t="shared" si="13"/>
        <v>0</v>
      </c>
      <c r="K73" s="15">
        <v>0</v>
      </c>
      <c r="L73" s="78">
        <f t="shared" si="10"/>
        <v>66.688699668061773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25.726656083128884</v>
      </c>
      <c r="D74" s="84">
        <f t="shared" si="9"/>
        <v>22.382190792322127</v>
      </c>
      <c r="E74" s="146">
        <v>13</v>
      </c>
      <c r="F74" s="87">
        <f t="shared" si="11"/>
        <v>2.9096848030018765</v>
      </c>
      <c r="G74" s="15">
        <v>0.13</v>
      </c>
      <c r="H74" s="91">
        <f t="shared" si="12"/>
        <v>2.2382190792322127</v>
      </c>
      <c r="I74" s="15">
        <v>0.1</v>
      </c>
      <c r="J74" s="91">
        <f t="shared" si="13"/>
        <v>0.22382190792322129</v>
      </c>
      <c r="K74" s="15">
        <v>0.01</v>
      </c>
      <c r="L74" s="78">
        <f t="shared" si="10"/>
        <v>32.006532833020643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348.71554336845145</v>
      </c>
      <c r="D75" s="83">
        <f>SUM(D76:D78)</f>
        <v>348.71554336845145</v>
      </c>
      <c r="E75" s="19"/>
      <c r="F75" s="88">
        <f>SUM(F76:F78)</f>
        <v>10.380285755520278</v>
      </c>
      <c r="G75" s="19"/>
      <c r="H75" s="92">
        <f>SUM(H76:H78)</f>
        <v>6.0733150526771551</v>
      </c>
      <c r="I75" s="19"/>
      <c r="J75" s="92">
        <f>SUM(J76:J78)</f>
        <v>16.347236253427624</v>
      </c>
      <c r="K75" s="19"/>
      <c r="L75" s="79">
        <f>SUM(L76:L78)</f>
        <v>178.14764035214318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290.22947034204071</v>
      </c>
      <c r="D76" s="84">
        <f t="shared" ref="D76:D79" si="14">IFERROR(IF($C76=0,"",$C76-E76),"")</f>
        <v>290.22947034204071</v>
      </c>
      <c r="E76" s="137">
        <v>0</v>
      </c>
      <c r="F76" s="89">
        <f t="shared" si="11"/>
        <v>8.7068841102612211</v>
      </c>
      <c r="G76" s="17">
        <v>0.03</v>
      </c>
      <c r="H76" s="93">
        <f t="shared" si="12"/>
        <v>5.8045894068408144</v>
      </c>
      <c r="I76" s="17">
        <v>0.02</v>
      </c>
      <c r="J76" s="93">
        <f t="shared" si="13"/>
        <v>14.511473517102036</v>
      </c>
      <c r="K76" s="17">
        <v>0.05</v>
      </c>
      <c r="L76" s="80">
        <f t="shared" si="10"/>
        <v>150.91932457786118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50.368018473084142</v>
      </c>
      <c r="D77" s="84">
        <f t="shared" si="14"/>
        <v>50.368018473084142</v>
      </c>
      <c r="E77" s="137">
        <v>0</v>
      </c>
      <c r="F77" s="89">
        <f t="shared" si="11"/>
        <v>1.5110405541925243</v>
      </c>
      <c r="G77" s="17">
        <v>0.03</v>
      </c>
      <c r="H77" s="93">
        <f t="shared" si="12"/>
        <v>2.5184009236542071E-2</v>
      </c>
      <c r="I77" s="17">
        <v>5.0000000000000001E-4</v>
      </c>
      <c r="J77" s="93">
        <f t="shared" si="13"/>
        <v>1.5110405541925243</v>
      </c>
      <c r="K77" s="17">
        <v>0.03</v>
      </c>
      <c r="L77" s="80">
        <f t="shared" si="10"/>
        <v>23.169288497618705</v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8.1180545533265978</v>
      </c>
      <c r="D78" s="84">
        <f t="shared" si="14"/>
        <v>8.1180545533265978</v>
      </c>
      <c r="E78" s="137">
        <v>0</v>
      </c>
      <c r="F78" s="89">
        <f t="shared" si="11"/>
        <v>0.16236109106653196</v>
      </c>
      <c r="G78" s="17">
        <v>0.02</v>
      </c>
      <c r="H78" s="93">
        <f t="shared" si="12"/>
        <v>0.24354163659979791</v>
      </c>
      <c r="I78" s="17">
        <v>0.03</v>
      </c>
      <c r="J78" s="93">
        <f t="shared" si="13"/>
        <v>0.32472218213306392</v>
      </c>
      <c r="K78" s="17">
        <v>0.04</v>
      </c>
      <c r="L78" s="80">
        <f t="shared" si="10"/>
        <v>4.0590272766632989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48.924808774714968</v>
      </c>
      <c r="D79" s="82">
        <f t="shared" si="14"/>
        <v>48.924808774714968</v>
      </c>
      <c r="E79" s="146">
        <v>0</v>
      </c>
      <c r="F79" s="87">
        <f t="shared" si="11"/>
        <v>7.8279694039543948</v>
      </c>
      <c r="G79" s="15">
        <v>0.16</v>
      </c>
      <c r="H79" s="91">
        <f t="shared" si="12"/>
        <v>4.4032327897243473</v>
      </c>
      <c r="I79" s="15">
        <v>0.09</v>
      </c>
      <c r="J79" s="91">
        <f t="shared" si="13"/>
        <v>0.48924808774714967</v>
      </c>
      <c r="K79" s="15">
        <v>0.01</v>
      </c>
      <c r="L79" s="78">
        <f t="shared" si="10"/>
        <v>98.338865637177079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4.427190070717276</v>
      </c>
      <c r="D80" s="82">
        <f t="shared" ref="D80" si="15">IFERROR(IF($C80=0,"",$C80-E80*C80/100),"")</f>
        <v>4.2501024678885848</v>
      </c>
      <c r="E80" s="146">
        <v>4</v>
      </c>
      <c r="F80" s="87">
        <f t="shared" si="11"/>
        <v>1.1050266416510321</v>
      </c>
      <c r="G80" s="15">
        <v>0.26</v>
      </c>
      <c r="H80" s="91">
        <f t="shared" si="12"/>
        <v>1.1475276663299179</v>
      </c>
      <c r="I80" s="15">
        <v>0.27</v>
      </c>
      <c r="J80" s="91">
        <f t="shared" si="13"/>
        <v>0</v>
      </c>
      <c r="K80" s="15">
        <v>0</v>
      </c>
      <c r="L80" s="78">
        <f t="shared" si="10"/>
        <v>16.490397575407709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76.202337999711361</v>
      </c>
      <c r="D81" s="83">
        <f>SUM(D82:D87)</f>
        <v>67.967455621301767</v>
      </c>
      <c r="E81" s="19"/>
      <c r="F81" s="88">
        <f>SUM(F82:F87)</f>
        <v>16.158233655650164</v>
      </c>
      <c r="G81" s="19"/>
      <c r="H81" s="92">
        <f>SUM(H82:H87)</f>
        <v>4.1157279549718568</v>
      </c>
      <c r="I81" s="19"/>
      <c r="J81" s="92">
        <f>SUM(J82:J87)</f>
        <v>2.484930004329629</v>
      </c>
      <c r="K81" s="19"/>
      <c r="L81" s="79">
        <f>SUM(L82:L87)</f>
        <v>353.39293837494586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26.901428777601382</v>
      </c>
      <c r="D82" s="84">
        <f t="shared" ref="D82:D88" si="16">IFERROR(IF($C82=0,"",$C82-E82*C82/100),"")</f>
        <v>20.176071583201036</v>
      </c>
      <c r="E82" s="137">
        <v>25</v>
      </c>
      <c r="F82" s="89">
        <f t="shared" si="11"/>
        <v>4.1966228893058153</v>
      </c>
      <c r="G82" s="34">
        <v>0.20799999999999999</v>
      </c>
      <c r="H82" s="93">
        <f t="shared" si="12"/>
        <v>1.7754942993216911</v>
      </c>
      <c r="I82" s="34">
        <v>8.7999999999999995E-2</v>
      </c>
      <c r="J82" s="93">
        <f t="shared" si="13"/>
        <v>1.2105642949920621</v>
      </c>
      <c r="K82" s="34">
        <v>0.06</v>
      </c>
      <c r="L82" s="80">
        <f t="shared" si="10"/>
        <v>24.009525184009231</v>
      </c>
      <c r="M82" s="13">
        <v>1.19</v>
      </c>
      <c r="N82" s="1"/>
    </row>
    <row r="83" spans="1:14" ht="15.75" x14ac:dyDescent="0.25">
      <c r="A83" s="301"/>
      <c r="B83" s="162" t="s">
        <v>100</v>
      </c>
      <c r="C83" s="157">
        <f>Analiza_CANTITATIVA!AC83</f>
        <v>21.239428488959447</v>
      </c>
      <c r="D83" s="84">
        <f t="shared" si="16"/>
        <v>21.239428488959447</v>
      </c>
      <c r="E83" s="137"/>
      <c r="F83" s="89">
        <f t="shared" si="11"/>
        <v>4.4178011257035648</v>
      </c>
      <c r="G83" s="34">
        <v>0.20799999999999999</v>
      </c>
      <c r="H83" s="93">
        <f t="shared" si="12"/>
        <v>1.8690697070284312</v>
      </c>
      <c r="I83" s="34">
        <v>8.7999999999999995E-2</v>
      </c>
      <c r="J83" s="93">
        <f t="shared" si="13"/>
        <v>1.2743657093375669</v>
      </c>
      <c r="K83" s="34">
        <v>0.06</v>
      </c>
      <c r="L83" s="80">
        <f t="shared" si="10"/>
        <v>25.27491990186174</v>
      </c>
      <c r="M83" s="13">
        <v>1.19</v>
      </c>
      <c r="N83" s="1"/>
    </row>
    <row r="84" spans="1:14" ht="15.75" x14ac:dyDescent="0.25">
      <c r="A84" s="301"/>
      <c r="B84" s="141" t="s">
        <v>114</v>
      </c>
      <c r="C84" s="157">
        <f>Analiza_CANTITATIVA!AC84</f>
        <v>22.02337999711358</v>
      </c>
      <c r="D84" s="84">
        <f t="shared" si="16"/>
        <v>22.02337999711358</v>
      </c>
      <c r="E84" s="137"/>
      <c r="F84" s="89">
        <f t="shared" si="11"/>
        <v>6.6290373791311872</v>
      </c>
      <c r="G84" s="34">
        <v>0.30099999999999999</v>
      </c>
      <c r="H84" s="93">
        <f t="shared" si="12"/>
        <v>0.15416365997979506</v>
      </c>
      <c r="I84" s="34">
        <v>7.0000000000000001E-3</v>
      </c>
      <c r="J84" s="93">
        <f t="shared" si="13"/>
        <v>0</v>
      </c>
      <c r="K84" s="34"/>
      <c r="L84" s="80">
        <f t="shared" si="10"/>
        <v>297.31562996103332</v>
      </c>
      <c r="M84" s="13">
        <v>13.5</v>
      </c>
      <c r="N84" s="1"/>
    </row>
    <row r="85" spans="1:14" ht="15.75" x14ac:dyDescent="0.25">
      <c r="A85" s="301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6.0381007360369461</v>
      </c>
      <c r="D87" s="84">
        <f t="shared" si="16"/>
        <v>4.5285755520277098</v>
      </c>
      <c r="E87" s="137">
        <v>25</v>
      </c>
      <c r="F87" s="89">
        <f t="shared" si="11"/>
        <v>0.91477226150959745</v>
      </c>
      <c r="G87" s="34">
        <v>0.20200000000000001</v>
      </c>
      <c r="H87" s="93">
        <f t="shared" si="12"/>
        <v>0.31700028864193974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6.7928633280415642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45.605426468465865</v>
      </c>
      <c r="D88" s="84">
        <f t="shared" si="16"/>
        <v>25.995093087025545</v>
      </c>
      <c r="E88" s="146">
        <v>43</v>
      </c>
      <c r="F88" s="87">
        <f t="shared" si="11"/>
        <v>4.4191658247943426</v>
      </c>
      <c r="G88" s="15">
        <v>0.17</v>
      </c>
      <c r="H88" s="91">
        <f t="shared" si="12"/>
        <v>1.2217693750902006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37.952835907057292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10.701399913407419</v>
      </c>
      <c r="D89" s="82">
        <f t="shared" ref="D89:D100" si="17">IFERROR(IF($C89=0,"",$C89-E89),"")</f>
        <v>10.701399913407419</v>
      </c>
      <c r="E89" s="146">
        <v>0</v>
      </c>
      <c r="F89" s="87">
        <f t="shared" si="11"/>
        <v>0.29963919757540775</v>
      </c>
      <c r="G89" s="35">
        <v>2.8000000000000001E-2</v>
      </c>
      <c r="H89" s="91">
        <f t="shared" si="12"/>
        <v>2.1402799826814838</v>
      </c>
      <c r="I89" s="35">
        <v>0.2</v>
      </c>
      <c r="J89" s="91">
        <f t="shared" si="13"/>
        <v>0.34244479722903742</v>
      </c>
      <c r="K89" s="35">
        <v>3.2000000000000001E-2</v>
      </c>
      <c r="L89" s="78">
        <f t="shared" si="10"/>
        <v>21.402799826814839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0.26122095540482032</v>
      </c>
      <c r="D90" s="82">
        <f t="shared" si="17"/>
        <v>0.26122095540482032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2.0637898686679179</v>
      </c>
      <c r="D91" s="82">
        <f t="shared" si="17"/>
        <v>2.0637898686679179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</v>
      </c>
      <c r="D92" s="82" t="str">
        <f t="shared" si="17"/>
        <v/>
      </c>
      <c r="E92" s="146">
        <v>0</v>
      </c>
      <c r="F92" s="87" t="str">
        <f t="shared" si="11"/>
        <v/>
      </c>
      <c r="G92" s="15">
        <v>8.4000000000000005E-2</v>
      </c>
      <c r="H92" s="91" t="str">
        <f t="shared" si="12"/>
        <v/>
      </c>
      <c r="I92" s="15">
        <v>1.9E-2</v>
      </c>
      <c r="J92" s="91" t="str">
        <f t="shared" si="13"/>
        <v/>
      </c>
      <c r="K92" s="15">
        <v>0.18099999999999999</v>
      </c>
      <c r="L92" s="78" t="str">
        <f t="shared" si="10"/>
        <v/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1.8040121229614663</v>
      </c>
      <c r="D93" s="85">
        <f t="shared" si="17"/>
        <v>1.8040121229614663</v>
      </c>
      <c r="E93" s="146">
        <v>0</v>
      </c>
      <c r="F93" s="231">
        <f t="shared" si="11"/>
        <v>0.36080242459229328</v>
      </c>
      <c r="G93" s="15">
        <v>0.2</v>
      </c>
      <c r="H93" s="94">
        <f t="shared" si="12"/>
        <v>1.2628084860730264</v>
      </c>
      <c r="I93" s="15">
        <v>0.7</v>
      </c>
      <c r="J93" s="94">
        <f t="shared" si="13"/>
        <v>0.18040121229614664</v>
      </c>
      <c r="K93" s="15">
        <v>0.1</v>
      </c>
      <c r="L93" s="240">
        <f t="shared" si="10"/>
        <v>11.726078799249532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2.3899552604993506</v>
      </c>
      <c r="D94" s="221">
        <f t="shared" si="17"/>
        <v>2.3899552604993506</v>
      </c>
      <c r="E94" s="146">
        <v>0</v>
      </c>
      <c r="F94" s="232">
        <f t="shared" si="11"/>
        <v>0.11949776302496753</v>
      </c>
      <c r="G94" s="15">
        <v>0.05</v>
      </c>
      <c r="H94" s="232">
        <f t="shared" si="12"/>
        <v>4.7799105209987008E-3</v>
      </c>
      <c r="I94" s="15">
        <v>2E-3</v>
      </c>
      <c r="J94" s="232">
        <f t="shared" si="13"/>
        <v>0.3106941838649156</v>
      </c>
      <c r="K94" s="15">
        <v>0.13</v>
      </c>
      <c r="L94" s="232">
        <f t="shared" si="10"/>
        <v>0.95598210419974028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5.4120363688843991</v>
      </c>
      <c r="D96" s="223">
        <f t="shared" si="17"/>
        <v>5.4120363688843991</v>
      </c>
      <c r="E96" s="146"/>
      <c r="F96" s="233">
        <f t="shared" si="11"/>
        <v>0.13530090922210999</v>
      </c>
      <c r="G96" s="15">
        <v>2.5000000000000001E-2</v>
      </c>
      <c r="H96" s="233">
        <f t="shared" si="12"/>
        <v>1.6236109106653199E-2</v>
      </c>
      <c r="I96" s="15">
        <v>3.0000000000000001E-3</v>
      </c>
      <c r="J96" s="233">
        <f t="shared" si="13"/>
        <v>0.25436570933756675</v>
      </c>
      <c r="K96" s="15">
        <v>4.7E-2</v>
      </c>
      <c r="L96" s="233">
        <f t="shared" si="10"/>
        <v>1.9483330927983835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3.4478279694039542</v>
      </c>
      <c r="D98" s="223">
        <f t="shared" si="17"/>
        <v>3.4478279694039542</v>
      </c>
      <c r="E98" s="146">
        <v>0</v>
      </c>
      <c r="F98" s="233">
        <f t="shared" si="11"/>
        <v>8.6195699235098858E-2</v>
      </c>
      <c r="G98" s="35">
        <v>2.5000000000000001E-2</v>
      </c>
      <c r="H98" s="233">
        <f t="shared" si="12"/>
        <v>3.4478279694039542E-2</v>
      </c>
      <c r="I98" s="35">
        <v>0.01</v>
      </c>
      <c r="J98" s="233">
        <f t="shared" si="13"/>
        <v>1.9445749747438299</v>
      </c>
      <c r="K98" s="35">
        <v>0.56399999999999995</v>
      </c>
      <c r="L98" s="233">
        <f t="shared" si="10"/>
        <v>7.5852215326887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64.80011545677587</v>
      </c>
      <c r="D100" s="224">
        <f t="shared" si="17"/>
        <v>64.80011545677587</v>
      </c>
      <c r="E100" s="147">
        <v>0</v>
      </c>
      <c r="F100" s="234">
        <f t="shared" si="11"/>
        <v>0.12960023091355174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7.1280127002453462</v>
      </c>
      <c r="K100" s="237">
        <v>0.11</v>
      </c>
      <c r="L100" s="234">
        <f t="shared" si="10"/>
        <v>29.808053110116902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8.0819743108673708E-2</v>
      </c>
      <c r="D101" s="226">
        <f t="shared" ref="D101:D102" si="18">IFERROR(IF($C101=0,"",$C101-E101),"")</f>
        <v>8.0819743108673708E-2</v>
      </c>
      <c r="E101" s="229"/>
      <c r="F101" s="235">
        <f t="shared" si="11"/>
        <v>1.6163948621734741E-2</v>
      </c>
      <c r="G101" s="229">
        <v>0.2</v>
      </c>
      <c r="H101" s="238">
        <f t="shared" si="12"/>
        <v>1.1314764035214321E-2</v>
      </c>
      <c r="I101" s="229">
        <v>0.14000000000000001</v>
      </c>
      <c r="J101" s="238">
        <f t="shared" si="13"/>
        <v>4.3642661278683804E-2</v>
      </c>
      <c r="K101" s="229">
        <v>0.54</v>
      </c>
      <c r="L101" s="235">
        <f t="shared" si="10"/>
        <v>0.18507721171886279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1405.1886275075769</v>
      </c>
      <c r="D103" s="241">
        <f>SUM(D6:D9,D19:D21,D48,D52,D66:D67,D71:D75,D79:D81,D88:D102)</f>
        <v>1261.117861163227</v>
      </c>
      <c r="E103" s="205"/>
      <c r="F103" s="241">
        <f>SUM(F6:F9,F19:F21,F48,F52,F66:F67,F71:F75,F79:F81,F88:F102)</f>
        <v>66.707181252706022</v>
      </c>
      <c r="G103" s="205"/>
      <c r="H103" s="241">
        <f>SUM(H6:H9,H19:H21,H48,H52,H66:H67,H71:H75,H79:H81,H88:H102)</f>
        <v>50.319035921489395</v>
      </c>
      <c r="I103" s="205"/>
      <c r="J103" s="241">
        <f>SUM(J6:J9,J19:J21,J48,J52,J66:J67,J71:J75,J79:J81,J88:J102)</f>
        <v>228.44227260787991</v>
      </c>
      <c r="K103" s="205"/>
      <c r="L103" s="241">
        <f>SUM(L6:L9,L19:L21,L48,L52,L66:L67,L71:L75,L79:L81,L88:L102)</f>
        <v>1854.4555713378556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2021-02-02T16:07:28Z</dcterms:modified>
</cp:coreProperties>
</file>