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240" yWindow="285" windowWidth="14805" windowHeight="7830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<sst xmlns="http://schemas.openxmlformats.org/spreadsheetml/2006/main" count="220" uniqueCount="120">
  <si>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</si>
  <si>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</si>
  <si>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</si>
  <si>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</si>
  <si>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</si>
  <si>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</si>
  <si>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</si>
  <si>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</si>
  <si>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</si>
  <si>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</si>
  <si>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</si>
  <si>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</si>
  <si>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</si>
  <si>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</si>
  <si>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</si>
  <si>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</si>
  <si>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</si>
  <si>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</si>
  <si>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</si>
  <si>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</si>
  <si>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</si>
  <si>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</si>
  <si>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</si>
  <si>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</si>
  <si>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</si>
  <si>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</si>
  <si>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</si>
  <si>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</si>
  <si>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</si>
  <si>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</si>
  <si>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</si>
  <si>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</si>
  <si>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</si>
  <si>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</si>
  <si>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</si>
  <si>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</si>
  <si>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</si>
  <si>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</si>
  <si>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</si>
  <si>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</si>
  <si>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</si>
  <si>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</si>
  <si>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</si>
  <si>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</si>
  <si>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</si>
  <si>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</si>
  <si>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</si>
  <si>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</si>
  <si>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</si>
  <si>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</si>
  <si>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</si>
  <si>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</si>
  <si>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</si>
  <si>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</si>
  <si>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</si>
  <si>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</si>
  <si>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</si>
  <si>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</si>
  <si>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</si>
  <si>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</si>
  <si>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</si>
  <si>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</si>
  <si>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</si>
  <si>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</si>
  <si>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</si>
  <si>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</si>
  <si>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</si>
  <si>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</si>
  <si>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</si>
  <si>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</si>
  <si>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</si>
  <si>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</si>
  <si>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</si>
  <si>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</si>
  <si>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</si>
  <si>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</si>
  <si>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</si>
  <si>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</si>
  <si>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</si>
  <si>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</si>
  <si>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</si>
  <si>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</si>
  <si>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</si>
  <si>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</si>
  <si>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</si>
  <si>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</si>
  <si>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</si>
  <si>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</si>
  <si>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</si>
  <si>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</si>
  <si>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</si>
  <si>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</si>
  <si>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</si>
  <si>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</si>
  <si>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</si>
  <si>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</si>
  <si>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</si>
  <si>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</si>
  <si>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</si>
  <si>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</si>
  <si>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</si>
  <si>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</si>
  <si>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</si>
  <si>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</si>
  <si>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</si>
  <si>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</si>
  <si>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</si>
  <si>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</si>
  <si>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</si>
  <si>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</si>
  <si>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</si>
  <si>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</si>
  <si>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</si>
  <si>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</si>
  <si>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</si>
  <si>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</si>
  <si>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</si>
  <si>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Noiembrie</t>
  </si>
  <si>
    <t>Analiza aspectului calitativ al alimentaţiei luna Noiembrie</t>
  </si>
  <si>
    <t>IPSPG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</si>
</sst>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zoomScale="60" zoomScaleNormal="60" zoomScaleSheetLayoutView="55" workbookViewId="0">
      <pane xSplit="2" ySplit="4" topLeftCell="C74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119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92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117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95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2</v>
      </c>
      <c r="D4" s="104">
        <v>3</v>
      </c>
      <c r="E4" s="104">
        <v>4</v>
      </c>
      <c r="F4" s="104">
        <v>5</v>
      </c>
      <c r="G4" s="104">
        <v>6</v>
      </c>
      <c r="H4" s="104">
        <v>9</v>
      </c>
      <c r="I4" s="104">
        <v>10</v>
      </c>
      <c r="J4" s="104">
        <v>11</v>
      </c>
      <c r="K4" s="104">
        <v>12</v>
      </c>
      <c r="L4" s="105">
        <v>13</v>
      </c>
      <c r="M4" s="107">
        <v>16</v>
      </c>
      <c r="N4" s="104">
        <v>17</v>
      </c>
      <c r="O4" s="104">
        <v>18</v>
      </c>
      <c r="P4" s="104">
        <v>19</v>
      </c>
      <c r="Q4" s="104">
        <v>20</v>
      </c>
      <c r="R4" s="104">
        <v>23</v>
      </c>
      <c r="S4" s="104">
        <v>24</v>
      </c>
      <c r="T4" s="104">
        <v>25</v>
      </c>
      <c r="U4" s="104">
        <v>26</v>
      </c>
      <c r="V4" s="106">
        <v>27</v>
      </c>
      <c r="W4" s="256">
        <v>30</v>
      </c>
      <c r="X4" s="257"/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365</v>
      </c>
      <c r="D5" s="110">
        <v>367</v>
      </c>
      <c r="E5" s="110">
        <v>373</v>
      </c>
      <c r="F5" s="110">
        <v>388</v>
      </c>
      <c r="G5" s="110">
        <v>389</v>
      </c>
      <c r="H5" s="110">
        <v>370</v>
      </c>
      <c r="I5" s="110">
        <v>376</v>
      </c>
      <c r="J5" s="110">
        <v>396</v>
      </c>
      <c r="K5" s="110">
        <v>395</v>
      </c>
      <c r="L5" s="111">
        <v>394</v>
      </c>
      <c r="M5" s="112">
        <v>359</v>
      </c>
      <c r="N5" s="110">
        <v>392</v>
      </c>
      <c r="O5" s="110">
        <v>389</v>
      </c>
      <c r="P5" s="110">
        <v>396</v>
      </c>
      <c r="Q5" s="110">
        <v>362</v>
      </c>
      <c r="R5" s="110">
        <v>384</v>
      </c>
      <c r="S5" s="110">
        <v>392</v>
      </c>
      <c r="T5" s="110">
        <v>345</v>
      </c>
      <c r="U5" s="110">
        <v>360</v>
      </c>
      <c r="V5" s="113">
        <v>312</v>
      </c>
      <c r="W5" s="261">
        <v>320</v>
      </c>
      <c r="X5" s="262"/>
      <c r="Y5" s="262"/>
      <c r="Z5" s="263"/>
      <c r="AA5" s="264"/>
      <c r="AB5" s="260">
        <f>SUM(C5:AA5)</f>
        <v>7824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14.62</v>
      </c>
      <c r="D6" s="69">
        <v>30.1</v>
      </c>
      <c r="E6" s="69">
        <v>15.05</v>
      </c>
      <c r="F6" s="69">
        <v>30.96</v>
      </c>
      <c r="G6" s="69">
        <v>30.96</v>
      </c>
      <c r="H6" s="69">
        <v>15.05</v>
      </c>
      <c r="I6" s="69">
        <v>30.1</v>
      </c>
      <c r="J6" s="69">
        <v>15.91</v>
      </c>
      <c r="K6" s="69">
        <v>31.82</v>
      </c>
      <c r="L6" s="70">
        <v>15.91</v>
      </c>
      <c r="M6" s="68">
        <v>15.91</v>
      </c>
      <c r="N6" s="69">
        <v>27.52</v>
      </c>
      <c r="O6" s="69">
        <v>15.91</v>
      </c>
      <c r="P6" s="69">
        <v>31.82</v>
      </c>
      <c r="Q6" s="69">
        <v>31.82</v>
      </c>
      <c r="R6" s="69">
        <v>14.62</v>
      </c>
      <c r="S6" s="69">
        <v>31.82</v>
      </c>
      <c r="T6" s="69">
        <v>15.91</v>
      </c>
      <c r="U6" s="69">
        <v>28.38</v>
      </c>
      <c r="V6" s="71">
        <v>29.24</v>
      </c>
      <c r="W6" s="269">
        <v>12.19</v>
      </c>
      <c r="X6" s="270"/>
      <c r="Y6" s="270"/>
      <c r="Z6" s="271"/>
      <c r="AA6" s="272"/>
      <c r="AB6" s="265">
        <f>SUM(C6:AA6)</f>
        <v>485.62</v>
      </c>
      <c r="AC6" s="129">
        <f>IFERROR((AB6/$AB$5*1000),"")</f>
        <v>62.06799591002045</v>
      </c>
      <c r="AD6" s="130">
        <v>80</v>
      </c>
      <c r="AE6" s="131">
        <f>IFERROR((AC6-AD6),"")</f>
        <v>-17.93200408997955</v>
      </c>
      <c r="AF6" s="132">
        <f>IFERROR((AC6*100/AD6),"")</f>
        <v>77.584994887525568</v>
      </c>
    </row>
    <row r="7" spans="1:32" s="21" customFormat="1" ht="15.75" x14ac:dyDescent="0.25">
      <c r="A7" s="46">
        <v>2</v>
      </c>
      <c r="B7" s="52" t="s">
        <v>1</v>
      </c>
      <c r="C7" s="41">
        <v>18.5</v>
      </c>
      <c r="D7" s="22">
        <v>18.5</v>
      </c>
      <c r="E7" s="22">
        <v>18.5</v>
      </c>
      <c r="F7" s="22">
        <v>19.5</v>
      </c>
      <c r="G7" s="22">
        <v>19.5</v>
      </c>
      <c r="H7" s="22">
        <v>19.5</v>
      </c>
      <c r="I7" s="22">
        <v>18.5</v>
      </c>
      <c r="J7" s="22">
        <v>20</v>
      </c>
      <c r="K7" s="22">
        <v>20</v>
      </c>
      <c r="L7" s="42">
        <v>20</v>
      </c>
      <c r="M7" s="41">
        <v>10</v>
      </c>
      <c r="N7" s="22">
        <v>18</v>
      </c>
      <c r="O7" s="22">
        <v>20</v>
      </c>
      <c r="P7" s="22">
        <v>20</v>
      </c>
      <c r="Q7" s="22">
        <v>20</v>
      </c>
      <c r="R7" s="22">
        <v>20</v>
      </c>
      <c r="S7" s="22">
        <v>20</v>
      </c>
      <c r="T7" s="22">
        <v>20</v>
      </c>
      <c r="U7" s="22">
        <v>17.5</v>
      </c>
      <c r="V7" s="32">
        <v>18</v>
      </c>
      <c r="W7" s="273">
        <v>18.5</v>
      </c>
      <c r="X7" s="253"/>
      <c r="Y7" s="253"/>
      <c r="Z7" s="247"/>
      <c r="AA7" s="274"/>
      <c r="AB7" s="266">
        <f t="shared" ref="AB7:AB91" si="0">SUM(C7:AA7)</f>
        <v>394.5</v>
      </c>
      <c r="AC7" s="67">
        <f t="shared" ref="AC7:AC8" si="1">IFERROR((AB7/$AB$5*1000),"")</f>
        <v>50.421779141104295</v>
      </c>
      <c r="AD7" s="28">
        <v>50</v>
      </c>
      <c r="AE7" s="23">
        <f>IFERROR((AC7-AD7),"")</f>
        <v>0.42177914110429526</v>
      </c>
      <c r="AF7" s="47">
        <f>IFERROR((AC7*100/AD7),"")</f>
        <v>100.84355828220859</v>
      </c>
    </row>
    <row r="8" spans="1:32" s="21" customFormat="1" ht="31.5" x14ac:dyDescent="0.25">
      <c r="A8" s="46">
        <v>3</v>
      </c>
      <c r="B8" s="52" t="s">
        <v>2</v>
      </c>
      <c r="C8" s="41">
        <v>11</v>
      </c>
      <c r="D8" s="22"/>
      <c r="E8" s="22">
        <v>24.2</v>
      </c>
      <c r="F8" s="22">
        <v>1</v>
      </c>
      <c r="G8" s="22">
        <v>1.5</v>
      </c>
      <c r="H8" s="22"/>
      <c r="I8" s="22"/>
      <c r="J8" s="22">
        <v>8</v>
      </c>
      <c r="K8" s="22"/>
      <c r="L8" s="42">
        <v>25.6</v>
      </c>
      <c r="M8" s="41"/>
      <c r="N8" s="22"/>
      <c r="O8" s="22"/>
      <c r="P8" s="22"/>
      <c r="Q8" s="22">
        <v>1.5</v>
      </c>
      <c r="R8" s="22">
        <v>11</v>
      </c>
      <c r="S8" s="22">
        <v>1.5</v>
      </c>
      <c r="T8" s="22">
        <v>10.199999999999999</v>
      </c>
      <c r="U8" s="22"/>
      <c r="V8" s="32">
        <v>1</v>
      </c>
      <c r="W8" s="273">
        <v>20.3</v>
      </c>
      <c r="X8" s="253"/>
      <c r="Y8" s="253"/>
      <c r="Z8" s="247"/>
      <c r="AA8" s="274"/>
      <c r="AB8" s="266">
        <f t="shared" si="0"/>
        <v>116.80000000000001</v>
      </c>
      <c r="AC8" s="67">
        <f t="shared" si="1"/>
        <v>14.928425357873213</v>
      </c>
      <c r="AD8" s="28">
        <v>25</v>
      </c>
      <c r="AE8" s="23">
        <f t="shared" ref="AE8" si="2">IFERROR((AC8-AD8),"")</f>
        <v>-10.071574642126787</v>
      </c>
      <c r="AF8" s="47">
        <f>IFERROR((AC8*100/AD8),"")</f>
        <v>59.713701431492858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20.5</v>
      </c>
      <c r="D9" s="24">
        <f t="shared" si="3"/>
        <v>16.5</v>
      </c>
      <c r="E9" s="24">
        <f t="shared" si="3"/>
        <v>7.5</v>
      </c>
      <c r="F9" s="24">
        <f t="shared" si="3"/>
        <v>24.3</v>
      </c>
      <c r="G9" s="24">
        <f t="shared" si="3"/>
        <v>23.3</v>
      </c>
      <c r="H9" s="24">
        <f t="shared" si="3"/>
        <v>14.8</v>
      </c>
      <c r="I9" s="24">
        <f t="shared" si="3"/>
        <v>7.5</v>
      </c>
      <c r="J9" s="24">
        <f t="shared" si="3"/>
        <v>16</v>
      </c>
      <c r="K9" s="24">
        <f t="shared" si="3"/>
        <v>41.6</v>
      </c>
      <c r="L9" s="44">
        <f t="shared" si="3"/>
        <v>11.8</v>
      </c>
      <c r="M9" s="43">
        <f t="shared" si="3"/>
        <v>30.4</v>
      </c>
      <c r="N9" s="24">
        <f t="shared" si="3"/>
        <v>7</v>
      </c>
      <c r="O9" s="24">
        <f t="shared" si="3"/>
        <v>7.8</v>
      </c>
      <c r="P9" s="24">
        <f t="shared" si="3"/>
        <v>17.8</v>
      </c>
      <c r="Q9" s="24">
        <f t="shared" si="3"/>
        <v>16</v>
      </c>
      <c r="R9" s="24">
        <f t="shared" si="3"/>
        <v>15.5</v>
      </c>
      <c r="S9" s="24">
        <f t="shared" si="3"/>
        <v>41.4</v>
      </c>
      <c r="T9" s="24">
        <f t="shared" si="3"/>
        <v>13</v>
      </c>
      <c r="U9" s="24">
        <f t="shared" si="3"/>
        <v>10.8</v>
      </c>
      <c r="V9" s="33">
        <f t="shared" si="3"/>
        <v>8.1999999999999993</v>
      </c>
      <c r="W9" s="275">
        <f t="shared" si="3"/>
        <v>21.8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373.5</v>
      </c>
      <c r="AC9" s="56">
        <f>IFERROR((AB9/$AB$5*1000),"")</f>
        <v>47.737730061349694</v>
      </c>
      <c r="AD9" s="24">
        <v>45</v>
      </c>
      <c r="AE9" s="63">
        <f>IFERROR((AC9-AD9),"")</f>
        <v>2.7377300613496942</v>
      </c>
      <c r="AF9" s="48">
        <f>IFERROR((AC9*100/AD9),"")</f>
        <v>106.0838445807771</v>
      </c>
    </row>
    <row r="10" spans="1:32" s="21" customFormat="1" ht="15.75" x14ac:dyDescent="0.25">
      <c r="A10" s="317"/>
      <c r="B10" s="54" t="s">
        <v>28</v>
      </c>
      <c r="C10" s="41"/>
      <c r="D10" s="22"/>
      <c r="E10" s="22">
        <v>7.5</v>
      </c>
      <c r="F10" s="22"/>
      <c r="G10" s="22">
        <v>15.5</v>
      </c>
      <c r="H10" s="22"/>
      <c r="I10" s="22"/>
      <c r="J10" s="22"/>
      <c r="K10" s="22"/>
      <c r="L10" s="42"/>
      <c r="M10" s="41">
        <v>14.7</v>
      </c>
      <c r="N10" s="22"/>
      <c r="O10" s="22"/>
      <c r="P10" s="22"/>
      <c r="Q10" s="22"/>
      <c r="R10" s="22"/>
      <c r="S10" s="22">
        <v>9.6</v>
      </c>
      <c r="T10" s="22"/>
      <c r="U10" s="22"/>
      <c r="V10" s="32"/>
      <c r="W10" s="273"/>
      <c r="X10" s="253"/>
      <c r="Y10" s="253"/>
      <c r="Z10" s="247"/>
      <c r="AA10" s="274"/>
      <c r="AB10" s="266">
        <f t="shared" si="0"/>
        <v>47.300000000000004</v>
      </c>
      <c r="AC10" s="55">
        <f>IFERROR((AB10/$AB$5*1000),"")</f>
        <v>6.0455010224948875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/>
      <c r="D11" s="22">
        <v>3.6</v>
      </c>
      <c r="E11" s="22"/>
      <c r="F11" s="22">
        <v>7.8</v>
      </c>
      <c r="G11" s="22"/>
      <c r="H11" s="22">
        <v>7.4</v>
      </c>
      <c r="I11" s="22"/>
      <c r="J11" s="22"/>
      <c r="K11" s="22">
        <v>15.8</v>
      </c>
      <c r="L11" s="42"/>
      <c r="M11" s="41"/>
      <c r="N11" s="22"/>
      <c r="O11" s="22"/>
      <c r="P11" s="22">
        <v>10</v>
      </c>
      <c r="Q11" s="22">
        <v>4</v>
      </c>
      <c r="R11" s="22"/>
      <c r="S11" s="22">
        <v>15.4</v>
      </c>
      <c r="T11" s="22"/>
      <c r="U11" s="22"/>
      <c r="V11" s="32">
        <v>7.2</v>
      </c>
      <c r="W11" s="273">
        <v>9.3000000000000007</v>
      </c>
      <c r="X11" s="253"/>
      <c r="Y11" s="253"/>
      <c r="Z11" s="247"/>
      <c r="AA11" s="274"/>
      <c r="AB11" s="266">
        <f t="shared" si="0"/>
        <v>80.5</v>
      </c>
      <c r="AC11" s="55">
        <f t="shared" ref="AC11:AC20" si="4">IFERROR((AB11/$AB$5*1000),"")</f>
        <v>10.288854805725972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/>
      <c r="E12" s="22"/>
      <c r="F12" s="22">
        <v>15.5</v>
      </c>
      <c r="G12" s="22"/>
      <c r="H12" s="22"/>
      <c r="I12" s="22"/>
      <c r="J12" s="22"/>
      <c r="K12" s="22">
        <v>15.8</v>
      </c>
      <c r="L12" s="42"/>
      <c r="M12" s="41"/>
      <c r="N12" s="22"/>
      <c r="O12" s="22"/>
      <c r="P12" s="22"/>
      <c r="Q12" s="22"/>
      <c r="R12" s="22"/>
      <c r="S12" s="22">
        <v>15.4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46.7</v>
      </c>
      <c r="AC12" s="55">
        <f t="shared" si="4"/>
        <v>5.9688139059304701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/>
      <c r="E13" s="22"/>
      <c r="F13" s="22"/>
      <c r="G13" s="22">
        <v>7.8</v>
      </c>
      <c r="H13" s="22"/>
      <c r="I13" s="22"/>
      <c r="J13" s="22"/>
      <c r="K13" s="22"/>
      <c r="L13" s="42"/>
      <c r="M13" s="41"/>
      <c r="N13" s="22">
        <v>7</v>
      </c>
      <c r="O13" s="22"/>
      <c r="P13" s="22"/>
      <c r="Q13" s="22"/>
      <c r="R13" s="22"/>
      <c r="S13" s="22"/>
      <c r="T13" s="22">
        <v>8</v>
      </c>
      <c r="U13" s="22"/>
      <c r="V13" s="32"/>
      <c r="W13" s="273"/>
      <c r="X13" s="253"/>
      <c r="Y13" s="253"/>
      <c r="Z13" s="247"/>
      <c r="AA13" s="274"/>
      <c r="AB13" s="266">
        <f t="shared" si="0"/>
        <v>22.8</v>
      </c>
      <c r="AC13" s="55">
        <f t="shared" si="4"/>
        <v>2.9141104294478528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>
        <v>2</v>
      </c>
      <c r="D14" s="22">
        <v>1</v>
      </c>
      <c r="E14" s="22"/>
      <c r="F14" s="22">
        <v>1</v>
      </c>
      <c r="G14" s="22"/>
      <c r="H14" s="22">
        <v>7.4</v>
      </c>
      <c r="I14" s="22">
        <v>7.5</v>
      </c>
      <c r="J14" s="22">
        <v>6</v>
      </c>
      <c r="K14" s="22"/>
      <c r="L14" s="42">
        <v>11.8</v>
      </c>
      <c r="M14" s="41"/>
      <c r="N14" s="22"/>
      <c r="O14" s="22">
        <v>7.8</v>
      </c>
      <c r="P14" s="22"/>
      <c r="Q14" s="22">
        <v>12</v>
      </c>
      <c r="R14" s="22">
        <v>1</v>
      </c>
      <c r="S14" s="22">
        <v>1</v>
      </c>
      <c r="T14" s="22">
        <v>5</v>
      </c>
      <c r="U14" s="22">
        <v>1</v>
      </c>
      <c r="V14" s="32">
        <v>1</v>
      </c>
      <c r="W14" s="273"/>
      <c r="X14" s="253"/>
      <c r="Y14" s="253"/>
      <c r="Z14" s="247"/>
      <c r="AA14" s="274"/>
      <c r="AB14" s="266">
        <f t="shared" si="0"/>
        <v>65.5</v>
      </c>
      <c r="AC14" s="55">
        <f t="shared" si="4"/>
        <v>8.3716768916155413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>
        <v>14.5</v>
      </c>
      <c r="D15" s="22"/>
      <c r="E15" s="22"/>
      <c r="F15" s="22"/>
      <c r="G15" s="22"/>
      <c r="H15" s="22"/>
      <c r="I15" s="22"/>
      <c r="J15" s="22"/>
      <c r="K15" s="22">
        <v>10</v>
      </c>
      <c r="L15" s="42"/>
      <c r="M15" s="41">
        <v>15.7</v>
      </c>
      <c r="N15" s="22"/>
      <c r="O15" s="22"/>
      <c r="P15" s="22"/>
      <c r="Q15" s="22"/>
      <c r="R15" s="22">
        <v>14.5</v>
      </c>
      <c r="S15" s="22"/>
      <c r="T15" s="22"/>
      <c r="U15" s="22"/>
      <c r="V15" s="32"/>
      <c r="W15" s="273">
        <v>12.5</v>
      </c>
      <c r="X15" s="253"/>
      <c r="Y15" s="253"/>
      <c r="Z15" s="247"/>
      <c r="AA15" s="274"/>
      <c r="AB15" s="266">
        <f t="shared" si="0"/>
        <v>67.2</v>
      </c>
      <c r="AC15" s="55">
        <f t="shared" si="4"/>
        <v>8.5889570552147241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/>
      <c r="I16" s="22"/>
      <c r="J16" s="22">
        <v>10</v>
      </c>
      <c r="K16" s="22"/>
      <c r="L16" s="42"/>
      <c r="M16" s="41"/>
      <c r="N16" s="22"/>
      <c r="O16" s="22"/>
      <c r="P16" s="22">
        <v>7.8</v>
      </c>
      <c r="Q16" s="22"/>
      <c r="R16" s="22"/>
      <c r="S16" s="22"/>
      <c r="T16" s="22"/>
      <c r="U16" s="22">
        <v>6.3</v>
      </c>
      <c r="V16" s="32"/>
      <c r="W16" s="273"/>
      <c r="X16" s="253"/>
      <c r="Y16" s="253"/>
      <c r="Z16" s="247"/>
      <c r="AA16" s="274"/>
      <c r="AB16" s="266">
        <f t="shared" si="0"/>
        <v>24.1</v>
      </c>
      <c r="AC16" s="55">
        <f t="shared" si="4"/>
        <v>3.080265848670757</v>
      </c>
      <c r="AD16" s="288"/>
      <c r="AE16" s="289"/>
      <c r="AF16" s="290"/>
    </row>
    <row r="17" spans="1:32" s="21" customFormat="1" ht="15.75" x14ac:dyDescent="0.25">
      <c r="A17" s="317"/>
      <c r="B17" s="141" t="s">
        <v>93</v>
      </c>
      <c r="C17" s="41"/>
      <c r="D17" s="22">
        <v>11.9</v>
      </c>
      <c r="E17" s="22"/>
      <c r="F17" s="22"/>
      <c r="G17" s="22"/>
      <c r="H17" s="22"/>
      <c r="I17" s="22"/>
      <c r="J17" s="22"/>
      <c r="K17" s="22"/>
      <c r="L17" s="42"/>
      <c r="M17" s="41"/>
      <c r="N17" s="22"/>
      <c r="O17" s="22"/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11.9</v>
      </c>
      <c r="AC17" s="55">
        <f t="shared" si="4"/>
        <v>1.5209611451942742</v>
      </c>
      <c r="AD17" s="288"/>
      <c r="AE17" s="289"/>
      <c r="AF17" s="290"/>
    </row>
    <row r="18" spans="1:32" s="21" customFormat="1" ht="15.75" x14ac:dyDescent="0.25">
      <c r="A18" s="318"/>
      <c r="B18" s="141" t="s">
        <v>94</v>
      </c>
      <c r="C18" s="41">
        <v>4</v>
      </c>
      <c r="D18" s="22"/>
      <c r="E18" s="22"/>
      <c r="F18" s="22"/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/>
      <c r="R18" s="22"/>
      <c r="S18" s="22"/>
      <c r="T18" s="22"/>
      <c r="U18" s="22">
        <v>3.5</v>
      </c>
      <c r="V18" s="32"/>
      <c r="W18" s="273"/>
      <c r="X18" s="253"/>
      <c r="Y18" s="253"/>
      <c r="Z18" s="247"/>
      <c r="AA18" s="274"/>
      <c r="AB18" s="266">
        <f t="shared" si="0"/>
        <v>7.5</v>
      </c>
      <c r="AC18" s="55">
        <f t="shared" si="4"/>
        <v>0.95858895705521474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>
        <v>14.6</v>
      </c>
      <c r="D19" s="22"/>
      <c r="E19" s="22"/>
      <c r="F19" s="22"/>
      <c r="G19" s="22">
        <v>3.8</v>
      </c>
      <c r="H19" s="22">
        <v>15</v>
      </c>
      <c r="I19" s="22"/>
      <c r="J19" s="22"/>
      <c r="K19" s="22"/>
      <c r="L19" s="42">
        <v>1.7</v>
      </c>
      <c r="M19" s="41">
        <v>7</v>
      </c>
      <c r="N19" s="22"/>
      <c r="O19" s="22">
        <v>7.8</v>
      </c>
      <c r="P19" s="22"/>
      <c r="Q19" s="22"/>
      <c r="R19" s="22">
        <v>15.5</v>
      </c>
      <c r="S19" s="22"/>
      <c r="T19" s="22"/>
      <c r="U19" s="22"/>
      <c r="V19" s="32"/>
      <c r="W19" s="273"/>
      <c r="X19" s="253"/>
      <c r="Y19" s="253"/>
      <c r="Z19" s="247"/>
      <c r="AA19" s="274"/>
      <c r="AB19" s="266">
        <f t="shared" si="0"/>
        <v>65.400000000000006</v>
      </c>
      <c r="AC19" s="55">
        <f t="shared" si="4"/>
        <v>8.3588957055214728</v>
      </c>
      <c r="AD19" s="28">
        <v>12</v>
      </c>
      <c r="AE19" s="23">
        <f t="shared" ref="AE19:AE21" si="5">IFERROR((AC19-AD19),"")</f>
        <v>-3.6411042944785272</v>
      </c>
      <c r="AF19" s="47">
        <f>IFERROR((AC19*100/AD19),"")</f>
        <v>69.657464212678931</v>
      </c>
    </row>
    <row r="20" spans="1:32" s="21" customFormat="1" ht="15.75" x14ac:dyDescent="0.25">
      <c r="A20" s="46">
        <v>6</v>
      </c>
      <c r="B20" s="52" t="s">
        <v>5</v>
      </c>
      <c r="C20" s="41">
        <v>14.6</v>
      </c>
      <c r="D20" s="22">
        <v>73.400000000000006</v>
      </c>
      <c r="E20" s="22">
        <v>74.599999999999994</v>
      </c>
      <c r="F20" s="22">
        <v>77.599999999999994</v>
      </c>
      <c r="G20" s="22">
        <v>46.7</v>
      </c>
      <c r="H20" s="22">
        <v>14.8</v>
      </c>
      <c r="I20" s="22">
        <v>75.2</v>
      </c>
      <c r="J20" s="22">
        <v>79.2</v>
      </c>
      <c r="K20" s="22">
        <v>15.8</v>
      </c>
      <c r="L20" s="42">
        <v>78.8</v>
      </c>
      <c r="M20" s="41">
        <v>15.7</v>
      </c>
      <c r="N20" s="22">
        <v>81.8</v>
      </c>
      <c r="O20" s="22">
        <v>15.7</v>
      </c>
      <c r="P20" s="22">
        <v>15.6</v>
      </c>
      <c r="Q20" s="22">
        <v>31.7</v>
      </c>
      <c r="R20" s="22">
        <v>14.5</v>
      </c>
      <c r="S20" s="22">
        <v>15.4</v>
      </c>
      <c r="T20" s="22">
        <v>94</v>
      </c>
      <c r="U20" s="22">
        <v>13.8</v>
      </c>
      <c r="V20" s="32">
        <v>86.4</v>
      </c>
      <c r="W20" s="273">
        <v>18.7</v>
      </c>
      <c r="X20" s="253"/>
      <c r="Y20" s="253"/>
      <c r="Z20" s="247"/>
      <c r="AA20" s="274"/>
      <c r="AB20" s="266">
        <f t="shared" si="0"/>
        <v>954</v>
      </c>
      <c r="AC20" s="55">
        <f t="shared" si="4"/>
        <v>121.93251533742331</v>
      </c>
      <c r="AD20" s="28">
        <v>220</v>
      </c>
      <c r="AE20" s="23">
        <f t="shared" si="5"/>
        <v>-98.067484662576689</v>
      </c>
      <c r="AF20" s="47">
        <f>IFERROR((AC20*100/AD20),"")</f>
        <v>55.423870607919689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40.1</v>
      </c>
      <c r="D21" s="24">
        <f t="shared" ref="D21:AA21" si="6">SUM(D22:D47)</f>
        <v>106.1</v>
      </c>
      <c r="E21" s="24">
        <f t="shared" si="6"/>
        <v>68.180000000000007</v>
      </c>
      <c r="F21" s="24">
        <f t="shared" si="6"/>
        <v>79.679999999999993</v>
      </c>
      <c r="G21" s="24">
        <f t="shared" si="6"/>
        <v>100.9</v>
      </c>
      <c r="H21" s="24">
        <f t="shared" si="6"/>
        <v>75.180000000000007</v>
      </c>
      <c r="I21" s="24">
        <f t="shared" si="6"/>
        <v>118</v>
      </c>
      <c r="J21" s="24">
        <f t="shared" si="6"/>
        <v>101.74</v>
      </c>
      <c r="K21" s="24">
        <f t="shared" si="6"/>
        <v>61.019999999999996</v>
      </c>
      <c r="L21" s="44">
        <f t="shared" si="6"/>
        <v>46.300000000000004</v>
      </c>
      <c r="M21" s="43">
        <f t="shared" si="6"/>
        <v>38.400000000000006</v>
      </c>
      <c r="N21" s="24">
        <f t="shared" si="6"/>
        <v>85.600000000000009</v>
      </c>
      <c r="O21" s="24">
        <f t="shared" si="6"/>
        <v>69.02000000000001</v>
      </c>
      <c r="P21" s="24">
        <f t="shared" si="6"/>
        <v>139.34</v>
      </c>
      <c r="Q21" s="24">
        <f t="shared" si="6"/>
        <v>150.02000000000001</v>
      </c>
      <c r="R21" s="24">
        <f t="shared" si="6"/>
        <v>37.300000000000004</v>
      </c>
      <c r="S21" s="24">
        <f t="shared" si="6"/>
        <v>58.019999999999996</v>
      </c>
      <c r="T21" s="24">
        <f t="shared" si="6"/>
        <v>77.180000000000007</v>
      </c>
      <c r="U21" s="24">
        <f t="shared" si="6"/>
        <v>112.69999999999999</v>
      </c>
      <c r="V21" s="33">
        <f t="shared" si="6"/>
        <v>79.419999999999987</v>
      </c>
      <c r="W21" s="275">
        <f t="shared" si="6"/>
        <v>85.780000000000015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1729.98</v>
      </c>
      <c r="AC21" s="56">
        <f>IFERROR((AB21/$AB$5*1000),"")</f>
        <v>221.11196319018407</v>
      </c>
      <c r="AD21" s="24">
        <v>250</v>
      </c>
      <c r="AE21" s="63">
        <f t="shared" si="5"/>
        <v>-28.888036809815929</v>
      </c>
      <c r="AF21" s="48">
        <f>IFERROR((AC21*100/AD21),"")</f>
        <v>88.444785276073631</v>
      </c>
    </row>
    <row r="22" spans="1:32" s="21" customFormat="1" ht="15.75" x14ac:dyDescent="0.25">
      <c r="A22" s="317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>
        <v>25</v>
      </c>
      <c r="E23" s="22"/>
      <c r="F23" s="22"/>
      <c r="G23" s="22"/>
      <c r="H23" s="22"/>
      <c r="I23" s="22">
        <v>27.9</v>
      </c>
      <c r="J23" s="22"/>
      <c r="K23" s="22"/>
      <c r="L23" s="42"/>
      <c r="M23" s="41"/>
      <c r="N23" s="22"/>
      <c r="O23" s="22"/>
      <c r="P23" s="22">
        <v>30</v>
      </c>
      <c r="Q23" s="22"/>
      <c r="R23" s="22"/>
      <c r="S23" s="22"/>
      <c r="T23" s="22"/>
      <c r="U23" s="22">
        <v>34</v>
      </c>
      <c r="V23" s="32"/>
      <c r="W23" s="273"/>
      <c r="X23" s="253"/>
      <c r="Y23" s="253"/>
      <c r="Z23" s="247"/>
      <c r="AA23" s="274"/>
      <c r="AB23" s="266">
        <f t="shared" si="0"/>
        <v>116.9</v>
      </c>
      <c r="AC23" s="55">
        <f t="shared" ref="AC23:AC47" si="7">IFERROR((AB23/$AB$5*1000),"")</f>
        <v>14.941206543967281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>
        <v>14.6</v>
      </c>
      <c r="D24" s="22"/>
      <c r="E24" s="22"/>
      <c r="F24" s="22"/>
      <c r="G24" s="22"/>
      <c r="H24" s="22">
        <v>37</v>
      </c>
      <c r="I24" s="22"/>
      <c r="J24" s="22">
        <v>15.8</v>
      </c>
      <c r="K24" s="22"/>
      <c r="L24" s="42">
        <v>15.8</v>
      </c>
      <c r="M24" s="41">
        <v>15.7</v>
      </c>
      <c r="N24" s="22"/>
      <c r="O24" s="22"/>
      <c r="P24" s="22"/>
      <c r="Q24" s="22">
        <v>71.3</v>
      </c>
      <c r="R24" s="22"/>
      <c r="S24" s="22"/>
      <c r="T24" s="22"/>
      <c r="U24" s="22"/>
      <c r="V24" s="32">
        <v>14.4</v>
      </c>
      <c r="W24" s="273">
        <v>31.2</v>
      </c>
      <c r="X24" s="253"/>
      <c r="Y24" s="253"/>
      <c r="Z24" s="247"/>
      <c r="AA24" s="274"/>
      <c r="AB24" s="266">
        <f t="shared" si="0"/>
        <v>215.79999999999998</v>
      </c>
      <c r="AC24" s="55">
        <f t="shared" si="7"/>
        <v>27.581799591002042</v>
      </c>
      <c r="AD24" s="288"/>
      <c r="AE24" s="289"/>
      <c r="AF24" s="290"/>
    </row>
    <row r="25" spans="1:32" s="21" customFormat="1" ht="15.75" x14ac:dyDescent="0.25">
      <c r="A25" s="317"/>
      <c r="B25" s="141" t="s">
        <v>106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5.5</v>
      </c>
      <c r="D27" s="22">
        <v>14.7</v>
      </c>
      <c r="E27" s="22">
        <v>11.2</v>
      </c>
      <c r="F27" s="22">
        <v>13.6</v>
      </c>
      <c r="G27" s="22">
        <v>7.8</v>
      </c>
      <c r="H27" s="22">
        <v>11.1</v>
      </c>
      <c r="I27" s="22">
        <v>17</v>
      </c>
      <c r="J27" s="22">
        <v>11.9</v>
      </c>
      <c r="K27" s="22">
        <v>15</v>
      </c>
      <c r="L27" s="42">
        <v>10</v>
      </c>
      <c r="M27" s="41">
        <v>5.9</v>
      </c>
      <c r="N27" s="22">
        <v>12.6</v>
      </c>
      <c r="O27" s="22">
        <v>9.8000000000000007</v>
      </c>
      <c r="P27" s="22">
        <v>19.5</v>
      </c>
      <c r="Q27" s="22">
        <v>13.9</v>
      </c>
      <c r="R27" s="22">
        <v>5.4</v>
      </c>
      <c r="S27" s="22">
        <v>11.5</v>
      </c>
      <c r="T27" s="22">
        <v>11.8</v>
      </c>
      <c r="U27" s="22">
        <v>12</v>
      </c>
      <c r="V27" s="32">
        <v>5.4</v>
      </c>
      <c r="W27" s="273">
        <v>11</v>
      </c>
      <c r="X27" s="253"/>
      <c r="Y27" s="253"/>
      <c r="Z27" s="247"/>
      <c r="AA27" s="274"/>
      <c r="AB27" s="266">
        <f t="shared" si="0"/>
        <v>236.60000000000005</v>
      </c>
      <c r="AC27" s="55">
        <f t="shared" si="7"/>
        <v>30.240286298568517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5.5</v>
      </c>
      <c r="D28" s="22">
        <v>11</v>
      </c>
      <c r="E28" s="22">
        <v>11.2</v>
      </c>
      <c r="F28" s="22">
        <v>34.9</v>
      </c>
      <c r="G28" s="22">
        <v>21.4</v>
      </c>
      <c r="H28" s="22">
        <v>11.1</v>
      </c>
      <c r="I28" s="22">
        <v>11.3</v>
      </c>
      <c r="J28" s="22">
        <v>11.9</v>
      </c>
      <c r="K28" s="22">
        <v>13.8</v>
      </c>
      <c r="L28" s="42">
        <v>6</v>
      </c>
      <c r="M28" s="41">
        <v>9.8000000000000007</v>
      </c>
      <c r="N28" s="22">
        <v>10.8</v>
      </c>
      <c r="O28" s="22">
        <v>5.9</v>
      </c>
      <c r="P28" s="22">
        <v>21.4</v>
      </c>
      <c r="Q28" s="22">
        <v>23.8</v>
      </c>
      <c r="R28" s="22">
        <v>5.4</v>
      </c>
      <c r="S28" s="22">
        <v>13.4</v>
      </c>
      <c r="T28" s="22">
        <v>11.8</v>
      </c>
      <c r="U28" s="22">
        <v>12</v>
      </c>
      <c r="V28" s="32">
        <v>5.4</v>
      </c>
      <c r="W28" s="273">
        <v>11</v>
      </c>
      <c r="X28" s="253"/>
      <c r="Y28" s="253"/>
      <c r="Z28" s="247"/>
      <c r="AA28" s="274"/>
      <c r="AB28" s="266">
        <f t="shared" si="0"/>
        <v>268.80000000000007</v>
      </c>
      <c r="AC28" s="55">
        <f t="shared" si="7"/>
        <v>34.355828220858903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>
        <v>7.3</v>
      </c>
      <c r="D29" s="22"/>
      <c r="E29" s="22">
        <v>18.600000000000001</v>
      </c>
      <c r="F29" s="22"/>
      <c r="G29" s="22"/>
      <c r="H29" s="22"/>
      <c r="I29" s="22">
        <v>15</v>
      </c>
      <c r="J29" s="22">
        <v>26.4</v>
      </c>
      <c r="K29" s="22"/>
      <c r="L29" s="42"/>
      <c r="M29" s="41"/>
      <c r="N29" s="22">
        <v>18</v>
      </c>
      <c r="O29" s="22"/>
      <c r="P29" s="22">
        <v>15.6</v>
      </c>
      <c r="Q29" s="22"/>
      <c r="R29" s="22"/>
      <c r="S29" s="22">
        <v>19.2</v>
      </c>
      <c r="T29" s="22"/>
      <c r="U29" s="22">
        <v>13.8</v>
      </c>
      <c r="V29" s="32"/>
      <c r="W29" s="273">
        <v>13.4</v>
      </c>
      <c r="X29" s="253"/>
      <c r="Y29" s="253"/>
      <c r="Z29" s="247"/>
      <c r="AA29" s="274"/>
      <c r="AB29" s="266">
        <f t="shared" si="0"/>
        <v>147.30000000000001</v>
      </c>
      <c r="AC29" s="55">
        <f t="shared" si="7"/>
        <v>18.826687116564418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/>
      <c r="D30" s="22"/>
      <c r="E30" s="22">
        <v>18.600000000000001</v>
      </c>
      <c r="F30" s="22"/>
      <c r="G30" s="22">
        <v>27.2</v>
      </c>
      <c r="H30" s="22"/>
      <c r="I30" s="22"/>
      <c r="J30" s="22">
        <v>19.8</v>
      </c>
      <c r="K30" s="22"/>
      <c r="L30" s="42"/>
      <c r="M30" s="41"/>
      <c r="N30" s="22"/>
      <c r="O30" s="22">
        <v>23.5</v>
      </c>
      <c r="P30" s="22"/>
      <c r="Q30" s="22">
        <v>23.8</v>
      </c>
      <c r="R30" s="22"/>
      <c r="S30" s="22"/>
      <c r="T30" s="22"/>
      <c r="U30" s="22"/>
      <c r="V30" s="32">
        <v>14.4</v>
      </c>
      <c r="W30" s="273"/>
      <c r="X30" s="253"/>
      <c r="Y30" s="253"/>
      <c r="Z30" s="247"/>
      <c r="AA30" s="274"/>
      <c r="AB30" s="266">
        <f t="shared" si="0"/>
        <v>127.3</v>
      </c>
      <c r="AC30" s="55">
        <f t="shared" si="7"/>
        <v>16.270449897750513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>
        <v>3.7</v>
      </c>
      <c r="D31" s="22">
        <v>21.4</v>
      </c>
      <c r="E31" s="22"/>
      <c r="F31" s="22"/>
      <c r="G31" s="22"/>
      <c r="H31" s="22"/>
      <c r="I31" s="22">
        <v>17</v>
      </c>
      <c r="J31" s="22"/>
      <c r="K31" s="22">
        <v>20</v>
      </c>
      <c r="L31" s="42">
        <v>7.9</v>
      </c>
      <c r="M31" s="41">
        <v>3.5</v>
      </c>
      <c r="N31" s="22">
        <v>3.5</v>
      </c>
      <c r="O31" s="22">
        <v>19.600000000000001</v>
      </c>
      <c r="P31" s="22">
        <v>15.7</v>
      </c>
      <c r="Q31" s="22"/>
      <c r="R31" s="22">
        <v>21.9</v>
      </c>
      <c r="S31" s="22"/>
      <c r="T31" s="22">
        <v>23.1</v>
      </c>
      <c r="U31" s="22">
        <v>13.8</v>
      </c>
      <c r="V31" s="32"/>
      <c r="W31" s="273">
        <v>9.4</v>
      </c>
      <c r="X31" s="253"/>
      <c r="Y31" s="253"/>
      <c r="Z31" s="247"/>
      <c r="AA31" s="274"/>
      <c r="AB31" s="266">
        <f t="shared" si="0"/>
        <v>180.5</v>
      </c>
      <c r="AC31" s="55">
        <f t="shared" si="7"/>
        <v>23.070040899795501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/>
      <c r="D32" s="22"/>
      <c r="E32" s="22"/>
      <c r="F32" s="22">
        <v>14.8</v>
      </c>
      <c r="G32" s="22"/>
      <c r="H32" s="22"/>
      <c r="I32" s="22"/>
      <c r="J32" s="22"/>
      <c r="K32" s="22"/>
      <c r="L32" s="42"/>
      <c r="M32" s="41"/>
      <c r="N32" s="22"/>
      <c r="O32" s="22"/>
      <c r="P32" s="22"/>
      <c r="Q32" s="22"/>
      <c r="R32" s="22"/>
      <c r="S32" s="22"/>
      <c r="T32" s="22">
        <v>15</v>
      </c>
      <c r="U32" s="22"/>
      <c r="V32" s="32"/>
      <c r="W32" s="273"/>
      <c r="X32" s="253"/>
      <c r="Y32" s="253"/>
      <c r="Z32" s="247"/>
      <c r="AA32" s="274"/>
      <c r="AB32" s="266">
        <f t="shared" si="0"/>
        <v>29.8</v>
      </c>
      <c r="AC32" s="55">
        <f t="shared" si="7"/>
        <v>3.8087934560327197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/>
      <c r="D33" s="22">
        <v>25</v>
      </c>
      <c r="E33" s="22"/>
      <c r="F33" s="22"/>
      <c r="G33" s="22">
        <v>31.1</v>
      </c>
      <c r="H33" s="22"/>
      <c r="I33" s="22">
        <v>15</v>
      </c>
      <c r="J33" s="22"/>
      <c r="K33" s="22"/>
      <c r="L33" s="42"/>
      <c r="M33" s="41"/>
      <c r="N33" s="22">
        <v>30</v>
      </c>
      <c r="O33" s="22"/>
      <c r="P33" s="22">
        <v>15</v>
      </c>
      <c r="Q33" s="22"/>
      <c r="R33" s="22"/>
      <c r="S33" s="22"/>
      <c r="T33" s="22"/>
      <c r="U33" s="22">
        <v>15</v>
      </c>
      <c r="V33" s="32">
        <v>30</v>
      </c>
      <c r="W33" s="273"/>
      <c r="X33" s="253"/>
      <c r="Y33" s="253"/>
      <c r="Z33" s="247"/>
      <c r="AA33" s="274"/>
      <c r="AB33" s="266">
        <f t="shared" si="0"/>
        <v>161.1</v>
      </c>
      <c r="AC33" s="55">
        <f t="shared" si="7"/>
        <v>20.590490797546011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/>
      <c r="D34" s="22">
        <v>5.5</v>
      </c>
      <c r="E34" s="22"/>
      <c r="F34" s="22">
        <v>7.8</v>
      </c>
      <c r="G34" s="22">
        <v>3.9</v>
      </c>
      <c r="H34" s="22">
        <v>7.4</v>
      </c>
      <c r="I34" s="22">
        <v>11.3</v>
      </c>
      <c r="J34" s="22">
        <v>6</v>
      </c>
      <c r="K34" s="22">
        <v>6</v>
      </c>
      <c r="L34" s="42">
        <v>3.1</v>
      </c>
      <c r="M34" s="41"/>
      <c r="N34" s="22">
        <v>7.2</v>
      </c>
      <c r="O34" s="22">
        <v>4</v>
      </c>
      <c r="P34" s="22">
        <v>11.7</v>
      </c>
      <c r="Q34" s="22">
        <v>6</v>
      </c>
      <c r="R34" s="22">
        <v>1.1000000000000001</v>
      </c>
      <c r="S34" s="22">
        <v>7.7</v>
      </c>
      <c r="T34" s="22">
        <v>7.9</v>
      </c>
      <c r="U34" s="22">
        <v>8.6</v>
      </c>
      <c r="V34" s="32">
        <v>3.6</v>
      </c>
      <c r="W34" s="273">
        <v>2.2000000000000002</v>
      </c>
      <c r="X34" s="253"/>
      <c r="Y34" s="253"/>
      <c r="Z34" s="247"/>
      <c r="AA34" s="274"/>
      <c r="AB34" s="266">
        <f t="shared" si="0"/>
        <v>111</v>
      </c>
      <c r="AC34" s="55">
        <f t="shared" si="7"/>
        <v>14.187116564417177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/>
      <c r="E38" s="22"/>
      <c r="F38" s="22"/>
      <c r="G38" s="22">
        <v>5</v>
      </c>
      <c r="H38" s="22"/>
      <c r="I38" s="22"/>
      <c r="J38" s="22"/>
      <c r="K38" s="22"/>
      <c r="L38" s="42"/>
      <c r="M38" s="41"/>
      <c r="N38" s="22"/>
      <c r="O38" s="22"/>
      <c r="P38" s="22"/>
      <c r="Q38" s="22">
        <v>5</v>
      </c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10</v>
      </c>
      <c r="AC38" s="55">
        <f t="shared" si="7"/>
        <v>1.278118609406953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/>
      <c r="D39" s="22"/>
      <c r="E39" s="22">
        <v>4.08</v>
      </c>
      <c r="F39" s="22">
        <v>4.08</v>
      </c>
      <c r="G39" s="22"/>
      <c r="H39" s="22">
        <v>4.08</v>
      </c>
      <c r="I39" s="22"/>
      <c r="J39" s="22">
        <v>5.44</v>
      </c>
      <c r="K39" s="22">
        <v>2.72</v>
      </c>
      <c r="L39" s="42"/>
      <c r="M39" s="41"/>
      <c r="N39" s="22"/>
      <c r="O39" s="22">
        <v>2.72</v>
      </c>
      <c r="P39" s="22">
        <v>5.44</v>
      </c>
      <c r="Q39" s="22">
        <v>2.72</v>
      </c>
      <c r="R39" s="22"/>
      <c r="S39" s="22">
        <v>2.72</v>
      </c>
      <c r="T39" s="22">
        <v>4.08</v>
      </c>
      <c r="U39" s="22"/>
      <c r="V39" s="32">
        <v>2.72</v>
      </c>
      <c r="W39" s="273">
        <v>4.08</v>
      </c>
      <c r="X39" s="253"/>
      <c r="Y39" s="253"/>
      <c r="Z39" s="247"/>
      <c r="AA39" s="274"/>
      <c r="AB39" s="266">
        <f t="shared" si="0"/>
        <v>44.879999999999995</v>
      </c>
      <c r="AC39" s="55">
        <f t="shared" si="7"/>
        <v>5.7361963190184042</v>
      </c>
      <c r="AD39" s="288"/>
      <c r="AE39" s="289"/>
      <c r="AF39" s="290"/>
    </row>
    <row r="40" spans="1:32" s="21" customFormat="1" ht="15.75" x14ac:dyDescent="0.25">
      <c r="A40" s="317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97</v>
      </c>
      <c r="C41" s="41"/>
      <c r="D41" s="22"/>
      <c r="E41" s="22"/>
      <c r="F41" s="22"/>
      <c r="G41" s="22"/>
      <c r="H41" s="22"/>
      <c r="I41" s="22"/>
      <c r="J41" s="22"/>
      <c r="K41" s="22"/>
      <c r="L41" s="42"/>
      <c r="M41" s="41"/>
      <c r="N41" s="22"/>
      <c r="O41" s="22"/>
      <c r="P41" s="22"/>
      <c r="Q41" s="22"/>
      <c r="R41" s="22"/>
      <c r="S41" s="22"/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0</v>
      </c>
      <c r="AC41" s="55">
        <f t="shared" si="7"/>
        <v>0</v>
      </c>
      <c r="AD41" s="288"/>
      <c r="AE41" s="289"/>
      <c r="AF41" s="290"/>
    </row>
    <row r="42" spans="1:32" s="21" customFormat="1" ht="15.75" x14ac:dyDescent="0.25">
      <c r="A42" s="317"/>
      <c r="B42" s="283" t="s">
        <v>109</v>
      </c>
      <c r="C42" s="41">
        <v>2</v>
      </c>
      <c r="D42" s="22">
        <v>2</v>
      </c>
      <c r="E42" s="22">
        <v>3</v>
      </c>
      <c r="F42" s="22">
        <v>3</v>
      </c>
      <c r="G42" s="22">
        <v>3</v>
      </c>
      <c r="H42" s="22">
        <v>3</v>
      </c>
      <c r="I42" s="22">
        <v>2</v>
      </c>
      <c r="J42" s="22">
        <v>3</v>
      </c>
      <c r="K42" s="22">
        <v>2</v>
      </c>
      <c r="L42" s="42">
        <v>2</v>
      </c>
      <c r="M42" s="41">
        <v>2</v>
      </c>
      <c r="N42" s="22">
        <v>2</v>
      </c>
      <c r="O42" s="22">
        <v>2</v>
      </c>
      <c r="P42" s="22">
        <v>3</v>
      </c>
      <c r="Q42" s="22">
        <v>2</v>
      </c>
      <c r="R42" s="22">
        <v>2</v>
      </c>
      <c r="S42" s="22">
        <v>2</v>
      </c>
      <c r="T42" s="22">
        <v>2</v>
      </c>
      <c r="U42" s="22">
        <v>2</v>
      </c>
      <c r="V42" s="32">
        <v>2</v>
      </c>
      <c r="W42" s="273">
        <v>2</v>
      </c>
      <c r="X42" s="253"/>
      <c r="Y42" s="253"/>
      <c r="Z42" s="247"/>
      <c r="AA42" s="274"/>
      <c r="AB42" s="266">
        <f t="shared" si="0"/>
        <v>48</v>
      </c>
      <c r="AC42" s="55">
        <f t="shared" si="7"/>
        <v>6.1349693251533743</v>
      </c>
      <c r="AD42" s="288"/>
      <c r="AE42" s="289"/>
      <c r="AF42" s="290"/>
    </row>
    <row r="43" spans="1:32" s="21" customFormat="1" ht="15.75" x14ac:dyDescent="0.25">
      <c r="A43" s="317"/>
      <c r="B43" s="283" t="s">
        <v>110</v>
      </c>
      <c r="C43" s="41">
        <v>0.75</v>
      </c>
      <c r="D43" s="22">
        <v>0.75</v>
      </c>
      <c r="E43" s="22">
        <v>0.75</v>
      </c>
      <c r="F43" s="22">
        <v>0.75</v>
      </c>
      <c r="G43" s="22">
        <v>0.75</v>
      </c>
      <c r="H43" s="22">
        <v>0.75</v>
      </c>
      <c r="I43" s="22">
        <v>0.75</v>
      </c>
      <c r="J43" s="22">
        <v>0.75</v>
      </c>
      <c r="K43" s="22">
        <v>0.75</v>
      </c>
      <c r="L43" s="42">
        <v>0.75</v>
      </c>
      <c r="M43" s="41">
        <v>0.75</v>
      </c>
      <c r="N43" s="22">
        <v>0.75</v>
      </c>
      <c r="O43" s="22">
        <v>0.75</v>
      </c>
      <c r="P43" s="22">
        <v>1</v>
      </c>
      <c r="Q43" s="22">
        <v>0.75</v>
      </c>
      <c r="R43" s="22">
        <v>0.75</v>
      </c>
      <c r="S43" s="22">
        <v>0.75</v>
      </c>
      <c r="T43" s="22">
        <v>0.75</v>
      </c>
      <c r="U43" s="22">
        <v>0.75</v>
      </c>
      <c r="V43" s="32">
        <v>0.75</v>
      </c>
      <c r="W43" s="273">
        <v>0.75</v>
      </c>
      <c r="X43" s="253"/>
      <c r="Y43" s="253"/>
      <c r="Z43" s="247"/>
      <c r="AA43" s="274"/>
      <c r="AB43" s="266">
        <f t="shared" si="0"/>
        <v>16</v>
      </c>
      <c r="AC43" s="55">
        <f t="shared" si="7"/>
        <v>2.0449897750511248</v>
      </c>
      <c r="AD43" s="288"/>
      <c r="AE43" s="289"/>
      <c r="AF43" s="290"/>
    </row>
    <row r="44" spans="1:32" s="21" customFormat="1" ht="15.75" x14ac:dyDescent="0.25">
      <c r="A44" s="317"/>
      <c r="B44" s="283" t="s">
        <v>111</v>
      </c>
      <c r="C44" s="41">
        <v>0.75</v>
      </c>
      <c r="D44" s="22">
        <v>0.75</v>
      </c>
      <c r="E44" s="22">
        <v>0.75</v>
      </c>
      <c r="F44" s="22">
        <v>0.75</v>
      </c>
      <c r="G44" s="22">
        <v>0.75</v>
      </c>
      <c r="H44" s="22">
        <v>0.75</v>
      </c>
      <c r="I44" s="22">
        <v>0.75</v>
      </c>
      <c r="J44" s="22">
        <v>0.75</v>
      </c>
      <c r="K44" s="22">
        <v>0.75</v>
      </c>
      <c r="L44" s="42">
        <v>0.75</v>
      </c>
      <c r="M44" s="41">
        <v>0.75</v>
      </c>
      <c r="N44" s="22">
        <v>0.75</v>
      </c>
      <c r="O44" s="22">
        <v>0.75</v>
      </c>
      <c r="P44" s="22">
        <v>1</v>
      </c>
      <c r="Q44" s="22">
        <v>0.75</v>
      </c>
      <c r="R44" s="22">
        <v>0.75</v>
      </c>
      <c r="S44" s="22">
        <v>0.75</v>
      </c>
      <c r="T44" s="22">
        <v>0.75</v>
      </c>
      <c r="U44" s="22">
        <v>0.75</v>
      </c>
      <c r="V44" s="32">
        <v>0.75</v>
      </c>
      <c r="W44" s="273">
        <v>0.75</v>
      </c>
      <c r="X44" s="253"/>
      <c r="Y44" s="253"/>
      <c r="Z44" s="247"/>
      <c r="AA44" s="274"/>
      <c r="AB44" s="266">
        <f t="shared" si="0"/>
        <v>16</v>
      </c>
      <c r="AC44" s="55">
        <f t="shared" si="7"/>
        <v>2.0449897750511248</v>
      </c>
      <c r="AD44" s="288"/>
      <c r="AE44" s="289"/>
      <c r="AF44" s="290"/>
    </row>
    <row r="45" spans="1:32" s="21" customFormat="1" ht="15.75" x14ac:dyDescent="0.25">
      <c r="A45" s="317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288"/>
      <c r="AE45" s="289"/>
      <c r="AF45" s="290"/>
    </row>
    <row r="46" spans="1:32" s="21" customFormat="1" ht="15.75" x14ac:dyDescent="0.25">
      <c r="A46" s="317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11</v>
      </c>
      <c r="I48" s="24">
        <f t="shared" si="8"/>
        <v>0</v>
      </c>
      <c r="J48" s="24">
        <f t="shared" si="8"/>
        <v>0</v>
      </c>
      <c r="K48" s="24">
        <f t="shared" si="8"/>
        <v>15.8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22.099999999999998</v>
      </c>
      <c r="P48" s="24">
        <f t="shared" si="8"/>
        <v>0</v>
      </c>
      <c r="Q48" s="24">
        <f t="shared" si="8"/>
        <v>0</v>
      </c>
      <c r="R48" s="24">
        <f t="shared" si="8"/>
        <v>9</v>
      </c>
      <c r="S48" s="24">
        <f t="shared" si="8"/>
        <v>0</v>
      </c>
      <c r="T48" s="24">
        <f t="shared" si="8"/>
        <v>0</v>
      </c>
      <c r="U48" s="24">
        <f t="shared" si="8"/>
        <v>20.7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78.599999999999994</v>
      </c>
      <c r="AC48" s="56">
        <f t="shared" ref="AC48:AC53" si="9">IFERROR((AB48/$AB$5*1000),"")</f>
        <v>10.04601226993865</v>
      </c>
      <c r="AD48" s="24">
        <v>5</v>
      </c>
      <c r="AE48" s="63">
        <f>IFERROR((AC48-AD48),"")</f>
        <v>5.0460122699386503</v>
      </c>
      <c r="AF48" s="48">
        <f>IFERROR((AC48*100/AD48),"")</f>
        <v>200.92024539877301</v>
      </c>
    </row>
    <row r="49" spans="1:32" s="21" customFormat="1" ht="15.75" x14ac:dyDescent="0.25">
      <c r="A49" s="317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>
        <v>15.8</v>
      </c>
      <c r="L49" s="42"/>
      <c r="M49" s="41"/>
      <c r="N49" s="22"/>
      <c r="O49" s="22">
        <v>18.899999999999999</v>
      </c>
      <c r="P49" s="22"/>
      <c r="Q49" s="22"/>
      <c r="R49" s="22"/>
      <c r="S49" s="22"/>
      <c r="T49" s="22"/>
      <c r="U49" s="22">
        <v>20.7</v>
      </c>
      <c r="V49" s="32"/>
      <c r="W49" s="273"/>
      <c r="X49" s="253"/>
      <c r="Y49" s="253"/>
      <c r="Z49" s="247"/>
      <c r="AA49" s="274"/>
      <c r="AB49" s="266">
        <f t="shared" si="0"/>
        <v>55.400000000000006</v>
      </c>
      <c r="AC49" s="55">
        <f t="shared" si="9"/>
        <v>7.0807770961145202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/>
      <c r="D50" s="22"/>
      <c r="E50" s="22"/>
      <c r="F50" s="22"/>
      <c r="G50" s="22"/>
      <c r="H50" s="22">
        <v>11</v>
      </c>
      <c r="I50" s="22"/>
      <c r="J50" s="22"/>
      <c r="K50" s="22"/>
      <c r="L50" s="42"/>
      <c r="M50" s="41"/>
      <c r="N50" s="22"/>
      <c r="O50" s="22"/>
      <c r="P50" s="22"/>
      <c r="Q50" s="22"/>
      <c r="R50" s="22">
        <v>9</v>
      </c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20</v>
      </c>
      <c r="AC50" s="55">
        <f t="shared" si="9"/>
        <v>2.556237218813906</v>
      </c>
      <c r="AD50" s="288"/>
      <c r="AE50" s="289"/>
      <c r="AF50" s="290"/>
    </row>
    <row r="51" spans="1:32" s="21" customFormat="1" ht="15.75" x14ac:dyDescent="0.25">
      <c r="A51" s="318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>
        <v>3.2</v>
      </c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3.2</v>
      </c>
      <c r="AC51" s="55">
        <f t="shared" si="9"/>
        <v>0.40899795501022496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63.489999999999995</v>
      </c>
      <c r="D52" s="24">
        <f t="shared" si="10"/>
        <v>63.5</v>
      </c>
      <c r="E52" s="24">
        <f t="shared" si="10"/>
        <v>60.5</v>
      </c>
      <c r="F52" s="24">
        <f t="shared" si="10"/>
        <v>57</v>
      </c>
      <c r="G52" s="24">
        <f t="shared" si="10"/>
        <v>60.4</v>
      </c>
      <c r="H52" s="24">
        <f t="shared" si="10"/>
        <v>61.179999999999993</v>
      </c>
      <c r="I52" s="24">
        <f t="shared" si="10"/>
        <v>64</v>
      </c>
      <c r="J52" s="24">
        <f t="shared" si="10"/>
        <v>59.3</v>
      </c>
      <c r="K52" s="24">
        <f t="shared" si="10"/>
        <v>61</v>
      </c>
      <c r="L52" s="44">
        <f t="shared" si="10"/>
        <v>59.1</v>
      </c>
      <c r="M52" s="43">
        <f t="shared" ref="M52:AA52" si="11">SUM(M53:M65)</f>
        <v>65.779999999999987</v>
      </c>
      <c r="N52" s="24">
        <f t="shared" si="11"/>
        <v>60.7</v>
      </c>
      <c r="O52" s="24">
        <f t="shared" si="11"/>
        <v>63.6</v>
      </c>
      <c r="P52" s="24">
        <f t="shared" si="11"/>
        <v>58.8</v>
      </c>
      <c r="Q52" s="24">
        <f t="shared" si="11"/>
        <v>61</v>
      </c>
      <c r="R52" s="24">
        <f t="shared" si="11"/>
        <v>61.099999999999994</v>
      </c>
      <c r="S52" s="24">
        <f t="shared" si="11"/>
        <v>73.8</v>
      </c>
      <c r="T52" s="24">
        <f t="shared" si="11"/>
        <v>60.9</v>
      </c>
      <c r="U52" s="24">
        <f t="shared" si="11"/>
        <v>72.06</v>
      </c>
      <c r="V52" s="33">
        <f t="shared" si="11"/>
        <v>60.8</v>
      </c>
      <c r="W52" s="275">
        <f t="shared" si="11"/>
        <v>52.8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1300.81</v>
      </c>
      <c r="AC52" s="56">
        <f t="shared" si="9"/>
        <v>166.25894683026584</v>
      </c>
      <c r="AD52" s="24">
        <v>150</v>
      </c>
      <c r="AE52" s="63">
        <f>IFERROR((AC52-AD52),"")</f>
        <v>16.258946830265842</v>
      </c>
      <c r="AF52" s="48">
        <f>IFERROR((AC52*100/AD52),"")</f>
        <v>110.83929788684389</v>
      </c>
    </row>
    <row r="53" spans="1:32" s="21" customFormat="1" ht="15.75" x14ac:dyDescent="0.25">
      <c r="A53" s="301"/>
      <c r="B53" s="54" t="s">
        <v>49</v>
      </c>
      <c r="C53" s="45">
        <v>54.7</v>
      </c>
      <c r="D53" s="22"/>
      <c r="E53" s="22"/>
      <c r="F53" s="22"/>
      <c r="G53" s="22"/>
      <c r="H53" s="22">
        <v>55.5</v>
      </c>
      <c r="I53" s="22"/>
      <c r="J53" s="22"/>
      <c r="K53" s="22"/>
      <c r="L53" s="42">
        <v>59.1</v>
      </c>
      <c r="M53" s="45">
        <v>58.8</v>
      </c>
      <c r="N53" s="22"/>
      <c r="O53" s="22"/>
      <c r="P53" s="22"/>
      <c r="Q53" s="22"/>
      <c r="R53" s="22">
        <v>54.3</v>
      </c>
      <c r="S53" s="22"/>
      <c r="T53" s="22"/>
      <c r="U53" s="22"/>
      <c r="V53" s="32"/>
      <c r="W53" s="273">
        <v>46.8</v>
      </c>
      <c r="X53" s="253"/>
      <c r="Y53" s="253"/>
      <c r="Z53" s="247"/>
      <c r="AA53" s="274"/>
      <c r="AB53" s="266">
        <f t="shared" si="0"/>
        <v>329.20000000000005</v>
      </c>
      <c r="AC53" s="55">
        <f t="shared" si="9"/>
        <v>42.075664621676893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>
        <v>57</v>
      </c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57</v>
      </c>
      <c r="AC54" s="55">
        <f t="shared" ref="AC54:AC66" si="12">IFERROR((AB54/$AB$5*1000),"")</f>
        <v>7.2852760736196318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>
        <v>2.33</v>
      </c>
      <c r="D57" s="22"/>
      <c r="E57" s="22"/>
      <c r="F57" s="22"/>
      <c r="G57" s="22"/>
      <c r="H57" s="22">
        <v>1.66</v>
      </c>
      <c r="I57" s="22"/>
      <c r="J57" s="22"/>
      <c r="K57" s="22"/>
      <c r="L57" s="42"/>
      <c r="M57" s="45">
        <v>1.66</v>
      </c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5.65</v>
      </c>
      <c r="AC57" s="55">
        <f t="shared" si="12"/>
        <v>0.72213701431492849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>
        <v>2.33</v>
      </c>
      <c r="D60" s="22"/>
      <c r="E60" s="22"/>
      <c r="F60" s="22"/>
      <c r="G60" s="22"/>
      <c r="H60" s="22">
        <v>1.66</v>
      </c>
      <c r="I60" s="22"/>
      <c r="J60" s="22"/>
      <c r="K60" s="22"/>
      <c r="L60" s="42"/>
      <c r="M60" s="45">
        <v>1.66</v>
      </c>
      <c r="N60" s="22"/>
      <c r="O60" s="22"/>
      <c r="P60" s="22"/>
      <c r="Q60" s="22"/>
      <c r="R60" s="22">
        <v>2.5</v>
      </c>
      <c r="S60" s="22"/>
      <c r="T60" s="22"/>
      <c r="U60" s="22"/>
      <c r="V60" s="32"/>
      <c r="W60" s="273">
        <v>2.5</v>
      </c>
      <c r="X60" s="253"/>
      <c r="Y60" s="253"/>
      <c r="Z60" s="247"/>
      <c r="AA60" s="274"/>
      <c r="AB60" s="266">
        <f t="shared" si="0"/>
        <v>10.65</v>
      </c>
      <c r="AC60" s="55">
        <f t="shared" si="12"/>
        <v>1.3611963190184049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>
        <v>2.33</v>
      </c>
      <c r="D61" s="22"/>
      <c r="E61" s="22"/>
      <c r="F61" s="22"/>
      <c r="G61" s="22"/>
      <c r="H61" s="22">
        <v>1.66</v>
      </c>
      <c r="I61" s="22"/>
      <c r="J61" s="22"/>
      <c r="K61" s="22"/>
      <c r="L61" s="42"/>
      <c r="M61" s="45">
        <v>1.66</v>
      </c>
      <c r="N61" s="22"/>
      <c r="O61" s="22"/>
      <c r="P61" s="22"/>
      <c r="Q61" s="22"/>
      <c r="R61" s="22">
        <v>2.5</v>
      </c>
      <c r="S61" s="22"/>
      <c r="T61" s="22"/>
      <c r="U61" s="22"/>
      <c r="V61" s="32"/>
      <c r="W61" s="273">
        <v>2.5</v>
      </c>
      <c r="X61" s="253"/>
      <c r="Y61" s="253"/>
      <c r="Z61" s="247"/>
      <c r="AA61" s="274"/>
      <c r="AB61" s="266">
        <f t="shared" si="0"/>
        <v>10.65</v>
      </c>
      <c r="AC61" s="55">
        <f t="shared" si="12"/>
        <v>1.3611963190184049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>
        <v>1.8</v>
      </c>
      <c r="D62" s="22"/>
      <c r="E62" s="22">
        <v>1.8</v>
      </c>
      <c r="F62" s="22"/>
      <c r="G62" s="22"/>
      <c r="H62" s="22">
        <v>0.7</v>
      </c>
      <c r="I62" s="22"/>
      <c r="J62" s="22">
        <v>2</v>
      </c>
      <c r="K62" s="22"/>
      <c r="L62" s="42"/>
      <c r="M62" s="41">
        <v>2</v>
      </c>
      <c r="N62" s="22"/>
      <c r="O62" s="22">
        <v>1.9</v>
      </c>
      <c r="P62" s="22"/>
      <c r="Q62" s="22"/>
      <c r="R62" s="22">
        <v>1.8</v>
      </c>
      <c r="S62" s="22"/>
      <c r="T62" s="22">
        <v>1.9</v>
      </c>
      <c r="U62" s="22"/>
      <c r="V62" s="32">
        <v>1.8</v>
      </c>
      <c r="W62" s="273">
        <v>1</v>
      </c>
      <c r="X62" s="253"/>
      <c r="Y62" s="253"/>
      <c r="Z62" s="247"/>
      <c r="AA62" s="274"/>
      <c r="AB62" s="266">
        <f t="shared" si="0"/>
        <v>16.700000000000003</v>
      </c>
      <c r="AC62" s="55">
        <f t="shared" si="12"/>
        <v>2.134458077709612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>
        <v>63.5</v>
      </c>
      <c r="E63" s="22"/>
      <c r="F63" s="22"/>
      <c r="G63" s="22"/>
      <c r="H63" s="22"/>
      <c r="I63" s="22"/>
      <c r="J63" s="22"/>
      <c r="K63" s="22">
        <v>61</v>
      </c>
      <c r="L63" s="42"/>
      <c r="M63" s="41"/>
      <c r="N63" s="22"/>
      <c r="O63" s="22">
        <v>61.7</v>
      </c>
      <c r="P63" s="22"/>
      <c r="Q63" s="22">
        <v>61</v>
      </c>
      <c r="R63" s="22"/>
      <c r="S63" s="22"/>
      <c r="T63" s="22"/>
      <c r="U63" s="22">
        <v>72.06</v>
      </c>
      <c r="V63" s="32"/>
      <c r="W63" s="273"/>
      <c r="X63" s="253"/>
      <c r="Y63" s="253"/>
      <c r="Z63" s="247"/>
      <c r="AA63" s="274"/>
      <c r="AB63" s="266">
        <f t="shared" si="0"/>
        <v>319.26</v>
      </c>
      <c r="AC63" s="55">
        <f t="shared" si="12"/>
        <v>40.805214723926376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/>
      <c r="F64" s="22"/>
      <c r="G64" s="22">
        <v>60.4</v>
      </c>
      <c r="H64" s="22"/>
      <c r="I64" s="22">
        <v>64</v>
      </c>
      <c r="J64" s="22"/>
      <c r="K64" s="22"/>
      <c r="L64" s="42"/>
      <c r="M64" s="41"/>
      <c r="N64" s="22">
        <v>60.7</v>
      </c>
      <c r="O64" s="22"/>
      <c r="P64" s="22"/>
      <c r="Q64" s="22"/>
      <c r="R64" s="22"/>
      <c r="S64" s="22">
        <v>73.8</v>
      </c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258.90000000000003</v>
      </c>
      <c r="AC64" s="55">
        <f t="shared" si="12"/>
        <v>33.090490797546018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/>
      <c r="E65" s="22">
        <v>58.7</v>
      </c>
      <c r="F65" s="22"/>
      <c r="G65" s="22"/>
      <c r="H65" s="22"/>
      <c r="I65" s="22"/>
      <c r="J65" s="22">
        <v>57.3</v>
      </c>
      <c r="K65" s="22"/>
      <c r="L65" s="42"/>
      <c r="M65" s="41"/>
      <c r="N65" s="22"/>
      <c r="O65" s="22"/>
      <c r="P65" s="22">
        <v>58.8</v>
      </c>
      <c r="Q65" s="22"/>
      <c r="R65" s="22"/>
      <c r="S65" s="22"/>
      <c r="T65" s="22">
        <v>59</v>
      </c>
      <c r="U65" s="22"/>
      <c r="V65" s="32">
        <v>59</v>
      </c>
      <c r="W65" s="273"/>
      <c r="X65" s="253"/>
      <c r="Y65" s="253"/>
      <c r="Z65" s="247"/>
      <c r="AA65" s="274"/>
      <c r="AB65" s="266">
        <f t="shared" si="0"/>
        <v>292.8</v>
      </c>
      <c r="AC65" s="55">
        <f t="shared" si="12"/>
        <v>37.423312883435585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3.32</v>
      </c>
      <c r="D66" s="22"/>
      <c r="E66" s="22">
        <v>6.8</v>
      </c>
      <c r="F66" s="22"/>
      <c r="G66" s="22"/>
      <c r="H66" s="22"/>
      <c r="I66" s="22"/>
      <c r="J66" s="22">
        <v>5.2</v>
      </c>
      <c r="K66" s="22"/>
      <c r="L66" s="42"/>
      <c r="M66" s="41"/>
      <c r="N66" s="22"/>
      <c r="O66" s="22">
        <v>5</v>
      </c>
      <c r="P66" s="22"/>
      <c r="Q66" s="22"/>
      <c r="R66" s="22">
        <v>1.8</v>
      </c>
      <c r="S66" s="22"/>
      <c r="T66" s="22">
        <v>4.13</v>
      </c>
      <c r="U66" s="22"/>
      <c r="V66" s="32"/>
      <c r="W66" s="273">
        <v>2.2000000000000002</v>
      </c>
      <c r="X66" s="253"/>
      <c r="Y66" s="253"/>
      <c r="Z66" s="247"/>
      <c r="AA66" s="274"/>
      <c r="AB66" s="266">
        <f t="shared" si="0"/>
        <v>28.45</v>
      </c>
      <c r="AC66" s="55">
        <f t="shared" si="12"/>
        <v>3.6362474437627812</v>
      </c>
      <c r="AD66" s="28">
        <v>10</v>
      </c>
      <c r="AE66" s="23">
        <f t="shared" ref="AE66:AE67" si="13">IFERROR((AC66-AD66),"")</f>
        <v>-6.3637525562372188</v>
      </c>
      <c r="AF66" s="47">
        <f>IFERROR((AC66*100/AD66),"")</f>
        <v>36.36247443762781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9.5</v>
      </c>
      <c r="F67" s="24">
        <f t="shared" si="14"/>
        <v>6</v>
      </c>
      <c r="G67" s="24">
        <f t="shared" si="14"/>
        <v>9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9</v>
      </c>
      <c r="L67" s="44">
        <f t="shared" si="14"/>
        <v>9</v>
      </c>
      <c r="M67" s="43">
        <f t="shared" ref="M67:AA67" si="15">SUM(M68:M70)</f>
        <v>0</v>
      </c>
      <c r="N67" s="24">
        <f t="shared" si="15"/>
        <v>9</v>
      </c>
      <c r="O67" s="24">
        <f t="shared" si="15"/>
        <v>9</v>
      </c>
      <c r="P67" s="24">
        <f t="shared" si="15"/>
        <v>0</v>
      </c>
      <c r="Q67" s="24">
        <f t="shared" si="15"/>
        <v>9</v>
      </c>
      <c r="R67" s="24">
        <f t="shared" si="15"/>
        <v>0</v>
      </c>
      <c r="S67" s="24">
        <f t="shared" si="15"/>
        <v>9</v>
      </c>
      <c r="T67" s="24">
        <f t="shared" si="15"/>
        <v>0</v>
      </c>
      <c r="U67" s="24">
        <f t="shared" si="15"/>
        <v>9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87.5</v>
      </c>
      <c r="AC67" s="56">
        <f>IFERROR((AB67/$AB$5*1000),"")</f>
        <v>11.183537832310838</v>
      </c>
      <c r="AD67" s="24">
        <v>10</v>
      </c>
      <c r="AE67" s="63">
        <f t="shared" si="13"/>
        <v>1.1835378323108383</v>
      </c>
      <c r="AF67" s="48">
        <f>IFERROR((AC67*100/AD67),"")</f>
        <v>111.83537832310837</v>
      </c>
    </row>
    <row r="68" spans="1:32" s="21" customFormat="1" ht="15.75" x14ac:dyDescent="0.25">
      <c r="A68" s="301"/>
      <c r="B68" s="54" t="s">
        <v>61</v>
      </c>
      <c r="C68" s="41"/>
      <c r="D68" s="22"/>
      <c r="E68" s="22">
        <v>9.5</v>
      </c>
      <c r="F68" s="22"/>
      <c r="G68" s="22">
        <v>9</v>
      </c>
      <c r="H68" s="22"/>
      <c r="I68" s="22"/>
      <c r="J68" s="22"/>
      <c r="K68" s="22"/>
      <c r="L68" s="42">
        <v>9</v>
      </c>
      <c r="M68" s="41"/>
      <c r="N68" s="22">
        <v>9</v>
      </c>
      <c r="O68" s="22"/>
      <c r="P68" s="22"/>
      <c r="Q68" s="22">
        <v>9</v>
      </c>
      <c r="R68" s="22"/>
      <c r="S68" s="22">
        <v>9</v>
      </c>
      <c r="T68" s="22"/>
      <c r="U68" s="22">
        <v>9</v>
      </c>
      <c r="V68" s="32"/>
      <c r="W68" s="273"/>
      <c r="X68" s="253"/>
      <c r="Y68" s="253"/>
      <c r="Z68" s="247"/>
      <c r="AA68" s="274"/>
      <c r="AB68" s="266">
        <f t="shared" si="0"/>
        <v>63.5</v>
      </c>
      <c r="AC68" s="55">
        <f>IFERROR((AB68/$AB$5*1000),"")</f>
        <v>8.1160531697341511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/>
      <c r="E69" s="22"/>
      <c r="F69" s="22">
        <v>6</v>
      </c>
      <c r="G69" s="22"/>
      <c r="H69" s="22"/>
      <c r="I69" s="22"/>
      <c r="J69" s="22"/>
      <c r="K69" s="22">
        <v>9</v>
      </c>
      <c r="L69" s="42"/>
      <c r="M69" s="41"/>
      <c r="N69" s="22"/>
      <c r="O69" s="22">
        <v>9</v>
      </c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24</v>
      </c>
      <c r="AC69" s="55">
        <f t="shared" ref="AC69:AC74" si="16">IFERROR((AB69/$AB$5*1000),"")</f>
        <v>3.0674846625766872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9</v>
      </c>
      <c r="D71" s="22">
        <v>5.5</v>
      </c>
      <c r="E71" s="22">
        <v>9.3000000000000007</v>
      </c>
      <c r="F71" s="22">
        <v>5.8</v>
      </c>
      <c r="G71" s="22">
        <v>2</v>
      </c>
      <c r="H71" s="22">
        <v>9.3000000000000007</v>
      </c>
      <c r="I71" s="22">
        <v>5.7</v>
      </c>
      <c r="J71" s="22">
        <v>10</v>
      </c>
      <c r="K71" s="22">
        <v>6</v>
      </c>
      <c r="L71" s="42">
        <v>7.9</v>
      </c>
      <c r="M71" s="41">
        <v>9.3000000000000007</v>
      </c>
      <c r="N71" s="22">
        <v>5.4</v>
      </c>
      <c r="O71" s="22">
        <v>10</v>
      </c>
      <c r="P71" s="22">
        <v>5.8</v>
      </c>
      <c r="Q71" s="22">
        <v>2</v>
      </c>
      <c r="R71" s="22">
        <v>9</v>
      </c>
      <c r="S71" s="22">
        <v>5.8</v>
      </c>
      <c r="T71" s="22">
        <v>9.1</v>
      </c>
      <c r="U71" s="22">
        <v>5.2</v>
      </c>
      <c r="V71" s="32">
        <v>3.6</v>
      </c>
      <c r="W71" s="273">
        <v>9.4</v>
      </c>
      <c r="X71" s="253"/>
      <c r="Y71" s="253"/>
      <c r="Z71" s="247"/>
      <c r="AA71" s="274"/>
      <c r="AB71" s="266">
        <f t="shared" si="0"/>
        <v>145.1</v>
      </c>
      <c r="AC71" s="55">
        <f t="shared" si="16"/>
        <v>18.545501022494886</v>
      </c>
      <c r="AD71" s="28">
        <v>50</v>
      </c>
      <c r="AE71" s="23">
        <f t="shared" ref="AE71:AE75" si="17">IFERROR((AC71-AD71),"")</f>
        <v>-31.454498977505114</v>
      </c>
      <c r="AF71" s="47">
        <f>IFERROR((AC71*100/AD71),"")</f>
        <v>37.091002044989771</v>
      </c>
    </row>
    <row r="72" spans="1:32" s="21" customFormat="1" ht="31.5" x14ac:dyDescent="0.25">
      <c r="A72" s="46">
        <v>13</v>
      </c>
      <c r="B72" s="52" t="s">
        <v>11</v>
      </c>
      <c r="C72" s="41">
        <v>8</v>
      </c>
      <c r="D72" s="22">
        <v>8</v>
      </c>
      <c r="E72" s="22">
        <v>8.1999999999999993</v>
      </c>
      <c r="F72" s="22">
        <v>8.5</v>
      </c>
      <c r="G72" s="22">
        <v>8.5</v>
      </c>
      <c r="H72" s="22">
        <v>8.1</v>
      </c>
      <c r="I72" s="22">
        <v>8.3000000000000007</v>
      </c>
      <c r="J72" s="22">
        <v>8.6999999999999993</v>
      </c>
      <c r="K72" s="22">
        <v>8.6999999999999993</v>
      </c>
      <c r="L72" s="42">
        <v>8.6999999999999993</v>
      </c>
      <c r="M72" s="41">
        <v>8.3000000000000007</v>
      </c>
      <c r="N72" s="22">
        <v>9</v>
      </c>
      <c r="O72" s="22">
        <v>9.8000000000000007</v>
      </c>
      <c r="P72" s="22">
        <v>8.6</v>
      </c>
      <c r="Q72" s="22">
        <v>8.4</v>
      </c>
      <c r="R72" s="22">
        <v>8.4</v>
      </c>
      <c r="S72" s="22">
        <v>8.4</v>
      </c>
      <c r="T72" s="22">
        <v>8.1999999999999993</v>
      </c>
      <c r="U72" s="22">
        <v>7.6</v>
      </c>
      <c r="V72" s="32">
        <v>8</v>
      </c>
      <c r="W72" s="273">
        <v>6.8</v>
      </c>
      <c r="X72" s="253"/>
      <c r="Y72" s="253"/>
      <c r="Z72" s="247"/>
      <c r="AA72" s="274"/>
      <c r="AB72" s="266">
        <f t="shared" si="0"/>
        <v>175.20000000000002</v>
      </c>
      <c r="AC72" s="55">
        <f t="shared" si="16"/>
        <v>22.392638036809817</v>
      </c>
      <c r="AD72" s="28">
        <v>23</v>
      </c>
      <c r="AE72" s="23">
        <f t="shared" si="17"/>
        <v>-0.60736196319018276</v>
      </c>
      <c r="AF72" s="47">
        <f>IFERROR((AC72*100/AD72),"")</f>
        <v>97.359295812216601</v>
      </c>
    </row>
    <row r="73" spans="1:32" s="21" customFormat="1" ht="15.75" x14ac:dyDescent="0.25">
      <c r="A73" s="46">
        <v>14</v>
      </c>
      <c r="B73" s="52" t="s">
        <v>12</v>
      </c>
      <c r="C73" s="41">
        <v>3.28</v>
      </c>
      <c r="D73" s="22">
        <v>4.4000000000000004</v>
      </c>
      <c r="E73" s="22">
        <v>3.35</v>
      </c>
      <c r="F73" s="22">
        <v>6.98</v>
      </c>
      <c r="G73" s="22">
        <v>5.82</v>
      </c>
      <c r="H73" s="22">
        <v>3.33</v>
      </c>
      <c r="I73" s="22">
        <v>5.64</v>
      </c>
      <c r="J73" s="22">
        <v>3.56</v>
      </c>
      <c r="K73" s="22">
        <v>3.55</v>
      </c>
      <c r="L73" s="42">
        <v>4.72</v>
      </c>
      <c r="M73" s="41">
        <v>4.7</v>
      </c>
      <c r="N73" s="22">
        <v>4.3</v>
      </c>
      <c r="O73" s="22">
        <v>3.52</v>
      </c>
      <c r="P73" s="22">
        <v>4.66</v>
      </c>
      <c r="Q73" s="22">
        <v>5.94</v>
      </c>
      <c r="R73" s="22">
        <v>2.17</v>
      </c>
      <c r="S73" s="22">
        <v>3.45</v>
      </c>
      <c r="T73" s="22">
        <v>3.52</v>
      </c>
      <c r="U73" s="22">
        <v>5.17</v>
      </c>
      <c r="V73" s="32">
        <v>5.4</v>
      </c>
      <c r="W73" s="273">
        <v>3.74</v>
      </c>
      <c r="X73" s="253"/>
      <c r="Y73" s="253"/>
      <c r="Z73" s="247"/>
      <c r="AA73" s="274"/>
      <c r="AB73" s="266">
        <f t="shared" si="0"/>
        <v>91.2</v>
      </c>
      <c r="AC73" s="55">
        <f t="shared" si="16"/>
        <v>11.656441717791411</v>
      </c>
      <c r="AD73" s="28">
        <v>12</v>
      </c>
      <c r="AE73" s="23">
        <f t="shared" si="17"/>
        <v>-0.34355828220858875</v>
      </c>
      <c r="AF73" s="47">
        <f>IFERROR((AC73*100/AD73),"")</f>
        <v>97.137014314928422</v>
      </c>
    </row>
    <row r="74" spans="1:32" s="21" customFormat="1" ht="15.75" x14ac:dyDescent="0.25">
      <c r="A74" s="46">
        <v>15</v>
      </c>
      <c r="B74" s="52" t="s">
        <v>13</v>
      </c>
      <c r="C74" s="41">
        <v>25.32</v>
      </c>
      <c r="D74" s="22"/>
      <c r="E74" s="22">
        <v>6</v>
      </c>
      <c r="F74" s="22"/>
      <c r="G74" s="22">
        <v>21</v>
      </c>
      <c r="H74" s="22">
        <v>27</v>
      </c>
      <c r="I74" s="22"/>
      <c r="J74" s="22">
        <v>3.96</v>
      </c>
      <c r="K74" s="22"/>
      <c r="L74" s="42">
        <v>4.4400000000000004</v>
      </c>
      <c r="M74" s="41">
        <v>28.8</v>
      </c>
      <c r="N74" s="22">
        <v>3.6</v>
      </c>
      <c r="O74" s="22">
        <v>3.96</v>
      </c>
      <c r="P74" s="22"/>
      <c r="Q74" s="22">
        <v>21.72</v>
      </c>
      <c r="R74" s="22">
        <v>26.82</v>
      </c>
      <c r="S74" s="22">
        <v>3.84</v>
      </c>
      <c r="T74" s="22">
        <v>4.2</v>
      </c>
      <c r="U74" s="22"/>
      <c r="V74" s="32">
        <v>18.72</v>
      </c>
      <c r="W74" s="273">
        <v>25.38</v>
      </c>
      <c r="X74" s="253"/>
      <c r="Y74" s="253"/>
      <c r="Z74" s="247"/>
      <c r="AA74" s="274"/>
      <c r="AB74" s="266">
        <f t="shared" si="0"/>
        <v>224.75999999999993</v>
      </c>
      <c r="AC74" s="55">
        <f t="shared" si="16"/>
        <v>28.726993865030668</v>
      </c>
      <c r="AD74" s="28">
        <v>30</v>
      </c>
      <c r="AE74" s="23">
        <f t="shared" si="17"/>
        <v>-1.2730061349693322</v>
      </c>
      <c r="AF74" s="47">
        <f>IFERROR((AC74*100/AD74),"")</f>
        <v>95.756646216768885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73</v>
      </c>
      <c r="D75" s="24">
        <f t="shared" si="18"/>
        <v>146</v>
      </c>
      <c r="E75" s="24">
        <f t="shared" si="18"/>
        <v>149</v>
      </c>
      <c r="F75" s="24">
        <f t="shared" si="18"/>
        <v>150</v>
      </c>
      <c r="G75" s="24">
        <f t="shared" si="18"/>
        <v>171</v>
      </c>
      <c r="H75" s="24">
        <f t="shared" si="18"/>
        <v>78</v>
      </c>
      <c r="I75" s="24">
        <f t="shared" si="18"/>
        <v>156</v>
      </c>
      <c r="J75" s="24">
        <f t="shared" si="18"/>
        <v>155</v>
      </c>
      <c r="K75" s="24">
        <f t="shared" si="18"/>
        <v>158</v>
      </c>
      <c r="L75" s="44">
        <f t="shared" si="18"/>
        <v>168</v>
      </c>
      <c r="M75" s="43">
        <f t="shared" ref="M75:AA75" si="19">SUM(M76:M78)</f>
        <v>79</v>
      </c>
      <c r="N75" s="24">
        <f t="shared" si="19"/>
        <v>158</v>
      </c>
      <c r="O75" s="24">
        <f t="shared" si="19"/>
        <v>150</v>
      </c>
      <c r="P75" s="24">
        <f t="shared" si="19"/>
        <v>158</v>
      </c>
      <c r="Q75" s="24">
        <f t="shared" si="19"/>
        <v>171</v>
      </c>
      <c r="R75" s="24">
        <f t="shared" si="19"/>
        <v>73</v>
      </c>
      <c r="S75" s="24">
        <f t="shared" si="19"/>
        <v>156</v>
      </c>
      <c r="T75" s="24">
        <f t="shared" si="19"/>
        <v>154</v>
      </c>
      <c r="U75" s="24">
        <f t="shared" si="19"/>
        <v>156</v>
      </c>
      <c r="V75" s="33">
        <f t="shared" si="19"/>
        <v>81</v>
      </c>
      <c r="W75" s="275">
        <f t="shared" si="19"/>
        <v>80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2820</v>
      </c>
      <c r="AC75" s="56">
        <f>IFERROR((AB75/$AB$5*1000),"")</f>
        <v>360.42944785276069</v>
      </c>
      <c r="AD75" s="24">
        <v>500</v>
      </c>
      <c r="AE75" s="63">
        <f t="shared" si="17"/>
        <v>-139.57055214723931</v>
      </c>
      <c r="AF75" s="48">
        <f>IFERROR((AC75*100/AD75),"")</f>
        <v>72.085889570552141</v>
      </c>
    </row>
    <row r="76" spans="1:32" s="21" customFormat="1" ht="15.75" x14ac:dyDescent="0.25">
      <c r="A76" s="301"/>
      <c r="B76" s="54" t="s">
        <v>66</v>
      </c>
      <c r="C76" s="41"/>
      <c r="D76" s="22">
        <v>146</v>
      </c>
      <c r="E76" s="22">
        <v>74</v>
      </c>
      <c r="F76" s="22">
        <v>150</v>
      </c>
      <c r="G76" s="22">
        <v>171</v>
      </c>
      <c r="H76" s="22"/>
      <c r="I76" s="22">
        <v>156</v>
      </c>
      <c r="J76" s="22">
        <v>76</v>
      </c>
      <c r="K76" s="22">
        <v>158</v>
      </c>
      <c r="L76" s="42">
        <v>168</v>
      </c>
      <c r="M76" s="41"/>
      <c r="N76" s="22">
        <v>158</v>
      </c>
      <c r="O76" s="22">
        <v>72</v>
      </c>
      <c r="P76" s="22">
        <v>158</v>
      </c>
      <c r="Q76" s="22">
        <v>171</v>
      </c>
      <c r="R76" s="22"/>
      <c r="S76" s="22">
        <v>156</v>
      </c>
      <c r="T76" s="22">
        <v>76</v>
      </c>
      <c r="U76" s="22">
        <v>156</v>
      </c>
      <c r="V76" s="32">
        <v>81</v>
      </c>
      <c r="W76" s="273">
        <v>10</v>
      </c>
      <c r="X76" s="253"/>
      <c r="Y76" s="253"/>
      <c r="Z76" s="247"/>
      <c r="AA76" s="274"/>
      <c r="AB76" s="266">
        <f t="shared" si="0"/>
        <v>2137</v>
      </c>
      <c r="AC76" s="55">
        <f>IFERROR((AB76/$AB$5*1000),"")</f>
        <v>273.13394683026587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>
        <v>73</v>
      </c>
      <c r="D77" s="22"/>
      <c r="E77" s="22"/>
      <c r="F77" s="22"/>
      <c r="G77" s="22"/>
      <c r="H77" s="22">
        <v>78</v>
      </c>
      <c r="I77" s="22"/>
      <c r="J77" s="22"/>
      <c r="K77" s="22"/>
      <c r="L77" s="42"/>
      <c r="M77" s="41">
        <v>79</v>
      </c>
      <c r="N77" s="22"/>
      <c r="O77" s="22"/>
      <c r="P77" s="22"/>
      <c r="Q77" s="22"/>
      <c r="R77" s="22">
        <v>73</v>
      </c>
      <c r="S77" s="22"/>
      <c r="T77" s="22"/>
      <c r="U77" s="22"/>
      <c r="V77" s="32"/>
      <c r="W77" s="273">
        <v>70</v>
      </c>
      <c r="X77" s="253"/>
      <c r="Y77" s="253"/>
      <c r="Z77" s="247"/>
      <c r="AA77" s="274"/>
      <c r="AB77" s="266">
        <f t="shared" si="0"/>
        <v>373</v>
      </c>
      <c r="AC77" s="55">
        <f t="shared" ref="AC77:AC80" si="20">IFERROR((AB77/$AB$5*1000),"")</f>
        <v>47.673824130879346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>
        <v>75</v>
      </c>
      <c r="F78" s="22"/>
      <c r="G78" s="22"/>
      <c r="H78" s="22"/>
      <c r="I78" s="22"/>
      <c r="J78" s="22">
        <v>79</v>
      </c>
      <c r="K78" s="22"/>
      <c r="L78" s="42"/>
      <c r="M78" s="41"/>
      <c r="N78" s="22"/>
      <c r="O78" s="22">
        <v>78</v>
      </c>
      <c r="P78" s="22"/>
      <c r="Q78" s="22"/>
      <c r="R78" s="22"/>
      <c r="S78" s="22"/>
      <c r="T78" s="22">
        <v>78</v>
      </c>
      <c r="U78" s="22"/>
      <c r="V78" s="32"/>
      <c r="W78" s="273"/>
      <c r="X78" s="253"/>
      <c r="Y78" s="253"/>
      <c r="Z78" s="247"/>
      <c r="AA78" s="274"/>
      <c r="AB78" s="266">
        <f t="shared" si="0"/>
        <v>310</v>
      </c>
      <c r="AC78" s="55">
        <f t="shared" si="20"/>
        <v>39.621676891615543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45</v>
      </c>
      <c r="D79" s="22"/>
      <c r="E79" s="22">
        <v>25</v>
      </c>
      <c r="F79" s="22"/>
      <c r="G79" s="22"/>
      <c r="H79" s="22">
        <v>45</v>
      </c>
      <c r="I79" s="22"/>
      <c r="J79" s="22">
        <v>50</v>
      </c>
      <c r="K79" s="22"/>
      <c r="L79" s="42"/>
      <c r="M79" s="41">
        <v>50</v>
      </c>
      <c r="N79" s="22"/>
      <c r="O79" s="22">
        <v>50</v>
      </c>
      <c r="P79" s="22"/>
      <c r="Q79" s="22"/>
      <c r="R79" s="22">
        <v>50</v>
      </c>
      <c r="S79" s="22"/>
      <c r="T79" s="22">
        <v>45</v>
      </c>
      <c r="U79" s="22"/>
      <c r="V79" s="32"/>
      <c r="W79" s="273">
        <v>25</v>
      </c>
      <c r="X79" s="253"/>
      <c r="Y79" s="253"/>
      <c r="Z79" s="247"/>
      <c r="AA79" s="274"/>
      <c r="AB79" s="266">
        <f t="shared" si="0"/>
        <v>385</v>
      </c>
      <c r="AC79" s="55">
        <f t="shared" si="20"/>
        <v>49.207566462167691</v>
      </c>
      <c r="AD79" s="28">
        <v>40</v>
      </c>
      <c r="AE79" s="23">
        <f t="shared" ref="AE79:AE81" si="21">IFERROR((AC79-AD79),"")</f>
        <v>9.2075664621676907</v>
      </c>
      <c r="AF79" s="47">
        <f>IFERROR((AC79*100/AD79),"")</f>
        <v>123.01891615541922</v>
      </c>
    </row>
    <row r="80" spans="1:32" s="21" customFormat="1" ht="15.75" x14ac:dyDescent="0.25">
      <c r="A80" s="46">
        <v>18</v>
      </c>
      <c r="B80" s="52" t="s">
        <v>67</v>
      </c>
      <c r="C80" s="41">
        <v>4.7450000000000001</v>
      </c>
      <c r="D80" s="22"/>
      <c r="E80" s="22"/>
      <c r="F80" s="22"/>
      <c r="G80" s="22">
        <v>4.67</v>
      </c>
      <c r="H80" s="22">
        <v>4.8099999999999996</v>
      </c>
      <c r="I80" s="22"/>
      <c r="J80" s="22"/>
      <c r="K80" s="22"/>
      <c r="L80" s="42">
        <v>4.7279999999999998</v>
      </c>
      <c r="M80" s="41">
        <v>4.734</v>
      </c>
      <c r="N80" s="22"/>
      <c r="O80" s="22"/>
      <c r="P80" s="22"/>
      <c r="Q80" s="22">
        <v>4.7519999999999998</v>
      </c>
      <c r="R80" s="22">
        <v>4.7060000000000004</v>
      </c>
      <c r="S80" s="22"/>
      <c r="T80" s="22"/>
      <c r="U80" s="22"/>
      <c r="V80" s="32">
        <v>4.32</v>
      </c>
      <c r="W80" s="273">
        <v>4.056</v>
      </c>
      <c r="X80" s="253"/>
      <c r="Y80" s="253"/>
      <c r="Z80" s="247"/>
      <c r="AA80" s="274"/>
      <c r="AB80" s="266">
        <f t="shared" si="0"/>
        <v>41.520999999999994</v>
      </c>
      <c r="AC80" s="55">
        <f t="shared" si="20"/>
        <v>5.3068762781186081</v>
      </c>
      <c r="AD80" s="28">
        <v>5</v>
      </c>
      <c r="AE80" s="23">
        <f t="shared" si="21"/>
        <v>0.30687627811860807</v>
      </c>
      <c r="AF80" s="47">
        <f>IFERROR((AC80*100/AD80),"")</f>
        <v>106.13752556237216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0</v>
      </c>
      <c r="D81" s="24">
        <f t="shared" si="22"/>
        <v>46</v>
      </c>
      <c r="E81" s="24">
        <f t="shared" si="22"/>
        <v>37.043999999999997</v>
      </c>
      <c r="F81" s="24">
        <f t="shared" si="22"/>
        <v>47</v>
      </c>
      <c r="G81" s="24">
        <f t="shared" si="22"/>
        <v>60.7</v>
      </c>
      <c r="H81" s="24">
        <f t="shared" si="22"/>
        <v>0</v>
      </c>
      <c r="I81" s="24">
        <f t="shared" si="22"/>
        <v>49</v>
      </c>
      <c r="J81" s="24">
        <f t="shared" si="22"/>
        <v>37.945999999999998</v>
      </c>
      <c r="K81" s="24">
        <f t="shared" si="22"/>
        <v>50</v>
      </c>
      <c r="L81" s="44">
        <f t="shared" si="22"/>
        <v>59</v>
      </c>
      <c r="M81" s="43">
        <f t="shared" ref="M81:AA81" si="23">SUM(M82:M87)</f>
        <v>0</v>
      </c>
      <c r="N81" s="24">
        <f t="shared" si="23"/>
        <v>49</v>
      </c>
      <c r="O81" s="24">
        <f t="shared" si="23"/>
        <v>35.997999999999998</v>
      </c>
      <c r="P81" s="24">
        <f t="shared" si="23"/>
        <v>49</v>
      </c>
      <c r="Q81" s="24">
        <f t="shared" si="23"/>
        <v>59</v>
      </c>
      <c r="R81" s="24">
        <f t="shared" si="23"/>
        <v>0</v>
      </c>
      <c r="S81" s="24">
        <f t="shared" si="23"/>
        <v>49</v>
      </c>
      <c r="T81" s="24">
        <f t="shared" si="23"/>
        <v>49</v>
      </c>
      <c r="U81" s="24">
        <f t="shared" si="23"/>
        <v>0</v>
      </c>
      <c r="V81" s="33">
        <f t="shared" si="23"/>
        <v>52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729.68799999999987</v>
      </c>
      <c r="AC81" s="56">
        <f>IFERROR((AB81/$AB$5*1000),"")</f>
        <v>93.26278118609406</v>
      </c>
      <c r="AD81" s="24">
        <v>100</v>
      </c>
      <c r="AE81" s="63">
        <f t="shared" si="21"/>
        <v>-6.7372188139059404</v>
      </c>
      <c r="AF81" s="48">
        <f>IFERROR((AC81*100/AD81),"")</f>
        <v>93.26278118609406</v>
      </c>
    </row>
    <row r="82" spans="1:32" s="21" customFormat="1" ht="15.75" x14ac:dyDescent="0.25">
      <c r="A82" s="301"/>
      <c r="B82" s="54" t="s">
        <v>68</v>
      </c>
      <c r="C82" s="41"/>
      <c r="D82" s="22"/>
      <c r="E82" s="22"/>
      <c r="F82" s="22"/>
      <c r="G82" s="22">
        <v>60.7</v>
      </c>
      <c r="H82" s="22"/>
      <c r="I82" s="22"/>
      <c r="J82" s="22"/>
      <c r="K82" s="22"/>
      <c r="L82" s="42">
        <v>59</v>
      </c>
      <c r="M82" s="41"/>
      <c r="N82" s="22"/>
      <c r="O82" s="22"/>
      <c r="P82" s="22"/>
      <c r="Q82" s="22">
        <v>59</v>
      </c>
      <c r="R82" s="22"/>
      <c r="S82" s="22"/>
      <c r="T82" s="22"/>
      <c r="U82" s="22"/>
      <c r="V82" s="32">
        <v>52</v>
      </c>
      <c r="W82" s="273"/>
      <c r="X82" s="253"/>
      <c r="Y82" s="253"/>
      <c r="Z82" s="247"/>
      <c r="AA82" s="274"/>
      <c r="AB82" s="266">
        <f t="shared" si="0"/>
        <v>230.7</v>
      </c>
      <c r="AC82" s="55">
        <f>IFERROR((AB82/$AB$5*1000),"")</f>
        <v>29.486196319018404</v>
      </c>
      <c r="AD82" s="29"/>
      <c r="AE82" s="25"/>
      <c r="AF82" s="49"/>
    </row>
    <row r="83" spans="1:32" s="21" customFormat="1" ht="15.75" x14ac:dyDescent="0.25">
      <c r="A83" s="301"/>
      <c r="B83" s="141" t="s">
        <v>101</v>
      </c>
      <c r="C83" s="41"/>
      <c r="D83" s="22">
        <v>46</v>
      </c>
      <c r="E83" s="22"/>
      <c r="F83" s="22">
        <v>47</v>
      </c>
      <c r="G83" s="22"/>
      <c r="H83" s="22"/>
      <c r="I83" s="22">
        <v>49</v>
      </c>
      <c r="J83" s="22"/>
      <c r="K83" s="22">
        <v>50</v>
      </c>
      <c r="L83" s="42"/>
      <c r="M83" s="41"/>
      <c r="N83" s="22">
        <v>49</v>
      </c>
      <c r="O83" s="22"/>
      <c r="P83" s="22">
        <v>49</v>
      </c>
      <c r="Q83" s="22"/>
      <c r="R83" s="22"/>
      <c r="S83" s="22">
        <v>49</v>
      </c>
      <c r="T83" s="22">
        <v>49</v>
      </c>
      <c r="U83" s="22"/>
      <c r="V83" s="32"/>
      <c r="W83" s="273"/>
      <c r="X83" s="253"/>
      <c r="Y83" s="253"/>
      <c r="Z83" s="247"/>
      <c r="AA83" s="274"/>
      <c r="AB83" s="266">
        <f t="shared" si="0"/>
        <v>388</v>
      </c>
      <c r="AC83" s="55">
        <f>IFERROR((AB83/$AB$5*1000),"")</f>
        <v>49.591002044989779</v>
      </c>
      <c r="AD83" s="30"/>
      <c r="AE83" s="26"/>
      <c r="AF83" s="50"/>
    </row>
    <row r="84" spans="1:32" s="21" customFormat="1" ht="15.75" x14ac:dyDescent="0.25">
      <c r="A84" s="301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301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/>
      <c r="D87" s="22"/>
      <c r="E87" s="22">
        <v>37.043999999999997</v>
      </c>
      <c r="F87" s="22"/>
      <c r="G87" s="22"/>
      <c r="H87" s="22"/>
      <c r="I87" s="22"/>
      <c r="J87" s="22">
        <v>37.945999999999998</v>
      </c>
      <c r="K87" s="22"/>
      <c r="L87" s="42"/>
      <c r="M87" s="41"/>
      <c r="N87" s="22"/>
      <c r="O87" s="22">
        <v>35.997999999999998</v>
      </c>
      <c r="P87" s="22"/>
      <c r="Q87" s="22"/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110.988</v>
      </c>
      <c r="AC87" s="55">
        <f t="shared" ref="AC87:AC102" si="25">IFERROR((AB87/$AB$5*1000),"")</f>
        <v>14.185582822085889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46</v>
      </c>
      <c r="E88" s="22"/>
      <c r="F88" s="22">
        <v>47</v>
      </c>
      <c r="G88" s="22"/>
      <c r="H88" s="22"/>
      <c r="I88" s="22">
        <v>49</v>
      </c>
      <c r="J88" s="22"/>
      <c r="K88" s="22">
        <v>50</v>
      </c>
      <c r="L88" s="42"/>
      <c r="M88" s="41"/>
      <c r="N88" s="22">
        <v>49</v>
      </c>
      <c r="O88" s="22"/>
      <c r="P88" s="22">
        <v>49</v>
      </c>
      <c r="Q88" s="22"/>
      <c r="R88" s="22"/>
      <c r="S88" s="22">
        <v>49</v>
      </c>
      <c r="T88" s="22">
        <v>49</v>
      </c>
      <c r="U88" s="22"/>
      <c r="V88" s="32"/>
      <c r="W88" s="273"/>
      <c r="X88" s="253"/>
      <c r="Y88" s="253"/>
      <c r="Z88" s="247"/>
      <c r="AA88" s="274"/>
      <c r="AB88" s="266">
        <f t="shared" si="0"/>
        <v>388</v>
      </c>
      <c r="AC88" s="55">
        <f t="shared" si="25"/>
        <v>49.591002044989779</v>
      </c>
      <c r="AD88" s="28">
        <v>50</v>
      </c>
      <c r="AE88" s="23">
        <f t="shared" ref="AE88:AE93" si="26">IFERROR((AC88-AD88),"")</f>
        <v>-0.4089979550102214</v>
      </c>
      <c r="AF88" s="47">
        <f t="shared" ref="AF88:AF93" si="27">IFERROR((AC88*100/AD88),"")</f>
        <v>99.182004089979557</v>
      </c>
    </row>
    <row r="89" spans="1:32" s="21" customFormat="1" ht="31.5" x14ac:dyDescent="0.25">
      <c r="A89" s="46">
        <v>21</v>
      </c>
      <c r="B89" s="52" t="s">
        <v>18</v>
      </c>
      <c r="C89" s="41">
        <v>3.85</v>
      </c>
      <c r="D89" s="22">
        <v>3.85</v>
      </c>
      <c r="E89" s="22">
        <v>3.85</v>
      </c>
      <c r="F89" s="22">
        <v>3.85</v>
      </c>
      <c r="G89" s="22">
        <v>3.85</v>
      </c>
      <c r="H89" s="22">
        <v>3.85</v>
      </c>
      <c r="I89" s="22">
        <v>3.85</v>
      </c>
      <c r="J89" s="22">
        <v>4.2</v>
      </c>
      <c r="K89" s="22">
        <v>4.2</v>
      </c>
      <c r="L89" s="42">
        <v>4.2</v>
      </c>
      <c r="M89" s="41">
        <v>4.2</v>
      </c>
      <c r="N89" s="22">
        <v>5.25</v>
      </c>
      <c r="O89" s="22">
        <v>4.2</v>
      </c>
      <c r="P89" s="22">
        <v>4.2</v>
      </c>
      <c r="Q89" s="22">
        <v>4.2</v>
      </c>
      <c r="R89" s="22">
        <v>4.2</v>
      </c>
      <c r="S89" s="22">
        <v>4.2</v>
      </c>
      <c r="T89" s="22">
        <v>4.2</v>
      </c>
      <c r="U89" s="22">
        <v>4.2</v>
      </c>
      <c r="V89" s="32">
        <v>3.5</v>
      </c>
      <c r="W89" s="273"/>
      <c r="X89" s="253"/>
      <c r="Y89" s="253"/>
      <c r="Z89" s="247"/>
      <c r="AA89" s="274"/>
      <c r="AB89" s="266">
        <f t="shared" si="0"/>
        <v>81.90000000000002</v>
      </c>
      <c r="AC89" s="55">
        <f t="shared" si="25"/>
        <v>10.467791411042947</v>
      </c>
      <c r="AD89" s="28">
        <v>10</v>
      </c>
      <c r="AE89" s="23">
        <f t="shared" si="26"/>
        <v>0.4677914110429473</v>
      </c>
      <c r="AF89" s="47">
        <f t="shared" si="27"/>
        <v>104.67791411042947</v>
      </c>
    </row>
    <row r="90" spans="1:32" s="21" customFormat="1" ht="15.75" x14ac:dyDescent="0.25">
      <c r="A90" s="46">
        <v>22</v>
      </c>
      <c r="B90" s="52" t="s">
        <v>19</v>
      </c>
      <c r="C90" s="41">
        <v>7.0000000000000007E-2</v>
      </c>
      <c r="D90" s="22">
        <v>7.0000000000000007E-2</v>
      </c>
      <c r="E90" s="22">
        <v>7.0000000000000007E-2</v>
      </c>
      <c r="F90" s="22">
        <v>0.15</v>
      </c>
      <c r="G90" s="22"/>
      <c r="H90" s="22">
        <v>7.0000000000000007E-2</v>
      </c>
      <c r="I90" s="22">
        <v>7.0000000000000007E-2</v>
      </c>
      <c r="J90" s="22">
        <v>7.0000000000000007E-2</v>
      </c>
      <c r="K90" s="22">
        <v>0.11</v>
      </c>
      <c r="L90" s="42"/>
      <c r="M90" s="41">
        <v>7.0000000000000007E-2</v>
      </c>
      <c r="N90" s="22">
        <v>7.0000000000000007E-2</v>
      </c>
      <c r="O90" s="22">
        <v>7.0000000000000007E-2</v>
      </c>
      <c r="P90" s="22">
        <v>0.14000000000000001</v>
      </c>
      <c r="Q90" s="22"/>
      <c r="R90" s="22">
        <v>7.0000000000000007E-2</v>
      </c>
      <c r="S90" s="22">
        <v>7.0000000000000007E-2</v>
      </c>
      <c r="T90" s="22">
        <v>7.0000000000000007E-2</v>
      </c>
      <c r="U90" s="22">
        <v>0.12</v>
      </c>
      <c r="V90" s="32">
        <v>7.0000000000000007E-2</v>
      </c>
      <c r="W90" s="273">
        <v>0.06</v>
      </c>
      <c r="X90" s="253"/>
      <c r="Y90" s="253"/>
      <c r="Z90" s="247"/>
      <c r="AA90" s="274"/>
      <c r="AB90" s="266">
        <f t="shared" si="0"/>
        <v>1.4900000000000004</v>
      </c>
      <c r="AC90" s="55">
        <f t="shared" si="25"/>
        <v>0.19043967280163607</v>
      </c>
      <c r="AD90" s="28">
        <v>0.2</v>
      </c>
      <c r="AE90" s="23">
        <f t="shared" si="26"/>
        <v>-9.5603271983639437E-3</v>
      </c>
      <c r="AF90" s="47">
        <f t="shared" si="27"/>
        <v>95.219836400818025</v>
      </c>
    </row>
    <row r="91" spans="1:32" s="21" customFormat="1" ht="15.75" x14ac:dyDescent="0.25">
      <c r="A91" s="46">
        <v>23</v>
      </c>
      <c r="B91" s="52" t="s">
        <v>20</v>
      </c>
      <c r="C91" s="41">
        <v>0.76</v>
      </c>
      <c r="D91" s="22">
        <v>0.7</v>
      </c>
      <c r="E91" s="22">
        <v>0.7</v>
      </c>
      <c r="F91" s="22">
        <v>0.8</v>
      </c>
      <c r="G91" s="22">
        <v>0.8</v>
      </c>
      <c r="H91" s="22">
        <v>0.8</v>
      </c>
      <c r="I91" s="22">
        <v>0.8</v>
      </c>
      <c r="J91" s="22">
        <v>0.8</v>
      </c>
      <c r="K91" s="22">
        <v>0.8</v>
      </c>
      <c r="L91" s="42">
        <v>0.8</v>
      </c>
      <c r="M91" s="41">
        <v>0.8</v>
      </c>
      <c r="N91" s="22">
        <v>0.8</v>
      </c>
      <c r="O91" s="22">
        <v>0.8</v>
      </c>
      <c r="P91" s="22">
        <v>0.8</v>
      </c>
      <c r="Q91" s="22">
        <v>0.8</v>
      </c>
      <c r="R91" s="22">
        <v>0.8</v>
      </c>
      <c r="S91" s="22">
        <v>0.8</v>
      </c>
      <c r="T91" s="22">
        <v>0.8</v>
      </c>
      <c r="U91" s="22">
        <v>0.7</v>
      </c>
      <c r="V91" s="32">
        <v>0.8</v>
      </c>
      <c r="W91" s="273">
        <v>0.7</v>
      </c>
      <c r="X91" s="253"/>
      <c r="Y91" s="253"/>
      <c r="Z91" s="247"/>
      <c r="AA91" s="274"/>
      <c r="AB91" s="266">
        <f t="shared" si="0"/>
        <v>16.360000000000003</v>
      </c>
      <c r="AC91" s="55">
        <f t="shared" si="25"/>
        <v>2.0910020449897755</v>
      </c>
      <c r="AD91" s="28">
        <v>2</v>
      </c>
      <c r="AE91" s="23">
        <f t="shared" si="26"/>
        <v>9.1002044989775488E-2</v>
      </c>
      <c r="AF91" s="47">
        <f t="shared" si="27"/>
        <v>104.55010224948877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</v>
      </c>
      <c r="AC92" s="55">
        <f t="shared" si="25"/>
        <v>0</v>
      </c>
      <c r="AD92" s="28">
        <v>1</v>
      </c>
      <c r="AE92" s="23">
        <f t="shared" si="26"/>
        <v>-1</v>
      </c>
      <c r="AF92" s="47">
        <f t="shared" si="27"/>
        <v>0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/>
      <c r="F93" s="39">
        <v>1</v>
      </c>
      <c r="G93" s="39">
        <v>1.5</v>
      </c>
      <c r="H93" s="39"/>
      <c r="I93" s="39"/>
      <c r="J93" s="39"/>
      <c r="K93" s="39"/>
      <c r="L93" s="60">
        <v>1.5</v>
      </c>
      <c r="M93" s="59">
        <v>3.5</v>
      </c>
      <c r="N93" s="39">
        <v>1.5</v>
      </c>
      <c r="O93" s="39"/>
      <c r="P93" s="39"/>
      <c r="Q93" s="39"/>
      <c r="R93" s="39"/>
      <c r="S93" s="39"/>
      <c r="T93" s="39"/>
      <c r="U93" s="39"/>
      <c r="V93" s="72">
        <v>1.5</v>
      </c>
      <c r="W93" s="277"/>
      <c r="X93" s="278"/>
      <c r="Y93" s="278"/>
      <c r="Z93" s="279"/>
      <c r="AA93" s="280"/>
      <c r="AB93" s="268">
        <f t="shared" si="28"/>
        <v>10.5</v>
      </c>
      <c r="AC93" s="61">
        <f t="shared" si="25"/>
        <v>1.3420245398773007</v>
      </c>
      <c r="AD93" s="40">
        <v>10</v>
      </c>
      <c r="AE93" s="64">
        <f t="shared" si="26"/>
        <v>-8.6579754601226995</v>
      </c>
      <c r="AF93" s="62">
        <f t="shared" si="27"/>
        <v>13.420245398773009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/>
      <c r="G94" s="176">
        <v>8.9700000000000006</v>
      </c>
      <c r="H94" s="176"/>
      <c r="I94" s="176"/>
      <c r="J94" s="176"/>
      <c r="K94" s="176"/>
      <c r="L94" s="177"/>
      <c r="M94" s="175"/>
      <c r="N94" s="184"/>
      <c r="O94" s="176"/>
      <c r="P94" s="176"/>
      <c r="Q94" s="176">
        <v>9.66</v>
      </c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18.630000000000003</v>
      </c>
      <c r="AC94" s="187">
        <f t="shared" si="25"/>
        <v>2.3811349693251538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>
        <v>7.5</v>
      </c>
      <c r="F96" s="148"/>
      <c r="G96" s="148"/>
      <c r="H96" s="148"/>
      <c r="I96" s="148"/>
      <c r="J96" s="148"/>
      <c r="K96" s="148"/>
      <c r="L96" s="179"/>
      <c r="M96" s="178">
        <v>7.5</v>
      </c>
      <c r="N96" s="149"/>
      <c r="O96" s="148"/>
      <c r="P96" s="148"/>
      <c r="Q96" s="148"/>
      <c r="R96" s="148"/>
      <c r="S96" s="148"/>
      <c r="T96" s="148"/>
      <c r="U96" s="150"/>
      <c r="V96" s="150"/>
      <c r="W96" s="281">
        <v>7.5</v>
      </c>
      <c r="X96" s="255"/>
      <c r="Y96" s="255"/>
      <c r="Z96" s="149"/>
      <c r="AA96" s="179"/>
      <c r="AB96" s="193">
        <f t="shared" si="29"/>
        <v>22.5</v>
      </c>
      <c r="AC96" s="153">
        <f t="shared" si="25"/>
        <v>2.8757668711656441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/>
      <c r="G98" s="133"/>
      <c r="H98" s="133">
        <v>7.2</v>
      </c>
      <c r="I98" s="133"/>
      <c r="J98" s="133">
        <v>8.64</v>
      </c>
      <c r="K98" s="133"/>
      <c r="L98" s="181">
        <v>9.7200000000000006</v>
      </c>
      <c r="M98" s="180"/>
      <c r="N98" s="134"/>
      <c r="O98" s="133">
        <v>7.92</v>
      </c>
      <c r="P98" s="133"/>
      <c r="Q98" s="133"/>
      <c r="R98" s="133"/>
      <c r="S98" s="133"/>
      <c r="T98" s="133">
        <v>7.92</v>
      </c>
      <c r="U98" s="135"/>
      <c r="V98" s="135"/>
      <c r="W98" s="180"/>
      <c r="X98" s="133"/>
      <c r="Y98" s="133"/>
      <c r="Z98" s="134"/>
      <c r="AA98" s="181"/>
      <c r="AB98" s="194">
        <f t="shared" si="30"/>
        <v>41.400000000000006</v>
      </c>
      <c r="AC98" s="61">
        <f t="shared" si="25"/>
        <v>5.2914110429447856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2</v>
      </c>
      <c r="D100" s="142"/>
      <c r="E100" s="142">
        <v>4</v>
      </c>
      <c r="F100" s="142">
        <v>4</v>
      </c>
      <c r="G100" s="142">
        <v>70</v>
      </c>
      <c r="H100" s="142">
        <v>4</v>
      </c>
      <c r="I100" s="142"/>
      <c r="J100" s="142">
        <v>4</v>
      </c>
      <c r="K100" s="142">
        <v>4</v>
      </c>
      <c r="L100" s="183">
        <v>72</v>
      </c>
      <c r="M100" s="182">
        <v>4</v>
      </c>
      <c r="N100" s="142">
        <v>2</v>
      </c>
      <c r="O100" s="142">
        <v>2</v>
      </c>
      <c r="P100" s="142">
        <v>6</v>
      </c>
      <c r="Q100" s="142">
        <v>70</v>
      </c>
      <c r="R100" s="142">
        <v>4</v>
      </c>
      <c r="S100" s="142">
        <v>4</v>
      </c>
      <c r="T100" s="142">
        <v>4</v>
      </c>
      <c r="U100" s="142">
        <v>2</v>
      </c>
      <c r="V100" s="251">
        <v>60</v>
      </c>
      <c r="W100" s="180">
        <v>6</v>
      </c>
      <c r="X100" s="133"/>
      <c r="Y100" s="133"/>
      <c r="Z100" s="249"/>
      <c r="AA100" s="183"/>
      <c r="AB100" s="196">
        <f t="shared" si="30"/>
        <v>328</v>
      </c>
      <c r="AC100" s="167">
        <f t="shared" si="25"/>
        <v>41.922290388548056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/>
      <c r="D101" s="133">
        <v>0.7</v>
      </c>
      <c r="E101" s="133"/>
      <c r="F101" s="133"/>
      <c r="G101" s="133"/>
      <c r="H101" s="133"/>
      <c r="I101" s="133">
        <v>0.7</v>
      </c>
      <c r="J101" s="133"/>
      <c r="K101" s="133"/>
      <c r="L101" s="181"/>
      <c r="M101" s="180"/>
      <c r="N101" s="133">
        <v>0.7</v>
      </c>
      <c r="O101" s="133"/>
      <c r="P101" s="133"/>
      <c r="Q101" s="133"/>
      <c r="R101" s="133"/>
      <c r="S101" s="133">
        <v>0.7</v>
      </c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2.8</v>
      </c>
      <c r="AC101" s="198">
        <f t="shared" si="25"/>
        <v>0.35787321063394678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>IPSPG nr. 199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62.06799591002045</v>
      </c>
      <c r="D6" s="81">
        <f t="shared" ref="D6:D8" si="0">IFERROR(IF($C6=0,"",$C6-E6),"")</f>
        <v>62.06799591002045</v>
      </c>
      <c r="E6" s="14">
        <v>0</v>
      </c>
      <c r="F6" s="86">
        <f t="shared" ref="F6:F8" si="1">IFERROR(IF($C6=0,"",$D6*G6),"")</f>
        <v>5.0275076687116567</v>
      </c>
      <c r="G6" s="14">
        <v>8.1000000000000003E-2</v>
      </c>
      <c r="H6" s="154">
        <f t="shared" ref="H6:H8" si="2">IFERROR(IF($C6=0,"",$D6*I6),"")</f>
        <v>0.74481595092024544</v>
      </c>
      <c r="I6" s="14">
        <v>1.2E-2</v>
      </c>
      <c r="J6" s="90">
        <f t="shared" ref="J6:J8" si="3">IFERROR(IF($C6=0,"",$D6*K6),"")</f>
        <v>29.792638036809816</v>
      </c>
      <c r="K6" s="14">
        <v>0.48</v>
      </c>
      <c r="L6" s="77">
        <f t="shared" ref="L6:L8" si="4">IFERROR(IF($C6=0,"",$D6*M6),"")</f>
        <v>165.7215490797546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50.421779141104295</v>
      </c>
      <c r="D7" s="82">
        <f t="shared" si="0"/>
        <v>50.421779141104295</v>
      </c>
      <c r="E7" s="15">
        <v>0</v>
      </c>
      <c r="F7" s="87">
        <f t="shared" si="1"/>
        <v>4.5379601226993866</v>
      </c>
      <c r="G7" s="15">
        <v>0.09</v>
      </c>
      <c r="H7" s="91">
        <f t="shared" si="2"/>
        <v>1.5126533742331287</v>
      </c>
      <c r="I7" s="15">
        <v>0.03</v>
      </c>
      <c r="J7" s="91">
        <f t="shared" si="3"/>
        <v>24.20245398773006</v>
      </c>
      <c r="K7" s="15">
        <v>0.48</v>
      </c>
      <c r="L7" s="78">
        <f t="shared" si="4"/>
        <v>130.0881901840491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14.928425357873213</v>
      </c>
      <c r="D8" s="82">
        <f t="shared" si="0"/>
        <v>14.928425357873213</v>
      </c>
      <c r="E8" s="15">
        <v>0</v>
      </c>
      <c r="F8" s="87">
        <f t="shared" si="1"/>
        <v>1.4928425357873214</v>
      </c>
      <c r="G8" s="15">
        <v>0.1</v>
      </c>
      <c r="H8" s="91">
        <f t="shared" si="2"/>
        <v>0.14928425357873212</v>
      </c>
      <c r="I8" s="15">
        <v>0.01</v>
      </c>
      <c r="J8" s="91">
        <f t="shared" si="3"/>
        <v>10.897750511247445</v>
      </c>
      <c r="K8" s="15">
        <v>0.73</v>
      </c>
      <c r="L8" s="78">
        <f t="shared" si="4"/>
        <v>53.443762781186102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47.73773006134968</v>
      </c>
      <c r="D9" s="83">
        <f>SUM(D10:D18)</f>
        <v>47.437078220858901</v>
      </c>
      <c r="E9" s="16"/>
      <c r="F9" s="88">
        <f>SUM(F10:F18)</f>
        <v>4.8869787065439665</v>
      </c>
      <c r="G9" s="16"/>
      <c r="H9" s="92">
        <f>SUM(H10:H18)</f>
        <v>1.255226457055215</v>
      </c>
      <c r="I9" s="16"/>
      <c r="J9" s="92">
        <f>SUM(J10:J18)</f>
        <v>31.52458949386503</v>
      </c>
      <c r="K9" s="16"/>
      <c r="L9" s="79">
        <f>SUM(L10:L18)</f>
        <v>155.26247430981596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6.0455010224948875</v>
      </c>
      <c r="D10" s="84">
        <f>IFERROR(IF($C10=0,"",$C10-E10*C10/100),"")</f>
        <v>5.9850460122699385</v>
      </c>
      <c r="E10" s="17">
        <v>1</v>
      </c>
      <c r="F10" s="89">
        <f t="shared" ref="F10:F20" si="5">IFERROR(IF($C10=0,"",$D10*G10),"")</f>
        <v>0.69426533742331287</v>
      </c>
      <c r="G10" s="17">
        <v>0.11600000000000001</v>
      </c>
      <c r="H10" s="93">
        <f t="shared" ref="H10:H20" si="6">IFERROR(IF($C10=0,"",$D10*I10),"")</f>
        <v>0.11970092024539877</v>
      </c>
      <c r="I10" s="17">
        <v>0.02</v>
      </c>
      <c r="J10" s="93">
        <f t="shared" ref="J10:J20" si="7">IFERROR(IF($C10=0,"",$D10*K10),"")</f>
        <v>3.5311771472392635</v>
      </c>
      <c r="K10" s="18">
        <v>0.59</v>
      </c>
      <c r="L10" s="80">
        <f t="shared" ref="L10:L20" si="8">IFERROR(IF($C10=0,"",$D10*M10),"")</f>
        <v>20.528707822085892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10.288854805725972</v>
      </c>
      <c r="D11" s="84">
        <f t="shared" ref="D11:D74" si="9">IFERROR(IF($C11=0,"",$C11-E11*C11/100),"")</f>
        <v>10.185966257668712</v>
      </c>
      <c r="E11" s="144">
        <v>1</v>
      </c>
      <c r="F11" s="89">
        <f t="shared" si="5"/>
        <v>0.74357553680981592</v>
      </c>
      <c r="G11" s="17">
        <v>7.2999999999999995E-2</v>
      </c>
      <c r="H11" s="93">
        <f t="shared" si="6"/>
        <v>0.20371932515337424</v>
      </c>
      <c r="I11" s="17">
        <v>0.02</v>
      </c>
      <c r="J11" s="93">
        <f t="shared" si="7"/>
        <v>6.4171587423312886</v>
      </c>
      <c r="K11" s="18">
        <v>0.63</v>
      </c>
      <c r="L11" s="80">
        <f t="shared" si="8"/>
        <v>37.178776840490798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5.9688139059304701</v>
      </c>
      <c r="D12" s="84">
        <f t="shared" si="9"/>
        <v>5.9389698364008181</v>
      </c>
      <c r="E12" s="144">
        <v>0.5</v>
      </c>
      <c r="F12" s="89">
        <f t="shared" si="5"/>
        <v>0.59389698364008181</v>
      </c>
      <c r="G12" s="17">
        <v>0.1</v>
      </c>
      <c r="H12" s="93">
        <f t="shared" si="6"/>
        <v>0.23755879345603273</v>
      </c>
      <c r="I12" s="17">
        <v>0.04</v>
      </c>
      <c r="J12" s="93">
        <f t="shared" si="7"/>
        <v>3.9791097903885482</v>
      </c>
      <c r="K12" s="18">
        <v>0.67</v>
      </c>
      <c r="L12" s="80">
        <f t="shared" si="8"/>
        <v>19.301651968302657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2.9141104294478528</v>
      </c>
      <c r="D13" s="84">
        <f t="shared" si="9"/>
        <v>2.8849693251533743</v>
      </c>
      <c r="E13" s="144">
        <v>1</v>
      </c>
      <c r="F13" s="89">
        <f t="shared" si="5"/>
        <v>0.34619631901840492</v>
      </c>
      <c r="G13" s="17">
        <v>0.12</v>
      </c>
      <c r="H13" s="93">
        <f t="shared" si="6"/>
        <v>2.8849693251533744E-2</v>
      </c>
      <c r="I13" s="17">
        <v>0.01</v>
      </c>
      <c r="J13" s="93">
        <f t="shared" si="7"/>
        <v>1.932929447852761</v>
      </c>
      <c r="K13" s="18">
        <v>0.67</v>
      </c>
      <c r="L13" s="80">
        <f t="shared" si="8"/>
        <v>10.299340490797546</v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8.3716768916155413</v>
      </c>
      <c r="D14" s="84">
        <f t="shared" si="9"/>
        <v>8.329818507157464</v>
      </c>
      <c r="E14" s="144">
        <v>0.5</v>
      </c>
      <c r="F14" s="89">
        <f t="shared" si="5"/>
        <v>0.94126949130879345</v>
      </c>
      <c r="G14" s="17">
        <v>0.113</v>
      </c>
      <c r="H14" s="93">
        <f t="shared" si="6"/>
        <v>5.8308729550102252E-2</v>
      </c>
      <c r="I14" s="17">
        <v>7.0000000000000001E-3</v>
      </c>
      <c r="J14" s="93">
        <f t="shared" si="7"/>
        <v>6.0807675102249483</v>
      </c>
      <c r="K14" s="18">
        <v>0.73</v>
      </c>
      <c r="L14" s="80">
        <f t="shared" si="8"/>
        <v>28.571277479550101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8.5889570552147241</v>
      </c>
      <c r="D15" s="84">
        <f t="shared" si="9"/>
        <v>8.580368098159509</v>
      </c>
      <c r="E15" s="144">
        <v>0.1</v>
      </c>
      <c r="F15" s="89">
        <f t="shared" si="5"/>
        <v>1.0210638036809816</v>
      </c>
      <c r="G15" s="34">
        <v>0.11899999999999999</v>
      </c>
      <c r="H15" s="93">
        <f t="shared" si="6"/>
        <v>0.49766134969325154</v>
      </c>
      <c r="I15" s="34">
        <v>5.8000000000000003E-2</v>
      </c>
      <c r="J15" s="93">
        <f t="shared" si="7"/>
        <v>5.6115607361963189</v>
      </c>
      <c r="K15" s="36">
        <v>0.65400000000000003</v>
      </c>
      <c r="L15" s="80">
        <f t="shared" si="8"/>
        <v>21.107705521472393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3.080265848670757</v>
      </c>
      <c r="D16" s="84">
        <f t="shared" si="9"/>
        <v>3.0771855828220862</v>
      </c>
      <c r="E16" s="144">
        <v>0.1</v>
      </c>
      <c r="F16" s="89">
        <f t="shared" si="5"/>
        <v>0.28617825920245399</v>
      </c>
      <c r="G16" s="17">
        <v>9.2999999999999999E-2</v>
      </c>
      <c r="H16" s="93">
        <f t="shared" si="6"/>
        <v>3.3849041411042946E-2</v>
      </c>
      <c r="I16" s="17">
        <v>1.0999999999999999E-2</v>
      </c>
      <c r="J16" s="93">
        <f t="shared" si="7"/>
        <v>2.2463454754601231</v>
      </c>
      <c r="K16" s="18">
        <v>0.73</v>
      </c>
      <c r="L16" s="80">
        <f t="shared" si="8"/>
        <v>9.5085034509202462</v>
      </c>
      <c r="M16" s="10">
        <v>3.09</v>
      </c>
      <c r="N16" s="1"/>
    </row>
    <row r="17" spans="1:14" ht="15.75" x14ac:dyDescent="0.25">
      <c r="A17" s="317"/>
      <c r="B17" s="141" t="s">
        <v>93</v>
      </c>
      <c r="C17" s="157">
        <f>Analiza_CANTITATIVA!AC17</f>
        <v>1.5209611451942742</v>
      </c>
      <c r="D17" s="84">
        <f t="shared" si="9"/>
        <v>1.5057515337423315</v>
      </c>
      <c r="E17" s="144">
        <v>1</v>
      </c>
      <c r="F17" s="136">
        <f t="shared" si="5"/>
        <v>0.16563266871165647</v>
      </c>
      <c r="G17" s="137">
        <v>0.11</v>
      </c>
      <c r="H17" s="138">
        <f t="shared" si="6"/>
        <v>6.3241564417177931E-2</v>
      </c>
      <c r="I17" s="137">
        <v>4.2000000000000003E-2</v>
      </c>
      <c r="J17" s="138">
        <f t="shared" si="7"/>
        <v>1.0991986196319019</v>
      </c>
      <c r="K17" s="139">
        <v>0.73</v>
      </c>
      <c r="L17" s="140">
        <f t="shared" si="8"/>
        <v>5.6917407975460126</v>
      </c>
      <c r="M17" s="10">
        <v>3.78</v>
      </c>
      <c r="N17" s="1"/>
    </row>
    <row r="18" spans="1:14" ht="15.75" x14ac:dyDescent="0.25">
      <c r="A18" s="318"/>
      <c r="B18" s="141" t="s">
        <v>94</v>
      </c>
      <c r="C18" s="157">
        <f>Analiza_CANTITATIVA!AC18</f>
        <v>0.95858895705521474</v>
      </c>
      <c r="D18" s="84">
        <f t="shared" si="9"/>
        <v>0.94900306748466257</v>
      </c>
      <c r="E18" s="144">
        <v>1</v>
      </c>
      <c r="F18" s="136">
        <f t="shared" si="5"/>
        <v>9.4900306748466265E-2</v>
      </c>
      <c r="G18" s="137">
        <v>0.1</v>
      </c>
      <c r="H18" s="138">
        <f t="shared" si="6"/>
        <v>1.2337039877300613E-2</v>
      </c>
      <c r="I18" s="137">
        <v>1.2999999999999999E-2</v>
      </c>
      <c r="J18" s="138">
        <f t="shared" si="7"/>
        <v>0.62634202453987731</v>
      </c>
      <c r="K18" s="139">
        <v>0.66</v>
      </c>
      <c r="L18" s="140">
        <f t="shared" si="8"/>
        <v>3.0747699386503071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8.3588957055214728</v>
      </c>
      <c r="D19" s="84">
        <f t="shared" si="9"/>
        <v>8.3588957055214728</v>
      </c>
      <c r="E19" s="145">
        <v>0</v>
      </c>
      <c r="F19" s="87">
        <f t="shared" si="5"/>
        <v>0.8358895705521473</v>
      </c>
      <c r="G19" s="15">
        <v>0.1</v>
      </c>
      <c r="H19" s="91">
        <f t="shared" si="6"/>
        <v>0.10866564417177914</v>
      </c>
      <c r="I19" s="35">
        <v>1.2999999999999999E-2</v>
      </c>
      <c r="J19" s="91">
        <f t="shared" si="7"/>
        <v>6.1855828220858902</v>
      </c>
      <c r="K19" s="20">
        <v>0.74</v>
      </c>
      <c r="L19" s="78">
        <f t="shared" si="8"/>
        <v>30.092024539877304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121.93251533742331</v>
      </c>
      <c r="D20" s="84">
        <f t="shared" si="9"/>
        <v>87.791411042944787</v>
      </c>
      <c r="E20" s="145">
        <v>28</v>
      </c>
      <c r="F20" s="87">
        <f t="shared" si="5"/>
        <v>1.7558282208588958</v>
      </c>
      <c r="G20" s="15">
        <v>0.02</v>
      </c>
      <c r="H20" s="91">
        <f t="shared" si="6"/>
        <v>8.7791411042944786E-2</v>
      </c>
      <c r="I20" s="15">
        <v>1E-3</v>
      </c>
      <c r="J20" s="91">
        <f t="shared" si="7"/>
        <v>16.680368098159509</v>
      </c>
      <c r="K20" s="20">
        <v>0.19</v>
      </c>
      <c r="L20" s="78">
        <f t="shared" si="8"/>
        <v>70.233128834355838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221.1119631901841</v>
      </c>
      <c r="D21" s="83">
        <f>SUM(D22:D47)</f>
        <v>183.95360429447851</v>
      </c>
      <c r="E21" s="16"/>
      <c r="F21" s="88">
        <f>SUM(F22:F47)</f>
        <v>2.220281186094069</v>
      </c>
      <c r="G21" s="16"/>
      <c r="H21" s="92">
        <f>SUM(H22:H47)</f>
        <v>0.12434368609406952</v>
      </c>
      <c r="I21" s="16"/>
      <c r="J21" s="92">
        <f>SUM(J22:J47)</f>
        <v>18.726847520449898</v>
      </c>
      <c r="K21" s="16"/>
      <c r="L21" s="79">
        <f>SUM(L22:L47)</f>
        <v>53.170943251533743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14.941206543967281</v>
      </c>
      <c r="D23" s="84">
        <f t="shared" si="9"/>
        <v>11.205904907975462</v>
      </c>
      <c r="E23" s="137">
        <v>25</v>
      </c>
      <c r="F23" s="89">
        <f t="shared" ref="F23:F102" si="11">IFERROR(IF($C23=0,"",$D23*G23),"")</f>
        <v>6.7235429447852768E-2</v>
      </c>
      <c r="G23" s="17">
        <v>6.0000000000000001E-3</v>
      </c>
      <c r="H23" s="93">
        <f t="shared" ref="H23:H102" si="12">IFERROR(IF($C23=0,"",$D23*I23),"")</f>
        <v>3.3617714723926384E-2</v>
      </c>
      <c r="I23" s="17">
        <v>3.0000000000000001E-3</v>
      </c>
      <c r="J23" s="93">
        <f t="shared" ref="J23:J102" si="13">IFERROR(IF($C23=0,"",$D23*K23),"")</f>
        <v>0.63873657975460141</v>
      </c>
      <c r="K23" s="34">
        <v>5.7000000000000002E-2</v>
      </c>
      <c r="L23" s="80">
        <f t="shared" si="10"/>
        <v>1.3447085889570554</v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27.581799591002042</v>
      </c>
      <c r="D24" s="84">
        <f t="shared" si="9"/>
        <v>22.065439672801634</v>
      </c>
      <c r="E24" s="137">
        <v>20</v>
      </c>
      <c r="F24" s="89">
        <f t="shared" si="11"/>
        <v>0.17652351738241309</v>
      </c>
      <c r="G24" s="17">
        <v>8.0000000000000002E-3</v>
      </c>
      <c r="H24" s="93">
        <f t="shared" si="12"/>
        <v>0</v>
      </c>
      <c r="I24" s="17"/>
      <c r="J24" s="93">
        <f t="shared" si="13"/>
        <v>1.1915337423312882</v>
      </c>
      <c r="K24" s="34">
        <v>5.3999999999999999E-2</v>
      </c>
      <c r="L24" s="80">
        <f t="shared" si="10"/>
        <v>6.8402862985685067</v>
      </c>
      <c r="M24" s="13">
        <v>0.31</v>
      </c>
      <c r="N24" s="1"/>
    </row>
    <row r="25" spans="1:14" ht="15.75" x14ac:dyDescent="0.25">
      <c r="A25" s="317"/>
      <c r="B25" s="141" t="s">
        <v>106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30.240286298568517</v>
      </c>
      <c r="D27" s="84">
        <f t="shared" si="9"/>
        <v>25.401840490797554</v>
      </c>
      <c r="E27" s="137">
        <v>16</v>
      </c>
      <c r="F27" s="89">
        <f t="shared" si="11"/>
        <v>0.43183128834355844</v>
      </c>
      <c r="G27" s="34">
        <v>1.7000000000000001E-2</v>
      </c>
      <c r="H27" s="93">
        <f t="shared" si="12"/>
        <v>0</v>
      </c>
      <c r="I27" s="17"/>
      <c r="J27" s="93">
        <f t="shared" si="13"/>
        <v>2.4131748466257674</v>
      </c>
      <c r="K27" s="34">
        <v>9.5000000000000001E-2</v>
      </c>
      <c r="L27" s="80">
        <f t="shared" si="10"/>
        <v>10.668773006134971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34.355828220858903</v>
      </c>
      <c r="D28" s="84">
        <f t="shared" si="9"/>
        <v>27.484662576687121</v>
      </c>
      <c r="E28" s="137">
        <v>20</v>
      </c>
      <c r="F28" s="89">
        <f t="shared" si="11"/>
        <v>0.35730061349693254</v>
      </c>
      <c r="G28" s="34">
        <v>1.2999999999999999E-2</v>
      </c>
      <c r="H28" s="93">
        <f t="shared" si="12"/>
        <v>2.7484662576687122E-2</v>
      </c>
      <c r="I28" s="17">
        <v>1E-3</v>
      </c>
      <c r="J28" s="93">
        <f t="shared" si="13"/>
        <v>1.9239263803680986</v>
      </c>
      <c r="K28" s="17">
        <v>7.0000000000000007E-2</v>
      </c>
      <c r="L28" s="80">
        <f t="shared" si="10"/>
        <v>11.268711656441718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18.826687116564418</v>
      </c>
      <c r="D29" s="84">
        <f t="shared" si="9"/>
        <v>17.50881901840491</v>
      </c>
      <c r="E29" s="137">
        <v>7</v>
      </c>
      <c r="F29" s="89">
        <f t="shared" si="11"/>
        <v>0.14007055214723929</v>
      </c>
      <c r="G29" s="17">
        <v>8.0000000000000002E-3</v>
      </c>
      <c r="H29" s="93">
        <f t="shared" si="12"/>
        <v>0</v>
      </c>
      <c r="I29" s="17"/>
      <c r="J29" s="93">
        <f t="shared" si="13"/>
        <v>0.52526457055214726</v>
      </c>
      <c r="K29" s="17">
        <v>0.03</v>
      </c>
      <c r="L29" s="80">
        <f t="shared" si="10"/>
        <v>2.101058282208589</v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16.270449897750513</v>
      </c>
      <c r="D30" s="84">
        <f t="shared" si="9"/>
        <v>13.016359918200411</v>
      </c>
      <c r="E30" s="137">
        <v>20</v>
      </c>
      <c r="F30" s="89">
        <f t="shared" si="11"/>
        <v>0.22127811860940702</v>
      </c>
      <c r="G30" s="34">
        <v>1.7000000000000001E-2</v>
      </c>
      <c r="H30" s="93">
        <f t="shared" si="12"/>
        <v>0</v>
      </c>
      <c r="I30" s="17"/>
      <c r="J30" s="93">
        <f t="shared" si="13"/>
        <v>1.4057668711656444</v>
      </c>
      <c r="K30" s="34">
        <v>0.108</v>
      </c>
      <c r="L30" s="80">
        <f t="shared" si="10"/>
        <v>5.5970347648261765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23.070040899795501</v>
      </c>
      <c r="D31" s="84">
        <f t="shared" si="9"/>
        <v>21.916538854805726</v>
      </c>
      <c r="E31" s="137">
        <v>5</v>
      </c>
      <c r="F31" s="89">
        <f t="shared" si="11"/>
        <v>0.13149923312883435</v>
      </c>
      <c r="G31" s="17">
        <v>6.0000000000000001E-3</v>
      </c>
      <c r="H31" s="93">
        <f t="shared" si="12"/>
        <v>0</v>
      </c>
      <c r="I31" s="17"/>
      <c r="J31" s="93">
        <f t="shared" si="13"/>
        <v>0.92049463190184055</v>
      </c>
      <c r="K31" s="34">
        <v>4.2000000000000003E-2</v>
      </c>
      <c r="L31" s="80">
        <f t="shared" si="10"/>
        <v>3.9449769938650303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3.8087934560327197</v>
      </c>
      <c r="D32" s="84">
        <f t="shared" si="9"/>
        <v>3.0470347648261757</v>
      </c>
      <c r="E32" s="137">
        <v>20</v>
      </c>
      <c r="F32" s="89">
        <f t="shared" si="11"/>
        <v>6.0940695296523517E-2</v>
      </c>
      <c r="G32" s="17">
        <v>0.02</v>
      </c>
      <c r="H32" s="93">
        <f t="shared" si="12"/>
        <v>0</v>
      </c>
      <c r="I32" s="17"/>
      <c r="J32" s="93">
        <f t="shared" si="13"/>
        <v>0.18282208588957055</v>
      </c>
      <c r="K32" s="17">
        <v>0.06</v>
      </c>
      <c r="L32" s="80">
        <f t="shared" si="10"/>
        <v>1.0359918200408997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20.590490797546011</v>
      </c>
      <c r="D33" s="84">
        <f t="shared" si="9"/>
        <v>16.472392638036808</v>
      </c>
      <c r="E33" s="137">
        <v>20</v>
      </c>
      <c r="F33" s="89">
        <f t="shared" si="11"/>
        <v>0.32944785276073618</v>
      </c>
      <c r="G33" s="17">
        <v>0.02</v>
      </c>
      <c r="H33" s="93">
        <f t="shared" si="12"/>
        <v>1.647239263803681E-2</v>
      </c>
      <c r="I33" s="17">
        <v>1E-3</v>
      </c>
      <c r="J33" s="93">
        <f t="shared" si="13"/>
        <v>8.2361963190184042</v>
      </c>
      <c r="K33" s="17">
        <v>0.5</v>
      </c>
      <c r="L33" s="80">
        <f t="shared" si="10"/>
        <v>4.1180981595092021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14.187116564417177</v>
      </c>
      <c r="D34" s="84">
        <f t="shared" si="9"/>
        <v>10.640337423312884</v>
      </c>
      <c r="E34" s="137">
        <v>25</v>
      </c>
      <c r="F34" s="89">
        <f t="shared" si="11"/>
        <v>0.10640337423312884</v>
      </c>
      <c r="G34" s="17">
        <v>0.01</v>
      </c>
      <c r="H34" s="93">
        <f t="shared" si="12"/>
        <v>0</v>
      </c>
      <c r="I34" s="17"/>
      <c r="J34" s="93">
        <f t="shared" si="13"/>
        <v>0.63842024539877307</v>
      </c>
      <c r="K34" s="17">
        <v>0.06</v>
      </c>
      <c r="L34" s="80">
        <f t="shared" si="10"/>
        <v>3.1921012269938651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1.278118609406953</v>
      </c>
      <c r="D38" s="84">
        <f t="shared" si="9"/>
        <v>1.278118609406953</v>
      </c>
      <c r="E38" s="137"/>
      <c r="F38" s="89">
        <f t="shared" si="11"/>
        <v>1.278118609406953E-2</v>
      </c>
      <c r="G38" s="17">
        <v>0.01</v>
      </c>
      <c r="H38" s="93">
        <f t="shared" si="12"/>
        <v>2.5562372188139061E-3</v>
      </c>
      <c r="I38" s="17">
        <v>2E-3</v>
      </c>
      <c r="J38" s="93">
        <f t="shared" si="13"/>
        <v>3.834355828220859E-2</v>
      </c>
      <c r="K38" s="17">
        <v>0.03</v>
      </c>
      <c r="L38" s="80">
        <f t="shared" si="10"/>
        <v>0.15337423312883436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5.7361963190184042</v>
      </c>
      <c r="D39" s="84">
        <f t="shared" si="9"/>
        <v>5.7361963190184042</v>
      </c>
      <c r="E39" s="137"/>
      <c r="F39" s="89">
        <f t="shared" si="11"/>
        <v>5.7361963190184044E-2</v>
      </c>
      <c r="G39" s="17">
        <v>0.01</v>
      </c>
      <c r="H39" s="93">
        <f t="shared" si="12"/>
        <v>2.2944785276073618E-2</v>
      </c>
      <c r="I39" s="17">
        <v>4.0000000000000001E-3</v>
      </c>
      <c r="J39" s="93">
        <f t="shared" si="13"/>
        <v>0.17208588957055213</v>
      </c>
      <c r="K39" s="17">
        <v>0.03</v>
      </c>
      <c r="L39" s="80">
        <f t="shared" si="10"/>
        <v>1.0898773006134967</v>
      </c>
      <c r="M39" s="13">
        <v>0.19</v>
      </c>
      <c r="N39" s="1"/>
    </row>
    <row r="40" spans="1:14" ht="15.75" x14ac:dyDescent="0.25">
      <c r="A40" s="317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97</v>
      </c>
      <c r="C41" s="157">
        <f>Analiza_CANTITATIVA!AC41</f>
        <v>0</v>
      </c>
      <c r="D41" s="84" t="str">
        <f t="shared" si="9"/>
        <v/>
      </c>
      <c r="E41" s="137">
        <v>30</v>
      </c>
      <c r="F41" s="89" t="str">
        <f t="shared" si="11"/>
        <v/>
      </c>
      <c r="G41" s="17">
        <v>7.0000000000000001E-3</v>
      </c>
      <c r="H41" s="93" t="str">
        <f t="shared" si="12"/>
        <v/>
      </c>
      <c r="I41" s="17">
        <v>2E-3</v>
      </c>
      <c r="J41" s="93" t="str">
        <f t="shared" si="13"/>
        <v/>
      </c>
      <c r="K41" s="17">
        <v>0.03</v>
      </c>
      <c r="L41" s="80" t="str">
        <f t="shared" si="10"/>
        <v/>
      </c>
      <c r="M41" s="13">
        <v>0.16</v>
      </c>
      <c r="N41" s="1"/>
    </row>
    <row r="42" spans="1:14" ht="15.75" x14ac:dyDescent="0.25">
      <c r="A42" s="317"/>
      <c r="B42" s="283" t="s">
        <v>109</v>
      </c>
      <c r="C42" s="157">
        <f>Analiza_CANTITATIVA!AC42</f>
        <v>6.1349693251533743</v>
      </c>
      <c r="D42" s="84">
        <f t="shared" si="9"/>
        <v>4.9079754601226995</v>
      </c>
      <c r="E42" s="137">
        <v>20</v>
      </c>
      <c r="F42" s="89">
        <f t="shared" si="11"/>
        <v>3.4355828220858899E-2</v>
      </c>
      <c r="G42" s="17">
        <v>7.0000000000000001E-3</v>
      </c>
      <c r="H42" s="93">
        <f t="shared" si="12"/>
        <v>9.8159509202453993E-3</v>
      </c>
      <c r="I42" s="17">
        <v>2E-3</v>
      </c>
      <c r="J42" s="93">
        <f t="shared" si="13"/>
        <v>0.16687116564417179</v>
      </c>
      <c r="K42" s="17">
        <v>3.4000000000000002E-2</v>
      </c>
      <c r="L42" s="80">
        <f t="shared" si="10"/>
        <v>0.68711656441717794</v>
      </c>
      <c r="M42" s="13">
        <v>0.14000000000000001</v>
      </c>
      <c r="N42" s="1"/>
    </row>
    <row r="43" spans="1:14" ht="15.75" x14ac:dyDescent="0.25">
      <c r="A43" s="317"/>
      <c r="B43" s="283" t="s">
        <v>110</v>
      </c>
      <c r="C43" s="157">
        <f>Analiza_CANTITATIVA!AC43</f>
        <v>2.0449897750511248</v>
      </c>
      <c r="D43" s="84">
        <f t="shared" si="9"/>
        <v>1.6359918200408998</v>
      </c>
      <c r="E43" s="137">
        <v>20</v>
      </c>
      <c r="F43" s="89">
        <f t="shared" si="11"/>
        <v>2.1267893660531698E-2</v>
      </c>
      <c r="G43" s="17">
        <v>1.2999999999999999E-2</v>
      </c>
      <c r="H43" s="93">
        <f t="shared" si="12"/>
        <v>4.9079754601226997E-3</v>
      </c>
      <c r="I43" s="17">
        <v>3.0000000000000001E-3</v>
      </c>
      <c r="J43" s="93">
        <f t="shared" si="13"/>
        <v>0.1259713701431493</v>
      </c>
      <c r="K43" s="17">
        <v>7.6999999999999999E-2</v>
      </c>
      <c r="L43" s="80">
        <f t="shared" si="10"/>
        <v>0.458077709611452</v>
      </c>
      <c r="M43" s="13">
        <v>0.28000000000000003</v>
      </c>
      <c r="N43" s="1"/>
    </row>
    <row r="44" spans="1:14" ht="15.75" x14ac:dyDescent="0.25">
      <c r="A44" s="317"/>
      <c r="B44" s="283" t="s">
        <v>111</v>
      </c>
      <c r="C44" s="157">
        <f>Analiza_CANTITATIVA!AC44</f>
        <v>2.0449897750511248</v>
      </c>
      <c r="D44" s="84">
        <f t="shared" si="9"/>
        <v>1.6359918200408998</v>
      </c>
      <c r="E44" s="137">
        <v>20</v>
      </c>
      <c r="F44" s="89">
        <f t="shared" si="11"/>
        <v>7.1983640081799583E-2</v>
      </c>
      <c r="G44" s="17">
        <v>4.3999999999999997E-2</v>
      </c>
      <c r="H44" s="93">
        <f t="shared" si="12"/>
        <v>6.5439672801635993E-3</v>
      </c>
      <c r="I44" s="17">
        <v>4.0000000000000001E-3</v>
      </c>
      <c r="J44" s="93">
        <f t="shared" si="13"/>
        <v>0.14723926380368099</v>
      </c>
      <c r="K44" s="17">
        <v>0.09</v>
      </c>
      <c r="L44" s="80">
        <f t="shared" si="10"/>
        <v>0.67075664621676889</v>
      </c>
      <c r="M44" s="13">
        <v>0.41</v>
      </c>
      <c r="N44" s="1"/>
    </row>
    <row r="45" spans="1:14" ht="15.75" x14ac:dyDescent="0.25">
      <c r="A45" s="317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17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10.04601226993865</v>
      </c>
      <c r="D48" s="83">
        <f>SUM(D49:D51)</f>
        <v>9.9925102249488766</v>
      </c>
      <c r="E48" s="16"/>
      <c r="F48" s="88">
        <f>SUM(F49:F51)</f>
        <v>2.2163274539877307</v>
      </c>
      <c r="G48" s="16"/>
      <c r="H48" s="92">
        <f>SUM(H49:H51)</f>
        <v>9.7503016359918204E-2</v>
      </c>
      <c r="I48" s="16"/>
      <c r="J48" s="92">
        <f>SUM(J49:J51)</f>
        <v>5.1886539366053173</v>
      </c>
      <c r="K48" s="16"/>
      <c r="L48" s="79">
        <f>SUM(L49:L51)</f>
        <v>30.297413599182004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7.0807770961145202</v>
      </c>
      <c r="D49" s="84">
        <f t="shared" si="9"/>
        <v>7.0453732106339473</v>
      </c>
      <c r="E49" s="139">
        <v>0.5</v>
      </c>
      <c r="F49" s="89">
        <f t="shared" si="11"/>
        <v>1.620435838445808</v>
      </c>
      <c r="G49" s="18">
        <v>0.23</v>
      </c>
      <c r="H49" s="93">
        <f t="shared" si="12"/>
        <v>7.045373210633947E-2</v>
      </c>
      <c r="I49" s="17">
        <v>0.01</v>
      </c>
      <c r="J49" s="93">
        <f t="shared" si="13"/>
        <v>3.7340478016359921</v>
      </c>
      <c r="K49" s="17">
        <v>0.53</v>
      </c>
      <c r="L49" s="80">
        <f t="shared" si="10"/>
        <v>22.122471881390595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2.556237218813906</v>
      </c>
      <c r="D50" s="84">
        <f t="shared" si="9"/>
        <v>2.5434560327198366</v>
      </c>
      <c r="E50" s="139">
        <v>0.5</v>
      </c>
      <c r="F50" s="89">
        <f t="shared" si="11"/>
        <v>0.55956032719836402</v>
      </c>
      <c r="G50" s="18">
        <v>0.22</v>
      </c>
      <c r="H50" s="93">
        <f t="shared" si="12"/>
        <v>2.5434560327198368E-2</v>
      </c>
      <c r="I50" s="17">
        <v>0.01</v>
      </c>
      <c r="J50" s="93">
        <f t="shared" si="13"/>
        <v>1.3734662576687118</v>
      </c>
      <c r="K50" s="17">
        <v>0.54</v>
      </c>
      <c r="L50" s="80">
        <f t="shared" si="10"/>
        <v>7.7066717791411046</v>
      </c>
      <c r="M50" s="13">
        <v>3.03</v>
      </c>
      <c r="N50" s="1"/>
    </row>
    <row r="51" spans="1:14" ht="15.75" x14ac:dyDescent="0.25">
      <c r="A51" s="318"/>
      <c r="B51" s="162" t="s">
        <v>105</v>
      </c>
      <c r="C51" s="157">
        <f>Analiza_CANTITATIVA!AC51</f>
        <v>0.40899795501022496</v>
      </c>
      <c r="D51" s="84">
        <f t="shared" si="9"/>
        <v>0.40368098159509203</v>
      </c>
      <c r="E51" s="139">
        <v>1.3</v>
      </c>
      <c r="F51" s="89">
        <f t="shared" si="11"/>
        <v>3.6331288343558282E-2</v>
      </c>
      <c r="G51" s="18">
        <v>0.09</v>
      </c>
      <c r="H51" s="93">
        <f t="shared" si="12"/>
        <v>1.6147239263803682E-3</v>
      </c>
      <c r="I51" s="17">
        <v>4.0000000000000001E-3</v>
      </c>
      <c r="J51" s="93">
        <f t="shared" si="13"/>
        <v>8.1139877300613505E-2</v>
      </c>
      <c r="K51" s="17">
        <v>0.20100000000000001</v>
      </c>
      <c r="L51" s="80">
        <f t="shared" si="10"/>
        <v>0.46826993865030669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166.25894683026584</v>
      </c>
      <c r="D52" s="83">
        <f>SUM(D53:D65)</f>
        <v>127.00268404907976</v>
      </c>
      <c r="E52" s="16"/>
      <c r="F52" s="88">
        <f>SUM(F53:F65)</f>
        <v>0.75302907719836398</v>
      </c>
      <c r="G52" s="16"/>
      <c r="H52" s="92">
        <f>SUM(H53:H65)</f>
        <v>0.12082687883435583</v>
      </c>
      <c r="I52" s="16"/>
      <c r="J52" s="92">
        <f>SUM(J53:J65)</f>
        <v>33.993437563905935</v>
      </c>
      <c r="K52" s="16"/>
      <c r="L52" s="79">
        <f>SUM(L53:L65)</f>
        <v>69.161942740286293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42.075664621676893</v>
      </c>
      <c r="D53" s="84">
        <f t="shared" si="9"/>
        <v>37.02658486707567</v>
      </c>
      <c r="E53" s="137">
        <v>12</v>
      </c>
      <c r="F53" s="89">
        <f t="shared" si="11"/>
        <v>0.14810633946830268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4.1840040899795508</v>
      </c>
      <c r="K53" s="34">
        <v>0.113</v>
      </c>
      <c r="L53" s="80">
        <f t="shared" si="10"/>
        <v>17.402494887525563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7.2852760736196318</v>
      </c>
      <c r="D54" s="84">
        <f t="shared" si="9"/>
        <v>6.5567484662576687</v>
      </c>
      <c r="E54" s="137">
        <v>10</v>
      </c>
      <c r="F54" s="89">
        <f t="shared" si="11"/>
        <v>4.589723926380368E-2</v>
      </c>
      <c r="G54" s="17">
        <v>7.0000000000000001E-3</v>
      </c>
      <c r="H54" s="93">
        <f t="shared" si="12"/>
        <v>0</v>
      </c>
      <c r="I54" s="17">
        <v>0</v>
      </c>
      <c r="J54" s="93">
        <f t="shared" si="13"/>
        <v>0.85237730061349692</v>
      </c>
      <c r="K54" s="17">
        <v>0.13</v>
      </c>
      <c r="L54" s="80">
        <f t="shared" si="10"/>
        <v>3.8684815950920242</v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0.72213701431492849</v>
      </c>
      <c r="D57" s="84">
        <f t="shared" si="9"/>
        <v>0.57770961145194277</v>
      </c>
      <c r="E57" s="137">
        <v>20</v>
      </c>
      <c r="F57" s="89">
        <f t="shared" si="11"/>
        <v>5.1993865030674847E-3</v>
      </c>
      <c r="G57" s="17">
        <v>8.9999999999999993E-3</v>
      </c>
      <c r="H57" s="93">
        <f t="shared" si="12"/>
        <v>1.7331288343558284E-3</v>
      </c>
      <c r="I57" s="17">
        <v>3.0000000000000001E-3</v>
      </c>
      <c r="J57" s="93">
        <f t="shared" si="13"/>
        <v>5.1993865030674845E-2</v>
      </c>
      <c r="K57" s="17">
        <v>0.09</v>
      </c>
      <c r="L57" s="80">
        <f t="shared" si="10"/>
        <v>0.2253067484662577</v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1.3611963190184049</v>
      </c>
      <c r="D60" s="84">
        <f t="shared" si="9"/>
        <v>1.1570168711656441</v>
      </c>
      <c r="E60" s="137">
        <v>15</v>
      </c>
      <c r="F60" s="89">
        <f t="shared" si="11"/>
        <v>1.1570168711656441E-2</v>
      </c>
      <c r="G60" s="17">
        <v>0.01</v>
      </c>
      <c r="H60" s="93">
        <f t="shared" si="12"/>
        <v>3.4710506134969323E-3</v>
      </c>
      <c r="I60" s="17">
        <v>3.0000000000000001E-3</v>
      </c>
      <c r="J60" s="93">
        <f t="shared" si="13"/>
        <v>0.16892446319018403</v>
      </c>
      <c r="K60" s="17">
        <v>0.14599999999999999</v>
      </c>
      <c r="L60" s="80">
        <f t="shared" si="10"/>
        <v>0.70578029141104293</v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1.3611963190184049</v>
      </c>
      <c r="D61" s="84">
        <f t="shared" si="9"/>
        <v>1.1570168711656441</v>
      </c>
      <c r="E61" s="137">
        <v>15</v>
      </c>
      <c r="F61" s="89">
        <f t="shared" si="11"/>
        <v>1.0413151840490796E-2</v>
      </c>
      <c r="G61" s="17">
        <v>8.9999999999999993E-3</v>
      </c>
      <c r="H61" s="93">
        <f t="shared" si="12"/>
        <v>4.6280674846625762E-3</v>
      </c>
      <c r="I61" s="17">
        <v>4.0000000000000001E-3</v>
      </c>
      <c r="J61" s="93">
        <f t="shared" si="13"/>
        <v>0.12611483895705522</v>
      </c>
      <c r="K61" s="17">
        <v>0.109</v>
      </c>
      <c r="L61" s="80">
        <f t="shared" si="10"/>
        <v>0.54379792944785266</v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2.134458077709612</v>
      </c>
      <c r="D62" s="84">
        <f t="shared" si="9"/>
        <v>1.2806748466257671</v>
      </c>
      <c r="E62" s="137">
        <v>40</v>
      </c>
      <c r="F62" s="89">
        <f t="shared" si="11"/>
        <v>1.2806748466257671E-2</v>
      </c>
      <c r="G62" s="17">
        <v>0.01</v>
      </c>
      <c r="H62" s="93">
        <f t="shared" si="12"/>
        <v>3.8420245398773016E-3</v>
      </c>
      <c r="I62" s="17">
        <v>3.0000000000000001E-3</v>
      </c>
      <c r="J62" s="93">
        <f t="shared" si="13"/>
        <v>0.11526073619631903</v>
      </c>
      <c r="K62" s="17">
        <v>0.09</v>
      </c>
      <c r="L62" s="80">
        <f t="shared" si="10"/>
        <v>0.37139570552147244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40.805214723926376</v>
      </c>
      <c r="D63" s="84">
        <f t="shared" si="9"/>
        <v>28.563650306748464</v>
      </c>
      <c r="E63" s="137">
        <v>30</v>
      </c>
      <c r="F63" s="89">
        <f t="shared" si="11"/>
        <v>0.25707285276073616</v>
      </c>
      <c r="G63" s="17">
        <v>8.9999999999999993E-3</v>
      </c>
      <c r="H63" s="93">
        <f t="shared" si="12"/>
        <v>2.8563650306748463E-2</v>
      </c>
      <c r="I63" s="17">
        <v>1E-3</v>
      </c>
      <c r="J63" s="93">
        <f t="shared" si="13"/>
        <v>3.1420015337423313</v>
      </c>
      <c r="K63" s="17">
        <v>0.11</v>
      </c>
      <c r="L63" s="80">
        <f t="shared" si="10"/>
        <v>13.424915644171778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33.090490797546018</v>
      </c>
      <c r="D64" s="84">
        <f t="shared" si="9"/>
        <v>24.486963190184053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19.589570552147244</v>
      </c>
      <c r="K64" s="17">
        <v>0.8</v>
      </c>
      <c r="L64" s="80">
        <f t="shared" si="10"/>
        <v>9.3050460122699405</v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37.423312883435585</v>
      </c>
      <c r="D65" s="84">
        <f t="shared" si="9"/>
        <v>26.196319018404907</v>
      </c>
      <c r="E65" s="137">
        <v>30</v>
      </c>
      <c r="F65" s="89">
        <f t="shared" si="11"/>
        <v>0.26196319018404907</v>
      </c>
      <c r="G65" s="17">
        <v>0.01</v>
      </c>
      <c r="H65" s="93">
        <f t="shared" si="12"/>
        <v>7.8588957055214723E-2</v>
      </c>
      <c r="I65" s="17">
        <v>3.0000000000000001E-3</v>
      </c>
      <c r="J65" s="93">
        <f t="shared" si="13"/>
        <v>5.7631901840490798</v>
      </c>
      <c r="K65" s="17">
        <v>0.22</v>
      </c>
      <c r="L65" s="80">
        <f t="shared" si="10"/>
        <v>23.314723926380367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3.6362474437627812</v>
      </c>
      <c r="D66" s="84">
        <f t="shared" si="9"/>
        <v>3.6362474437627812</v>
      </c>
      <c r="E66" s="146">
        <v>0</v>
      </c>
      <c r="F66" s="87">
        <f t="shared" si="11"/>
        <v>6.1816206543967286E-2</v>
      </c>
      <c r="G66" s="15">
        <v>1.7000000000000001E-2</v>
      </c>
      <c r="H66" s="91">
        <f t="shared" si="12"/>
        <v>2.5453732106339468E-2</v>
      </c>
      <c r="I66" s="15">
        <v>7.0000000000000001E-3</v>
      </c>
      <c r="J66" s="91">
        <f t="shared" si="13"/>
        <v>2.2908358895705523</v>
      </c>
      <c r="K66" s="15">
        <v>0.63</v>
      </c>
      <c r="L66" s="78">
        <f t="shared" si="10"/>
        <v>9.0906186094069525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11.183537832310838</v>
      </c>
      <c r="D67" s="83">
        <f>SUM(D68:D70)</f>
        <v>11.183537832310838</v>
      </c>
      <c r="E67" s="16"/>
      <c r="F67" s="88">
        <f>SUM(F68:F70)</f>
        <v>1.002939672801636</v>
      </c>
      <c r="G67" s="16"/>
      <c r="H67" s="92">
        <f>SUM(H68:H70)</f>
        <v>0.86304959100204504</v>
      </c>
      <c r="I67" s="16"/>
      <c r="J67" s="92">
        <f>SUM(J68:J70)</f>
        <v>8.4291922290388541</v>
      </c>
      <c r="K67" s="16"/>
      <c r="L67" s="79">
        <f>SUM(L68:L70)</f>
        <v>44.390337423312879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8.1160531697341511</v>
      </c>
      <c r="D68" s="84">
        <f t="shared" si="9"/>
        <v>8.1160531697341511</v>
      </c>
      <c r="E68" s="137">
        <v>0</v>
      </c>
      <c r="F68" s="89">
        <f t="shared" si="11"/>
        <v>0.66551635991820046</v>
      </c>
      <c r="G68" s="17">
        <v>8.2000000000000003E-2</v>
      </c>
      <c r="H68" s="93">
        <f t="shared" si="12"/>
        <v>0.7710250511247444</v>
      </c>
      <c r="I68" s="17">
        <v>9.5000000000000001E-2</v>
      </c>
      <c r="J68" s="93">
        <f t="shared" si="13"/>
        <v>6.0058793456032715</v>
      </c>
      <c r="K68" s="17">
        <v>0.74</v>
      </c>
      <c r="L68" s="80">
        <f t="shared" si="10"/>
        <v>34.57438650306748</v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3.0674846625766872</v>
      </c>
      <c r="D69" s="84">
        <f t="shared" si="9"/>
        <v>3.0674846625766872</v>
      </c>
      <c r="E69" s="137">
        <v>0</v>
      </c>
      <c r="F69" s="89">
        <f t="shared" si="11"/>
        <v>0.33742331288343558</v>
      </c>
      <c r="G69" s="17">
        <v>0.11</v>
      </c>
      <c r="H69" s="93">
        <f t="shared" si="12"/>
        <v>9.202453987730061E-2</v>
      </c>
      <c r="I69" s="17">
        <v>0.03</v>
      </c>
      <c r="J69" s="93">
        <f t="shared" si="13"/>
        <v>2.423312883435583</v>
      </c>
      <c r="K69" s="17">
        <v>0.79</v>
      </c>
      <c r="L69" s="80">
        <f t="shared" si="10"/>
        <v>9.8159509202453989</v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18.545501022494886</v>
      </c>
      <c r="D71" s="84">
        <f t="shared" si="9"/>
        <v>18.545501022494886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18.360046012269937</v>
      </c>
      <c r="K71" s="15">
        <v>0.99</v>
      </c>
      <c r="L71" s="78">
        <f t="shared" si="10"/>
        <v>64.538343558282207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22.392638036809817</v>
      </c>
      <c r="D72" s="84">
        <f t="shared" si="9"/>
        <v>22.392638036809817</v>
      </c>
      <c r="E72" s="146">
        <v>0</v>
      </c>
      <c r="F72" s="87">
        <f t="shared" si="11"/>
        <v>0.1343558282208589</v>
      </c>
      <c r="G72" s="15">
        <v>6.0000000000000001E-3</v>
      </c>
      <c r="H72" s="91">
        <f t="shared" si="12"/>
        <v>18.361963190184049</v>
      </c>
      <c r="I72" s="15">
        <v>0.82</v>
      </c>
      <c r="J72" s="91">
        <f t="shared" si="13"/>
        <v>0.20153374233128835</v>
      </c>
      <c r="K72" s="15">
        <v>8.9999999999999993E-3</v>
      </c>
      <c r="L72" s="78">
        <f t="shared" si="10"/>
        <v>167.49693251533745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11.656441717791411</v>
      </c>
      <c r="D73" s="84">
        <f t="shared" si="9"/>
        <v>11.656441717791411</v>
      </c>
      <c r="E73" s="146">
        <v>0</v>
      </c>
      <c r="F73" s="87">
        <f t="shared" si="11"/>
        <v>0</v>
      </c>
      <c r="G73" s="15">
        <v>0</v>
      </c>
      <c r="H73" s="91">
        <f t="shared" si="12"/>
        <v>11.539877300613497</v>
      </c>
      <c r="I73" s="15">
        <v>0.99</v>
      </c>
      <c r="J73" s="91">
        <f t="shared" si="13"/>
        <v>0</v>
      </c>
      <c r="K73" s="15">
        <v>0</v>
      </c>
      <c r="L73" s="78">
        <f t="shared" si="10"/>
        <v>104.79141104294479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28.726993865030668</v>
      </c>
      <c r="D74" s="84">
        <f t="shared" si="9"/>
        <v>24.992484662576683</v>
      </c>
      <c r="E74" s="146">
        <v>13</v>
      </c>
      <c r="F74" s="87">
        <f t="shared" si="11"/>
        <v>3.2490230061349687</v>
      </c>
      <c r="G74" s="15">
        <v>0.13</v>
      </c>
      <c r="H74" s="91">
        <f t="shared" si="12"/>
        <v>2.4992484662576686</v>
      </c>
      <c r="I74" s="15">
        <v>0.1</v>
      </c>
      <c r="J74" s="91">
        <f t="shared" si="13"/>
        <v>0.24992484662576683</v>
      </c>
      <c r="K74" s="15">
        <v>0.01</v>
      </c>
      <c r="L74" s="78">
        <f t="shared" si="10"/>
        <v>35.739253067484654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360.42944785276075</v>
      </c>
      <c r="D75" s="83">
        <f>SUM(D76:D78)</f>
        <v>360.42944785276075</v>
      </c>
      <c r="E75" s="19"/>
      <c r="F75" s="88">
        <f>SUM(F76:F78)</f>
        <v>10.416666666666666</v>
      </c>
      <c r="G75" s="19"/>
      <c r="H75" s="92">
        <f>SUM(H76:H78)</f>
        <v>6.6751661554192232</v>
      </c>
      <c r="I75" s="19"/>
      <c r="J75" s="92">
        <f>SUM(J76:J78)</f>
        <v>16.671779141104295</v>
      </c>
      <c r="K75" s="19"/>
      <c r="L75" s="79">
        <f>SUM(L76:L78)</f>
        <v>183.77044989775052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273.13394683026587</v>
      </c>
      <c r="D76" s="84">
        <f t="shared" ref="D76:D79" si="14">IFERROR(IF($C76=0,"",$C76-E76),"")</f>
        <v>273.13394683026587</v>
      </c>
      <c r="E76" s="137">
        <v>0</v>
      </c>
      <c r="F76" s="89">
        <f t="shared" si="11"/>
        <v>8.1940184049079754</v>
      </c>
      <c r="G76" s="17">
        <v>0.03</v>
      </c>
      <c r="H76" s="93">
        <f t="shared" si="12"/>
        <v>5.4626789366053172</v>
      </c>
      <c r="I76" s="17">
        <v>0.02</v>
      </c>
      <c r="J76" s="93">
        <f t="shared" si="13"/>
        <v>13.656697341513294</v>
      </c>
      <c r="K76" s="17">
        <v>0.05</v>
      </c>
      <c r="L76" s="80">
        <f t="shared" si="10"/>
        <v>142.02965235173826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47.673824130879346</v>
      </c>
      <c r="D77" s="84">
        <f t="shared" si="14"/>
        <v>47.673824130879346</v>
      </c>
      <c r="E77" s="137">
        <v>0</v>
      </c>
      <c r="F77" s="89">
        <f t="shared" si="11"/>
        <v>1.4302147239263803</v>
      </c>
      <c r="G77" s="17">
        <v>0.03</v>
      </c>
      <c r="H77" s="93">
        <f t="shared" si="12"/>
        <v>2.3836912065439673E-2</v>
      </c>
      <c r="I77" s="17">
        <v>5.0000000000000001E-4</v>
      </c>
      <c r="J77" s="93">
        <f t="shared" si="13"/>
        <v>1.4302147239263803</v>
      </c>
      <c r="K77" s="17">
        <v>0.03</v>
      </c>
      <c r="L77" s="80">
        <f t="shared" si="10"/>
        <v>21.929959100204499</v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39.621676891615543</v>
      </c>
      <c r="D78" s="84">
        <f t="shared" si="14"/>
        <v>39.621676891615543</v>
      </c>
      <c r="E78" s="137">
        <v>0</v>
      </c>
      <c r="F78" s="89">
        <f t="shared" si="11"/>
        <v>0.79243353783231085</v>
      </c>
      <c r="G78" s="17">
        <v>0.02</v>
      </c>
      <c r="H78" s="93">
        <f t="shared" si="12"/>
        <v>1.1886503067484662</v>
      </c>
      <c r="I78" s="17">
        <v>0.03</v>
      </c>
      <c r="J78" s="93">
        <f t="shared" si="13"/>
        <v>1.5848670756646217</v>
      </c>
      <c r="K78" s="17">
        <v>0.04</v>
      </c>
      <c r="L78" s="80">
        <f t="shared" si="10"/>
        <v>19.810838445807772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49.207566462167691</v>
      </c>
      <c r="D79" s="82">
        <f t="shared" si="14"/>
        <v>49.207566462167691</v>
      </c>
      <c r="E79" s="146">
        <v>0</v>
      </c>
      <c r="F79" s="87">
        <f t="shared" si="11"/>
        <v>7.8732106339468304</v>
      </c>
      <c r="G79" s="15">
        <v>0.16</v>
      </c>
      <c r="H79" s="91">
        <f t="shared" si="12"/>
        <v>4.4286809815950923</v>
      </c>
      <c r="I79" s="15">
        <v>0.09</v>
      </c>
      <c r="J79" s="91">
        <f t="shared" si="13"/>
        <v>0.4920756646216769</v>
      </c>
      <c r="K79" s="15">
        <v>0.01</v>
      </c>
      <c r="L79" s="78">
        <f t="shared" si="10"/>
        <v>98.907208588957047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5.3068762781186081</v>
      </c>
      <c r="D80" s="82">
        <f t="shared" ref="D80" si="15">IFERROR(IF($C80=0,"",$C80-E80*C80/100),"")</f>
        <v>5.0946012269938636</v>
      </c>
      <c r="E80" s="146">
        <v>4</v>
      </c>
      <c r="F80" s="87">
        <f t="shared" si="11"/>
        <v>1.3245963190184047</v>
      </c>
      <c r="G80" s="15">
        <v>0.26</v>
      </c>
      <c r="H80" s="91">
        <f t="shared" si="12"/>
        <v>1.3755423312883432</v>
      </c>
      <c r="I80" s="15">
        <v>0.27</v>
      </c>
      <c r="J80" s="91">
        <f t="shared" si="13"/>
        <v>0</v>
      </c>
      <c r="K80" s="15">
        <v>0</v>
      </c>
      <c r="L80" s="78">
        <f t="shared" si="10"/>
        <v>19.767052760736192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93.262781186094074</v>
      </c>
      <c r="D81" s="83">
        <f>SUM(D82:D87)</f>
        <v>82.344836400817996</v>
      </c>
      <c r="E81" s="19"/>
      <c r="F81" s="88">
        <f>SUM(F82:F87)</f>
        <v>17.063890848670756</v>
      </c>
      <c r="G81" s="19"/>
      <c r="H81" s="92">
        <f>SUM(H82:H87)</f>
        <v>7.0548402351738249</v>
      </c>
      <c r="I81" s="19"/>
      <c r="J81" s="92">
        <f>SUM(J82:J87)</f>
        <v>4.3023389570552144</v>
      </c>
      <c r="K81" s="19"/>
      <c r="L81" s="79">
        <f>SUM(L82:L87)</f>
        <v>101.28850332310839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29.486196319018404</v>
      </c>
      <c r="D82" s="84">
        <f t="shared" ref="D82:D88" si="16">IFERROR(IF($C82=0,"",$C82-E82*C82/100),"")</f>
        <v>22.114647239263803</v>
      </c>
      <c r="E82" s="137">
        <v>25</v>
      </c>
      <c r="F82" s="89">
        <f t="shared" si="11"/>
        <v>4.5998466257668706</v>
      </c>
      <c r="G82" s="34">
        <v>0.20799999999999999</v>
      </c>
      <c r="H82" s="93">
        <f t="shared" si="12"/>
        <v>1.9460889570552147</v>
      </c>
      <c r="I82" s="34">
        <v>8.7999999999999995E-2</v>
      </c>
      <c r="J82" s="93">
        <f t="shared" si="13"/>
        <v>1.3268788343558282</v>
      </c>
      <c r="K82" s="34">
        <v>0.06</v>
      </c>
      <c r="L82" s="80">
        <f t="shared" si="10"/>
        <v>26.316430214723926</v>
      </c>
      <c r="M82" s="13">
        <v>1.19</v>
      </c>
      <c r="N82" s="1"/>
    </row>
    <row r="83" spans="1:14" ht="15.75" x14ac:dyDescent="0.25">
      <c r="A83" s="301"/>
      <c r="B83" s="162" t="s">
        <v>101</v>
      </c>
      <c r="C83" s="157">
        <f>Analiza_CANTITATIVA!AC83</f>
        <v>49.591002044989779</v>
      </c>
      <c r="D83" s="84">
        <f t="shared" si="16"/>
        <v>49.591002044989779</v>
      </c>
      <c r="E83" s="137"/>
      <c r="F83" s="89">
        <f t="shared" si="11"/>
        <v>10.314928425357873</v>
      </c>
      <c r="G83" s="34">
        <v>0.20799999999999999</v>
      </c>
      <c r="H83" s="93">
        <f t="shared" si="12"/>
        <v>4.3640081799591002</v>
      </c>
      <c r="I83" s="34">
        <v>8.7999999999999995E-2</v>
      </c>
      <c r="J83" s="93">
        <f t="shared" si="13"/>
        <v>2.9754601226993866</v>
      </c>
      <c r="K83" s="34">
        <v>0.06</v>
      </c>
      <c r="L83" s="80">
        <f t="shared" si="10"/>
        <v>59.013292433537835</v>
      </c>
      <c r="M83" s="13">
        <v>1.19</v>
      </c>
      <c r="N83" s="1"/>
    </row>
    <row r="84" spans="1:14" ht="15.75" x14ac:dyDescent="0.25">
      <c r="A84" s="301"/>
      <c r="B84" s="141" t="s">
        <v>114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301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14.185582822085889</v>
      </c>
      <c r="D87" s="84">
        <f t="shared" si="16"/>
        <v>10.639187116564417</v>
      </c>
      <c r="E87" s="137">
        <v>25</v>
      </c>
      <c r="F87" s="89">
        <f t="shared" si="11"/>
        <v>2.1491157975460125</v>
      </c>
      <c r="G87" s="34">
        <v>0.20200000000000001</v>
      </c>
      <c r="H87" s="93">
        <f t="shared" si="12"/>
        <v>0.74474309815950923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15.958780674846626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49.591002044989779</v>
      </c>
      <c r="D88" s="84">
        <f t="shared" si="16"/>
        <v>28.266871165644176</v>
      </c>
      <c r="E88" s="146">
        <v>43</v>
      </c>
      <c r="F88" s="87">
        <f t="shared" si="11"/>
        <v>4.8053680981595104</v>
      </c>
      <c r="G88" s="15">
        <v>0.17</v>
      </c>
      <c r="H88" s="91">
        <f t="shared" si="12"/>
        <v>1.3285429447852763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41.269631901840498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10.467791411042947</v>
      </c>
      <c r="D89" s="82">
        <f t="shared" ref="D89:D100" si="17">IFERROR(IF($C89=0,"",$C89-E89),"")</f>
        <v>10.467791411042947</v>
      </c>
      <c r="E89" s="146">
        <v>0</v>
      </c>
      <c r="F89" s="87">
        <f t="shared" si="11"/>
        <v>0.29309815950920254</v>
      </c>
      <c r="G89" s="35">
        <v>2.8000000000000001E-2</v>
      </c>
      <c r="H89" s="91">
        <f t="shared" si="12"/>
        <v>2.0935582822085896</v>
      </c>
      <c r="I89" s="35">
        <v>0.2</v>
      </c>
      <c r="J89" s="91">
        <f t="shared" si="13"/>
        <v>0.3349693251533743</v>
      </c>
      <c r="K89" s="35">
        <v>3.2000000000000001E-2</v>
      </c>
      <c r="L89" s="78">
        <f t="shared" si="10"/>
        <v>20.935582822085895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0.19043967280163607</v>
      </c>
      <c r="D90" s="82">
        <f t="shared" si="17"/>
        <v>0.19043967280163607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2.0910020449897755</v>
      </c>
      <c r="D91" s="82">
        <f t="shared" si="17"/>
        <v>2.0910020449897755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</v>
      </c>
      <c r="D92" s="82" t="str">
        <f t="shared" si="17"/>
        <v/>
      </c>
      <c r="E92" s="146">
        <v>0</v>
      </c>
      <c r="F92" s="87" t="str">
        <f t="shared" si="11"/>
        <v/>
      </c>
      <c r="G92" s="15">
        <v>8.4000000000000005E-2</v>
      </c>
      <c r="H92" s="91" t="str">
        <f t="shared" si="12"/>
        <v/>
      </c>
      <c r="I92" s="15">
        <v>1.9E-2</v>
      </c>
      <c r="J92" s="91" t="str">
        <f t="shared" si="13"/>
        <v/>
      </c>
      <c r="K92" s="15">
        <v>0.18099999999999999</v>
      </c>
      <c r="L92" s="78" t="str">
        <f t="shared" si="10"/>
        <v/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1.3420245398773007</v>
      </c>
      <c r="D93" s="85">
        <f t="shared" si="17"/>
        <v>1.3420245398773007</v>
      </c>
      <c r="E93" s="146">
        <v>0</v>
      </c>
      <c r="F93" s="231">
        <f t="shared" si="11"/>
        <v>0.26840490797546018</v>
      </c>
      <c r="G93" s="15">
        <v>0.2</v>
      </c>
      <c r="H93" s="94">
        <f t="shared" si="12"/>
        <v>0.9394171779141105</v>
      </c>
      <c r="I93" s="15">
        <v>0.7</v>
      </c>
      <c r="J93" s="94">
        <f t="shared" si="13"/>
        <v>0.13420245398773009</v>
      </c>
      <c r="K93" s="15">
        <v>0.1</v>
      </c>
      <c r="L93" s="240">
        <f t="shared" si="10"/>
        <v>8.7231595092024552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2.3811349693251538</v>
      </c>
      <c r="D94" s="221">
        <f t="shared" si="17"/>
        <v>2.3811349693251538</v>
      </c>
      <c r="E94" s="146">
        <v>0</v>
      </c>
      <c r="F94" s="232">
        <f t="shared" si="11"/>
        <v>0.11905674846625769</v>
      </c>
      <c r="G94" s="15">
        <v>0.05</v>
      </c>
      <c r="H94" s="232">
        <f t="shared" si="12"/>
        <v>4.7622699386503081E-3</v>
      </c>
      <c r="I94" s="15">
        <v>2E-3</v>
      </c>
      <c r="J94" s="232">
        <f t="shared" si="13"/>
        <v>0.30954754601227003</v>
      </c>
      <c r="K94" s="15">
        <v>0.13</v>
      </c>
      <c r="L94" s="232">
        <f t="shared" si="10"/>
        <v>0.95245398773006151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2.8757668711656441</v>
      </c>
      <c r="D96" s="223">
        <f t="shared" si="17"/>
        <v>2.8757668711656441</v>
      </c>
      <c r="E96" s="146"/>
      <c r="F96" s="233">
        <f t="shared" si="11"/>
        <v>7.1894171779141106E-2</v>
      </c>
      <c r="G96" s="15">
        <v>2.5000000000000001E-2</v>
      </c>
      <c r="H96" s="233">
        <f t="shared" si="12"/>
        <v>8.627300613496933E-3</v>
      </c>
      <c r="I96" s="15">
        <v>3.0000000000000001E-3</v>
      </c>
      <c r="J96" s="233">
        <f t="shared" si="13"/>
        <v>0.13516104294478529</v>
      </c>
      <c r="K96" s="15">
        <v>4.7E-2</v>
      </c>
      <c r="L96" s="233">
        <f t="shared" si="10"/>
        <v>1.0352760736196318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5.2914110429447856</v>
      </c>
      <c r="D98" s="223">
        <f t="shared" si="17"/>
        <v>5.2914110429447856</v>
      </c>
      <c r="E98" s="146">
        <v>0</v>
      </c>
      <c r="F98" s="233">
        <f t="shared" si="11"/>
        <v>0.13228527607361965</v>
      </c>
      <c r="G98" s="35">
        <v>2.5000000000000001E-2</v>
      </c>
      <c r="H98" s="233">
        <f t="shared" si="12"/>
        <v>5.291411042944786E-2</v>
      </c>
      <c r="I98" s="35">
        <v>0.01</v>
      </c>
      <c r="J98" s="233">
        <f t="shared" si="13"/>
        <v>2.9843558282208589</v>
      </c>
      <c r="K98" s="35">
        <v>0.56399999999999995</v>
      </c>
      <c r="L98" s="233">
        <f t="shared" si="10"/>
        <v>11.641104294478529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41.922290388548056</v>
      </c>
      <c r="D100" s="224">
        <f t="shared" si="17"/>
        <v>41.922290388548056</v>
      </c>
      <c r="E100" s="147">
        <v>0</v>
      </c>
      <c r="F100" s="234">
        <f t="shared" si="11"/>
        <v>8.3844580777096112E-2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4.6114519427402865</v>
      </c>
      <c r="K100" s="237">
        <v>0.11</v>
      </c>
      <c r="L100" s="234">
        <f t="shared" si="10"/>
        <v>19.284253578732105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0.35787321063394678</v>
      </c>
      <c r="D101" s="226">
        <f t="shared" ref="D101:D102" si="18">IFERROR(IF($C101=0,"",$C101-E101),"")</f>
        <v>0.35787321063394678</v>
      </c>
      <c r="E101" s="229"/>
      <c r="F101" s="235">
        <f t="shared" si="11"/>
        <v>7.1574642126789365E-2</v>
      </c>
      <c r="G101" s="229">
        <v>0.2</v>
      </c>
      <c r="H101" s="238">
        <f t="shared" si="12"/>
        <v>5.0102249488752554E-2</v>
      </c>
      <c r="I101" s="229">
        <v>0.14000000000000001</v>
      </c>
      <c r="J101" s="238">
        <f t="shared" si="13"/>
        <v>0.19325153374233128</v>
      </c>
      <c r="K101" s="229">
        <v>0.54</v>
      </c>
      <c r="L101" s="235">
        <f t="shared" si="10"/>
        <v>0.81952965235173814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1423.7230316973416</v>
      </c>
      <c r="D103" s="241">
        <f>SUM(D6:D9,D19:D21,D48,D52,D66:D67,D71:D75,D79:D81,D88:D102)</f>
        <v>1276.6242919222905</v>
      </c>
      <c r="E103" s="205"/>
      <c r="F103" s="241">
        <f>SUM(F6:F9,F19:F21,F48,F52,F66:F67,F71:F75,F79:F81,F88:F102)</f>
        <v>70.698670309304703</v>
      </c>
      <c r="G103" s="205"/>
      <c r="H103" s="241">
        <f>SUM(H6:H9,H19:H21,H48,H52,H66:H67,H71:H75,H79:H81,H88:H102)</f>
        <v>61.502856991308796</v>
      </c>
      <c r="I103" s="205"/>
      <c r="J103" s="241">
        <f>SUM(J6:J9,J19:J21,J48,J52,J66:J67,J71:J75,J79:J81,J88:J102)</f>
        <v>236.89298812627808</v>
      </c>
      <c r="K103" s="205"/>
      <c r="L103" s="241">
        <f>SUM(L6:L9,L19:L21,L48,L52,L66:L67,L71:L75,L79:L81,L88:L102)</f>
        <v>1691.9125319274028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2020-12-01T08:21:47Z</dcterms:modified>
</cp:coreProperties>
</file>