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F7A" lockStructure="1"/>
  <bookViews>
    <workbookView xWindow="240" yWindow="285" windowWidth="14805" windowHeight="7830" tabRatio="703" activeTab="1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4562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<sst xmlns="http://schemas.openxmlformats.org/spreadsheetml/2006/main" count="220" uniqueCount="120">
  <si>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</si>
  <si>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</si>
  <si>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</si>
  <si>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</si>
  <si>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</si>
  <si>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</si>
  <si>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</si>
  <si>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</si>
  <si>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</si>
  <si>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</si>
  <si>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</si>
  <si>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</si>
  <si>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</si>
  <si>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</si>
  <si>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</si>
  <si>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</si>
  <si>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</si>
  <si>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</si>
  <si>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</si>
  <si>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</si>
  <si>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</si>
  <si>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</si>
  <si>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</si>
  <si>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</si>
  <si>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</si>
  <si>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</si>
  <si>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</si>
  <si>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</si>
  <si>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</si>
  <si>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</si>
  <si>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</si>
  <si>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</si>
  <si>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</si>
  <si>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</si>
  <si>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</si>
  <si>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</si>
  <si>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</si>
  <si>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</si>
  <si>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</si>
  <si>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</si>
  <si>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</si>
  <si>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</si>
  <si>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</si>
  <si>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</si>
  <si>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</si>
  <si>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</si>
  <si>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</si>
  <si>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</si>
  <si>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</si>
  <si>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</si>
  <si>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</si>
  <si>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</si>
  <si>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</si>
  <si>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</si>
  <si>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</si>
  <si>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</si>
  <si>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</si>
  <si>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</si>
  <si>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</si>
  <si>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</si>
  <si>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</si>
  <si>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</si>
  <si>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</si>
  <si>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</si>
  <si>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</si>
  <si>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</si>
  <si>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</si>
  <si>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</si>
  <si>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</si>
  <si>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</si>
  <si>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</si>
  <si>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</si>
  <si>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</si>
  <si>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</si>
  <si>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</si>
  <si>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</si>
  <si>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</si>
  <si>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</si>
  <si>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</si>
  <si>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</si>
  <si>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</si>
  <si>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</si>
  <si>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</si>
  <si>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</si>
  <si>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</si>
  <si>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</si>
  <si>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</si>
  <si>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</si>
  <si>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</si>
  <si>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</si>
  <si>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</si>
  <si>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</si>
  <si>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</si>
  <si>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</si>
  <si>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</si>
  <si>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</si>
  <si>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</si>
  <si>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</si>
  <si>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</si>
  <si>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</si>
  <si>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</si>
  <si>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</si>
  <si>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</si>
  <si>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</si>
  <si>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</si>
  <si>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</si>
  <si>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</si>
  <si>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</si>
  <si>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</si>
  <si>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</si>
  <si>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</si>
  <si>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</si>
  <si>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</si>
  <si>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</si>
  <si>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</si>
  <si>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</si>
  <si>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</si>
  <si>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Octombrie</t>
  </si>
  <si>
    <t>Analiza aspectului calitativ al alimentaţiei luna Octombrie</t>
  </si>
  <si>
    <t>IPȘPG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</si>
</sst>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zoomScale="106" zoomScaleNormal="106" zoomScaleSheetLayoutView="55" workbookViewId="0">
      <pane xSplit="2" ySplit="4" topLeftCell="Q116" activePane="bottomRight" state="frozen"/>
      <selection pane="topRight" activeCell="C1" sqref="C1"/>
      <selection pane="bottomLeft" activeCell="A4" sqref="A4"/>
      <selection pane="bottomRight" activeCell="AH68" sqref="AH68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117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1</v>
      </c>
      <c r="D4" s="104">
        <v>2</v>
      </c>
      <c r="E4" s="104">
        <v>5</v>
      </c>
      <c r="F4" s="104">
        <v>6</v>
      </c>
      <c r="G4" s="104">
        <v>7</v>
      </c>
      <c r="H4" s="104">
        <v>8</v>
      </c>
      <c r="I4" s="104">
        <v>9</v>
      </c>
      <c r="J4" s="104">
        <v>12</v>
      </c>
      <c r="K4" s="104">
        <v>13</v>
      </c>
      <c r="L4" s="105">
        <v>14</v>
      </c>
      <c r="M4" s="107">
        <v>15</v>
      </c>
      <c r="N4" s="104">
        <v>16</v>
      </c>
      <c r="O4" s="104">
        <v>19</v>
      </c>
      <c r="P4" s="104">
        <v>20</v>
      </c>
      <c r="Q4" s="104">
        <v>21</v>
      </c>
      <c r="R4" s="104">
        <v>22</v>
      </c>
      <c r="S4" s="104">
        <v>23</v>
      </c>
      <c r="T4" s="104">
        <v>26</v>
      </c>
      <c r="U4" s="104">
        <v>27</v>
      </c>
      <c r="V4" s="106">
        <v>28</v>
      </c>
      <c r="W4" s="256">
        <v>29</v>
      </c>
      <c r="X4" s="257">
        <v>30</v>
      </c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/>
      <c r="D5" s="110"/>
      <c r="E5" s="110">
        <v>299</v>
      </c>
      <c r="F5" s="110">
        <v>304</v>
      </c>
      <c r="G5" s="110">
        <v>316</v>
      </c>
      <c r="H5" s="110">
        <v>315</v>
      </c>
      <c r="I5" s="110">
        <v>316</v>
      </c>
      <c r="J5" s="110">
        <v>296</v>
      </c>
      <c r="K5" s="110">
        <v>312</v>
      </c>
      <c r="L5" s="111"/>
      <c r="M5" s="112">
        <v>320</v>
      </c>
      <c r="N5" s="110">
        <v>316</v>
      </c>
      <c r="O5" s="110">
        <v>370</v>
      </c>
      <c r="P5" s="110">
        <v>348</v>
      </c>
      <c r="Q5" s="110">
        <v>349</v>
      </c>
      <c r="R5" s="110">
        <v>346</v>
      </c>
      <c r="S5" s="110">
        <v>352</v>
      </c>
      <c r="T5" s="110">
        <v>339</v>
      </c>
      <c r="U5" s="110">
        <v>320</v>
      </c>
      <c r="V5" s="113">
        <v>326</v>
      </c>
      <c r="W5" s="261">
        <v>327</v>
      </c>
      <c r="X5" s="262">
        <v>322</v>
      </c>
      <c r="Y5" s="262"/>
      <c r="Z5" s="263"/>
      <c r="AA5" s="264"/>
      <c r="AB5" s="260">
        <f>SUM(C5:AA5)</f>
        <v>6193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/>
      <c r="D6" s="69"/>
      <c r="E6" s="69">
        <v>12.04</v>
      </c>
      <c r="F6" s="69">
        <v>24.94</v>
      </c>
      <c r="G6" s="69">
        <v>12.9</v>
      </c>
      <c r="H6" s="69">
        <v>25.8</v>
      </c>
      <c r="I6" s="69">
        <v>25.8</v>
      </c>
      <c r="J6" s="69">
        <v>12.04</v>
      </c>
      <c r="K6" s="69">
        <v>24.94</v>
      </c>
      <c r="L6" s="70"/>
      <c r="M6" s="68">
        <v>12.9</v>
      </c>
      <c r="N6" s="69">
        <v>25.8</v>
      </c>
      <c r="O6" s="69">
        <v>15.5</v>
      </c>
      <c r="P6" s="69">
        <v>28.38</v>
      </c>
      <c r="Q6" s="69">
        <v>14.19</v>
      </c>
      <c r="R6" s="69">
        <v>28.38</v>
      </c>
      <c r="S6" s="69">
        <v>28.38</v>
      </c>
      <c r="T6" s="69">
        <v>14.19</v>
      </c>
      <c r="U6" s="69">
        <v>25.8</v>
      </c>
      <c r="V6" s="71">
        <v>13.33</v>
      </c>
      <c r="W6" s="269">
        <v>26.66</v>
      </c>
      <c r="X6" s="270">
        <v>26.66</v>
      </c>
      <c r="Y6" s="270"/>
      <c r="Z6" s="271"/>
      <c r="AA6" s="272"/>
      <c r="AB6" s="265">
        <f>SUM(C6:AA6)</f>
        <v>398.63000000000005</v>
      </c>
      <c r="AC6" s="129">
        <f>IFERROR((AB6/$AB$5*1000),"")</f>
        <v>64.367834652026488</v>
      </c>
      <c r="AD6" s="130">
        <v>80</v>
      </c>
      <c r="AE6" s="131">
        <f>IFERROR((AC6-AD6),"")</f>
        <v>-15.632165347973512</v>
      </c>
      <c r="AF6" s="132">
        <f>IFERROR((AC6*100/AD6),"")</f>
        <v>80.45979331503311</v>
      </c>
    </row>
    <row r="7" spans="1:32" s="21" customFormat="1" ht="15.75" x14ac:dyDescent="0.25">
      <c r="A7" s="46">
        <v>2</v>
      </c>
      <c r="B7" s="52" t="s">
        <v>1</v>
      </c>
      <c r="C7" s="41"/>
      <c r="D7" s="22"/>
      <c r="E7" s="22">
        <v>15</v>
      </c>
      <c r="F7" s="22">
        <v>15.5</v>
      </c>
      <c r="G7" s="22">
        <v>16</v>
      </c>
      <c r="H7" s="22">
        <v>16</v>
      </c>
      <c r="I7" s="22">
        <v>16</v>
      </c>
      <c r="J7" s="22">
        <v>15</v>
      </c>
      <c r="K7" s="22">
        <v>16</v>
      </c>
      <c r="L7" s="42"/>
      <c r="M7" s="41">
        <v>16</v>
      </c>
      <c r="N7" s="22">
        <v>16</v>
      </c>
      <c r="O7" s="22">
        <v>18.5</v>
      </c>
      <c r="P7" s="22">
        <v>17.5</v>
      </c>
      <c r="Q7" s="22">
        <v>17.5</v>
      </c>
      <c r="R7" s="22">
        <v>17.5</v>
      </c>
      <c r="S7" s="22">
        <v>17.5</v>
      </c>
      <c r="T7" s="22">
        <v>17.5</v>
      </c>
      <c r="U7" s="22">
        <v>16.5</v>
      </c>
      <c r="V7" s="32">
        <v>16.5</v>
      </c>
      <c r="W7" s="273">
        <v>16.5</v>
      </c>
      <c r="X7" s="253">
        <v>16.5</v>
      </c>
      <c r="Y7" s="253"/>
      <c r="Z7" s="247"/>
      <c r="AA7" s="274"/>
      <c r="AB7" s="266">
        <f t="shared" ref="AB7:AB91" si="0">SUM(C7:AA7)</f>
        <v>313.5</v>
      </c>
      <c r="AC7" s="67">
        <f t="shared" ref="AC7:AC8" si="1">IFERROR((AB7/$AB$5*1000),"")</f>
        <v>50.621669626998226</v>
      </c>
      <c r="AD7" s="28">
        <v>50</v>
      </c>
      <c r="AE7" s="23">
        <f>IFERROR((AC7-AD7),"")</f>
        <v>0.62166962699822648</v>
      </c>
      <c r="AF7" s="47">
        <f>IFERROR((AC7*100/AD7),"")</f>
        <v>101.24333925399645</v>
      </c>
    </row>
    <row r="8" spans="1:32" s="21" customFormat="1" ht="31.5" x14ac:dyDescent="0.25">
      <c r="A8" s="46">
        <v>3</v>
      </c>
      <c r="B8" s="52" t="s">
        <v>2</v>
      </c>
      <c r="C8" s="41"/>
      <c r="D8" s="22"/>
      <c r="E8" s="22">
        <v>9</v>
      </c>
      <c r="F8" s="22"/>
      <c r="G8" s="22">
        <v>20.5</v>
      </c>
      <c r="H8" s="22"/>
      <c r="I8" s="22">
        <v>1.5</v>
      </c>
      <c r="J8" s="22">
        <v>4.4000000000000004</v>
      </c>
      <c r="K8" s="22"/>
      <c r="L8" s="42"/>
      <c r="M8" s="41">
        <v>24</v>
      </c>
      <c r="N8" s="22">
        <v>1.5</v>
      </c>
      <c r="O8" s="22"/>
      <c r="P8" s="22"/>
      <c r="Q8" s="22">
        <v>22.6</v>
      </c>
      <c r="R8" s="22"/>
      <c r="S8" s="22">
        <v>1.5</v>
      </c>
      <c r="T8" s="22">
        <v>5</v>
      </c>
      <c r="U8" s="22">
        <v>1</v>
      </c>
      <c r="V8" s="32">
        <v>1</v>
      </c>
      <c r="W8" s="273"/>
      <c r="X8" s="253">
        <v>1.5</v>
      </c>
      <c r="Y8" s="253"/>
      <c r="Z8" s="247"/>
      <c r="AA8" s="274"/>
      <c r="AB8" s="266">
        <f t="shared" si="0"/>
        <v>93.5</v>
      </c>
      <c r="AC8" s="67">
        <f t="shared" si="1"/>
        <v>15.097690941385435</v>
      </c>
      <c r="AD8" s="28">
        <v>25</v>
      </c>
      <c r="AE8" s="23">
        <f t="shared" ref="AE8" si="2">IFERROR((AC8-AD8),"")</f>
        <v>-9.9023090586145646</v>
      </c>
      <c r="AF8" s="47">
        <f>IFERROR((AC8*100/AD8),"")</f>
        <v>60.390763765541742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0</v>
      </c>
      <c r="D9" s="24">
        <f t="shared" si="3"/>
        <v>0</v>
      </c>
      <c r="E9" s="24">
        <f t="shared" si="3"/>
        <v>12</v>
      </c>
      <c r="F9" s="24">
        <f t="shared" si="3"/>
        <v>19.2</v>
      </c>
      <c r="G9" s="24">
        <f t="shared" si="3"/>
        <v>6.3</v>
      </c>
      <c r="H9" s="24">
        <f t="shared" si="3"/>
        <v>14.1</v>
      </c>
      <c r="I9" s="24">
        <f t="shared" si="3"/>
        <v>11</v>
      </c>
      <c r="J9" s="24">
        <f t="shared" si="3"/>
        <v>14.84</v>
      </c>
      <c r="K9" s="24">
        <f t="shared" si="3"/>
        <v>25</v>
      </c>
      <c r="L9" s="44">
        <f t="shared" si="3"/>
        <v>0</v>
      </c>
      <c r="M9" s="43">
        <f t="shared" si="3"/>
        <v>7.4</v>
      </c>
      <c r="N9" s="24">
        <f t="shared" si="3"/>
        <v>6.3</v>
      </c>
      <c r="O9" s="24">
        <f t="shared" si="3"/>
        <v>17.5</v>
      </c>
      <c r="P9" s="24">
        <f t="shared" si="3"/>
        <v>31.2</v>
      </c>
      <c r="Q9" s="24">
        <f t="shared" si="3"/>
        <v>7</v>
      </c>
      <c r="R9" s="24">
        <f t="shared" si="3"/>
        <v>10.5</v>
      </c>
      <c r="S9" s="24">
        <f t="shared" si="3"/>
        <v>17.600000000000001</v>
      </c>
      <c r="T9" s="24">
        <f t="shared" si="3"/>
        <v>30.2</v>
      </c>
      <c r="U9" s="24">
        <f t="shared" si="3"/>
        <v>19.200000000000003</v>
      </c>
      <c r="V9" s="33">
        <f t="shared" si="3"/>
        <v>7.5</v>
      </c>
      <c r="W9" s="275">
        <f t="shared" si="3"/>
        <v>14</v>
      </c>
      <c r="X9" s="254">
        <f t="shared" si="3"/>
        <v>6.4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277.23999999999995</v>
      </c>
      <c r="AC9" s="56">
        <f>IFERROR((AB9/$AB$5*1000),"")</f>
        <v>44.766672049087674</v>
      </c>
      <c r="AD9" s="24">
        <v>45</v>
      </c>
      <c r="AE9" s="63">
        <f>IFERROR((AC9-AD9),"")</f>
        <v>-0.23332795091232583</v>
      </c>
      <c r="AF9" s="48">
        <f>IFERROR((AC9*100/AD9),"")</f>
        <v>99.481493442417047</v>
      </c>
    </row>
    <row r="10" spans="1:32" s="21" customFormat="1" ht="15.75" x14ac:dyDescent="0.25">
      <c r="A10" s="301"/>
      <c r="B10" s="54" t="s">
        <v>28</v>
      </c>
      <c r="C10" s="41"/>
      <c r="D10" s="22"/>
      <c r="E10" s="22">
        <v>12</v>
      </c>
      <c r="F10" s="22"/>
      <c r="G10" s="22"/>
      <c r="H10" s="22">
        <v>6.3</v>
      </c>
      <c r="I10" s="22"/>
      <c r="J10" s="22"/>
      <c r="K10" s="22"/>
      <c r="L10" s="42"/>
      <c r="M10" s="41"/>
      <c r="N10" s="22"/>
      <c r="O10" s="22">
        <v>13.8</v>
      </c>
      <c r="P10" s="22"/>
      <c r="Q10" s="22"/>
      <c r="R10" s="22">
        <v>7</v>
      </c>
      <c r="S10" s="22"/>
      <c r="T10" s="22">
        <v>13.6</v>
      </c>
      <c r="U10" s="22"/>
      <c r="V10" s="32"/>
      <c r="W10" s="273"/>
      <c r="X10" s="253"/>
      <c r="Y10" s="253"/>
      <c r="Z10" s="247"/>
      <c r="AA10" s="274"/>
      <c r="AB10" s="266">
        <f t="shared" si="0"/>
        <v>52.7</v>
      </c>
      <c r="AC10" s="55">
        <f>IFERROR((AB10/$AB$5*1000),"")</f>
        <v>8.5096076215081542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/>
      <c r="E11" s="22"/>
      <c r="F11" s="22">
        <v>6</v>
      </c>
      <c r="G11" s="22"/>
      <c r="H11" s="22">
        <v>7.8</v>
      </c>
      <c r="I11" s="22">
        <v>4.7</v>
      </c>
      <c r="J11" s="22">
        <v>11.84</v>
      </c>
      <c r="K11" s="22"/>
      <c r="L11" s="42"/>
      <c r="M11" s="41"/>
      <c r="N11" s="22"/>
      <c r="O11" s="22"/>
      <c r="P11" s="22">
        <v>8.6999999999999993</v>
      </c>
      <c r="Q11" s="22"/>
      <c r="R11" s="22"/>
      <c r="S11" s="22">
        <v>5.3</v>
      </c>
      <c r="T11" s="22">
        <v>13.6</v>
      </c>
      <c r="U11" s="22"/>
      <c r="V11" s="32"/>
      <c r="W11" s="273">
        <v>6.5</v>
      </c>
      <c r="X11" s="253"/>
      <c r="Y11" s="253"/>
      <c r="Z11" s="247"/>
      <c r="AA11" s="274"/>
      <c r="AB11" s="266">
        <f t="shared" si="0"/>
        <v>64.44</v>
      </c>
      <c r="AC11" s="55">
        <f t="shared" ref="AC11:AC20" si="4">IFERROR((AB11/$AB$5*1000),"")</f>
        <v>10.405296302276763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>
        <v>12.2</v>
      </c>
      <c r="G12" s="22"/>
      <c r="H12" s="22"/>
      <c r="I12" s="22"/>
      <c r="J12" s="22"/>
      <c r="K12" s="22">
        <v>12.5</v>
      </c>
      <c r="L12" s="42"/>
      <c r="M12" s="41"/>
      <c r="N12" s="22"/>
      <c r="O12" s="22"/>
      <c r="P12" s="22">
        <v>14</v>
      </c>
      <c r="Q12" s="22"/>
      <c r="R12" s="22"/>
      <c r="S12" s="22"/>
      <c r="T12" s="22"/>
      <c r="U12" s="22">
        <v>12.8</v>
      </c>
      <c r="V12" s="32"/>
      <c r="W12" s="273"/>
      <c r="X12" s="253"/>
      <c r="Y12" s="253"/>
      <c r="Z12" s="247"/>
      <c r="AA12" s="274"/>
      <c r="AB12" s="266">
        <f t="shared" si="0"/>
        <v>51.5</v>
      </c>
      <c r="AC12" s="55">
        <f t="shared" si="4"/>
        <v>8.315840465041175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/>
      <c r="D13" s="22"/>
      <c r="E13" s="22"/>
      <c r="F13" s="22"/>
      <c r="G13" s="22"/>
      <c r="H13" s="22"/>
      <c r="I13" s="22"/>
      <c r="J13" s="22"/>
      <c r="K13" s="22"/>
      <c r="L13" s="42"/>
      <c r="M13" s="41">
        <v>6.4</v>
      </c>
      <c r="N13" s="22"/>
      <c r="O13" s="22"/>
      <c r="P13" s="22"/>
      <c r="Q13" s="22"/>
      <c r="R13" s="22"/>
      <c r="S13" s="22"/>
      <c r="T13" s="22"/>
      <c r="U13" s="22"/>
      <c r="V13" s="32">
        <v>6.5</v>
      </c>
      <c r="W13" s="273"/>
      <c r="X13" s="253"/>
      <c r="Y13" s="253"/>
      <c r="Z13" s="247"/>
      <c r="AA13" s="274"/>
      <c r="AB13" s="266">
        <f t="shared" si="0"/>
        <v>12.9</v>
      </c>
      <c r="AC13" s="55">
        <f t="shared" si="4"/>
        <v>2.0829969320200226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/>
      <c r="D14" s="22"/>
      <c r="E14" s="22"/>
      <c r="F14" s="22">
        <v>1</v>
      </c>
      <c r="G14" s="22"/>
      <c r="H14" s="22"/>
      <c r="I14" s="22">
        <v>6.3</v>
      </c>
      <c r="J14" s="22">
        <v>3</v>
      </c>
      <c r="K14" s="22"/>
      <c r="L14" s="42"/>
      <c r="M14" s="41">
        <v>1</v>
      </c>
      <c r="N14" s="22"/>
      <c r="O14" s="22">
        <v>3.7</v>
      </c>
      <c r="P14" s="22">
        <v>1.5</v>
      </c>
      <c r="Q14" s="22">
        <v>7</v>
      </c>
      <c r="R14" s="22"/>
      <c r="S14" s="22"/>
      <c r="T14" s="22">
        <v>3</v>
      </c>
      <c r="U14" s="22"/>
      <c r="V14" s="32">
        <v>1</v>
      </c>
      <c r="W14" s="273">
        <v>7.5</v>
      </c>
      <c r="X14" s="253"/>
      <c r="Y14" s="253"/>
      <c r="Z14" s="247"/>
      <c r="AA14" s="274"/>
      <c r="AB14" s="266">
        <f t="shared" si="0"/>
        <v>35</v>
      </c>
      <c r="AC14" s="55">
        <f t="shared" si="4"/>
        <v>5.6515420636202167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/>
      <c r="E15" s="22"/>
      <c r="F15" s="22"/>
      <c r="G15" s="22">
        <v>6.3</v>
      </c>
      <c r="H15" s="22"/>
      <c r="I15" s="22"/>
      <c r="J15" s="22"/>
      <c r="K15" s="22"/>
      <c r="L15" s="42"/>
      <c r="M15" s="41"/>
      <c r="N15" s="22"/>
      <c r="O15" s="22"/>
      <c r="P15" s="22">
        <v>7</v>
      </c>
      <c r="Q15" s="22"/>
      <c r="R15" s="22"/>
      <c r="S15" s="22"/>
      <c r="T15" s="22"/>
      <c r="U15" s="22">
        <v>6.4</v>
      </c>
      <c r="V15" s="32"/>
      <c r="W15" s="273"/>
      <c r="X15" s="253"/>
      <c r="Y15" s="253"/>
      <c r="Z15" s="247"/>
      <c r="AA15" s="274"/>
      <c r="AB15" s="266">
        <f t="shared" si="0"/>
        <v>19.700000000000003</v>
      </c>
      <c r="AC15" s="55">
        <f t="shared" si="4"/>
        <v>3.1810108186662367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/>
      <c r="L16" s="42"/>
      <c r="M16" s="41"/>
      <c r="N16" s="22">
        <v>6.3</v>
      </c>
      <c r="O16" s="22"/>
      <c r="P16" s="22"/>
      <c r="Q16" s="22"/>
      <c r="R16" s="22"/>
      <c r="S16" s="22"/>
      <c r="T16" s="22"/>
      <c r="U16" s="22"/>
      <c r="V16" s="32"/>
      <c r="W16" s="273"/>
      <c r="X16" s="253">
        <v>6.4</v>
      </c>
      <c r="Y16" s="253"/>
      <c r="Z16" s="247"/>
      <c r="AA16" s="274"/>
      <c r="AB16" s="266">
        <f t="shared" si="0"/>
        <v>12.7</v>
      </c>
      <c r="AC16" s="55">
        <f t="shared" si="4"/>
        <v>2.050702405942193</v>
      </c>
      <c r="AD16" s="306"/>
      <c r="AE16" s="307"/>
      <c r="AF16" s="308"/>
    </row>
    <row r="17" spans="1:32" s="21" customFormat="1" ht="15.75" x14ac:dyDescent="0.25">
      <c r="A17" s="301"/>
      <c r="B17" s="141" t="s">
        <v>93</v>
      </c>
      <c r="C17" s="41"/>
      <c r="D17" s="22"/>
      <c r="E17" s="22"/>
      <c r="F17" s="22"/>
      <c r="G17" s="22"/>
      <c r="H17" s="22"/>
      <c r="I17" s="22"/>
      <c r="J17" s="22"/>
      <c r="K17" s="22">
        <v>12.5</v>
      </c>
      <c r="L17" s="42"/>
      <c r="M17" s="41"/>
      <c r="N17" s="22"/>
      <c r="O17" s="22"/>
      <c r="P17" s="22"/>
      <c r="Q17" s="22"/>
      <c r="R17" s="22"/>
      <c r="S17" s="22">
        <v>12.3</v>
      </c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24.8</v>
      </c>
      <c r="AC17" s="55">
        <f t="shared" si="4"/>
        <v>4.0045212336508964</v>
      </c>
      <c r="AD17" s="306"/>
      <c r="AE17" s="307"/>
      <c r="AF17" s="308"/>
    </row>
    <row r="18" spans="1:32" s="21" customFormat="1" ht="15.75" x14ac:dyDescent="0.25">
      <c r="A18" s="302"/>
      <c r="B18" s="141" t="s">
        <v>94</v>
      </c>
      <c r="C18" s="41"/>
      <c r="D18" s="22"/>
      <c r="E18" s="22"/>
      <c r="F18" s="22"/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/>
      <c r="R18" s="22">
        <v>3.5</v>
      </c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3.5</v>
      </c>
      <c r="AC18" s="55">
        <f t="shared" si="4"/>
        <v>0.56515420636202163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>
        <v>9</v>
      </c>
      <c r="F19" s="22">
        <v>3</v>
      </c>
      <c r="G19" s="22"/>
      <c r="H19" s="22"/>
      <c r="I19" s="22"/>
      <c r="J19" s="22">
        <v>11</v>
      </c>
      <c r="K19" s="22">
        <v>3</v>
      </c>
      <c r="L19" s="42"/>
      <c r="M19" s="41"/>
      <c r="N19" s="22"/>
      <c r="O19" s="22">
        <v>15</v>
      </c>
      <c r="P19" s="22"/>
      <c r="Q19" s="22"/>
      <c r="R19" s="22"/>
      <c r="S19" s="22"/>
      <c r="T19" s="22"/>
      <c r="U19" s="22"/>
      <c r="V19" s="32">
        <v>6.5</v>
      </c>
      <c r="W19" s="273"/>
      <c r="X19" s="253"/>
      <c r="Y19" s="253"/>
      <c r="Z19" s="247"/>
      <c r="AA19" s="274"/>
      <c r="AB19" s="266">
        <f t="shared" si="0"/>
        <v>47.5</v>
      </c>
      <c r="AC19" s="55">
        <f t="shared" si="4"/>
        <v>7.6699499434845793</v>
      </c>
      <c r="AD19" s="28">
        <v>12</v>
      </c>
      <c r="AE19" s="23">
        <f t="shared" ref="AE19:AE21" si="5">IFERROR((AC19-AD19),"")</f>
        <v>-4.3300500565154207</v>
      </c>
      <c r="AF19" s="47">
        <f>IFERROR((AC19*100/AD19),"")</f>
        <v>63.916249529038161</v>
      </c>
    </row>
    <row r="20" spans="1:32" s="21" customFormat="1" ht="15.75" x14ac:dyDescent="0.25">
      <c r="A20" s="46">
        <v>6</v>
      </c>
      <c r="B20" s="52" t="s">
        <v>5</v>
      </c>
      <c r="C20" s="41"/>
      <c r="D20" s="22"/>
      <c r="E20" s="22">
        <v>24</v>
      </c>
      <c r="F20" s="22">
        <v>24.3</v>
      </c>
      <c r="G20" s="22">
        <v>69.5</v>
      </c>
      <c r="H20" s="22">
        <v>25.2</v>
      </c>
      <c r="I20" s="22">
        <v>69.5</v>
      </c>
      <c r="J20" s="22">
        <v>23.7</v>
      </c>
      <c r="K20" s="22">
        <v>68.7</v>
      </c>
      <c r="L20" s="42"/>
      <c r="M20" s="41">
        <v>25.6</v>
      </c>
      <c r="N20" s="22">
        <v>69.5</v>
      </c>
      <c r="O20" s="22">
        <v>29.6</v>
      </c>
      <c r="P20" s="22">
        <v>27.8</v>
      </c>
      <c r="Q20" s="22">
        <v>76.8</v>
      </c>
      <c r="R20" s="22">
        <v>55</v>
      </c>
      <c r="S20" s="22">
        <v>77.400000000000006</v>
      </c>
      <c r="T20" s="22">
        <v>27.1</v>
      </c>
      <c r="U20" s="22">
        <v>70.400000000000006</v>
      </c>
      <c r="V20" s="32">
        <v>71.7</v>
      </c>
      <c r="W20" s="273">
        <v>13.1</v>
      </c>
      <c r="X20" s="253">
        <v>58</v>
      </c>
      <c r="Y20" s="253"/>
      <c r="Z20" s="247"/>
      <c r="AA20" s="274"/>
      <c r="AB20" s="266">
        <f t="shared" si="0"/>
        <v>906.90000000000009</v>
      </c>
      <c r="AC20" s="55">
        <f t="shared" si="4"/>
        <v>146.43952849991928</v>
      </c>
      <c r="AD20" s="28">
        <v>220</v>
      </c>
      <c r="AE20" s="23">
        <f t="shared" si="5"/>
        <v>-73.560471500080723</v>
      </c>
      <c r="AF20" s="47">
        <f>IFERROR((AC20*100/AD20),"")</f>
        <v>66.563422045417852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0</v>
      </c>
      <c r="D21" s="24">
        <f t="shared" ref="D21:AA21" si="6">SUM(D22:D47)</f>
        <v>0</v>
      </c>
      <c r="E21" s="24">
        <f t="shared" si="6"/>
        <v>39.72</v>
      </c>
      <c r="F21" s="24">
        <f t="shared" si="6"/>
        <v>130.70000000000002</v>
      </c>
      <c r="G21" s="24">
        <f t="shared" si="6"/>
        <v>53.3</v>
      </c>
      <c r="H21" s="24">
        <f t="shared" si="6"/>
        <v>98.92</v>
      </c>
      <c r="I21" s="24">
        <f t="shared" si="6"/>
        <v>30.169999999999998</v>
      </c>
      <c r="J21" s="24">
        <f t="shared" si="6"/>
        <v>63.1</v>
      </c>
      <c r="K21" s="24">
        <f t="shared" si="6"/>
        <v>52.9</v>
      </c>
      <c r="L21" s="44">
        <f t="shared" si="6"/>
        <v>0</v>
      </c>
      <c r="M21" s="43">
        <f t="shared" si="6"/>
        <v>42.599999999999994</v>
      </c>
      <c r="N21" s="24">
        <f t="shared" si="6"/>
        <v>98.5</v>
      </c>
      <c r="O21" s="24">
        <f t="shared" si="6"/>
        <v>61</v>
      </c>
      <c r="P21" s="24">
        <f t="shared" si="6"/>
        <v>95.2</v>
      </c>
      <c r="Q21" s="24">
        <f t="shared" si="6"/>
        <v>54.72</v>
      </c>
      <c r="R21" s="24">
        <f t="shared" si="6"/>
        <v>120.48</v>
      </c>
      <c r="S21" s="24">
        <f t="shared" si="6"/>
        <v>65.099999999999994</v>
      </c>
      <c r="T21" s="24">
        <f t="shared" si="6"/>
        <v>50.5</v>
      </c>
      <c r="U21" s="24">
        <f t="shared" si="6"/>
        <v>21.2</v>
      </c>
      <c r="V21" s="33">
        <f t="shared" si="6"/>
        <v>42.120000000000005</v>
      </c>
      <c r="W21" s="275">
        <f t="shared" si="6"/>
        <v>99.179999999999993</v>
      </c>
      <c r="X21" s="254">
        <f t="shared" si="6"/>
        <v>34.099999999999994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1253.5100000000004</v>
      </c>
      <c r="AC21" s="56">
        <f>IFERROR((AB21/$AB$5*1000),"")</f>
        <v>202.40755691910229</v>
      </c>
      <c r="AD21" s="24">
        <v>250</v>
      </c>
      <c r="AE21" s="63">
        <f t="shared" si="5"/>
        <v>-47.592443080897709</v>
      </c>
      <c r="AF21" s="48">
        <f>IFERROR((AC21*100/AD21),"")</f>
        <v>80.963022767640908</v>
      </c>
    </row>
    <row r="22" spans="1:32" s="21" customFormat="1" ht="15.75" x14ac:dyDescent="0.25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>
        <v>15</v>
      </c>
      <c r="O23" s="22"/>
      <c r="P23" s="22"/>
      <c r="Q23" s="22"/>
      <c r="R23" s="22"/>
      <c r="S23" s="22"/>
      <c r="T23" s="22"/>
      <c r="U23" s="22"/>
      <c r="V23" s="32"/>
      <c r="W23" s="273">
        <v>25</v>
      </c>
      <c r="X23" s="253"/>
      <c r="Y23" s="253"/>
      <c r="Z23" s="247"/>
      <c r="AA23" s="274"/>
      <c r="AB23" s="266">
        <f t="shared" si="0"/>
        <v>40</v>
      </c>
      <c r="AC23" s="55">
        <f t="shared" ref="AC23:AC47" si="7">IFERROR((AB23/$AB$5*1000),"")</f>
        <v>6.4589052155659621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/>
      <c r="E24" s="22"/>
      <c r="F24" s="22">
        <v>60.8</v>
      </c>
      <c r="G24" s="22"/>
      <c r="H24" s="22"/>
      <c r="I24" s="22"/>
      <c r="J24" s="22">
        <v>14.8</v>
      </c>
      <c r="K24" s="22"/>
      <c r="L24" s="42"/>
      <c r="M24" s="41"/>
      <c r="N24" s="22">
        <v>12.6</v>
      </c>
      <c r="O24" s="22"/>
      <c r="P24" s="22"/>
      <c r="Q24" s="22"/>
      <c r="R24" s="22">
        <v>62.3</v>
      </c>
      <c r="S24" s="22"/>
      <c r="T24" s="22">
        <v>20.399999999999999</v>
      </c>
      <c r="U24" s="22"/>
      <c r="V24" s="32"/>
      <c r="W24" s="273"/>
      <c r="X24" s="253"/>
      <c r="Y24" s="253"/>
      <c r="Z24" s="247"/>
      <c r="AA24" s="274"/>
      <c r="AB24" s="266">
        <f t="shared" si="0"/>
        <v>170.9</v>
      </c>
      <c r="AC24" s="55">
        <f t="shared" si="7"/>
        <v>27.595672533505571</v>
      </c>
      <c r="AD24" s="306"/>
      <c r="AE24" s="307"/>
      <c r="AF24" s="308"/>
    </row>
    <row r="25" spans="1:32" s="21" customFormat="1" ht="15.75" x14ac:dyDescent="0.25">
      <c r="A25" s="301"/>
      <c r="B25" s="141" t="s">
        <v>106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5.75" x14ac:dyDescent="0.25">
      <c r="A26" s="301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/>
      <c r="D27" s="22"/>
      <c r="E27" s="22">
        <v>4.5</v>
      </c>
      <c r="F27" s="22">
        <v>13.7</v>
      </c>
      <c r="G27" s="22">
        <v>14.2</v>
      </c>
      <c r="H27" s="22">
        <v>9.5</v>
      </c>
      <c r="I27" s="22">
        <v>6.95</v>
      </c>
      <c r="J27" s="22"/>
      <c r="K27" s="22">
        <v>14</v>
      </c>
      <c r="L27" s="42"/>
      <c r="M27" s="41">
        <v>9.6</v>
      </c>
      <c r="N27" s="22">
        <v>9.5</v>
      </c>
      <c r="O27" s="22">
        <v>11.1</v>
      </c>
      <c r="P27" s="22">
        <v>15.7</v>
      </c>
      <c r="Q27" s="22">
        <v>10.5</v>
      </c>
      <c r="R27" s="22">
        <v>10.4</v>
      </c>
      <c r="S27" s="22">
        <v>5.3</v>
      </c>
      <c r="T27" s="22">
        <v>5.0999999999999996</v>
      </c>
      <c r="U27" s="22">
        <v>9.6</v>
      </c>
      <c r="V27" s="32">
        <v>9.8000000000000007</v>
      </c>
      <c r="W27" s="273">
        <v>19.600000000000001</v>
      </c>
      <c r="X27" s="253">
        <v>4.8</v>
      </c>
      <c r="Y27" s="253"/>
      <c r="Z27" s="247"/>
      <c r="AA27" s="274"/>
      <c r="AB27" s="266">
        <f t="shared" si="0"/>
        <v>183.85000000000002</v>
      </c>
      <c r="AC27" s="55">
        <f t="shared" si="7"/>
        <v>29.686743097045053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/>
      <c r="D28" s="22"/>
      <c r="E28" s="22">
        <v>4.5</v>
      </c>
      <c r="F28" s="22">
        <v>28.9</v>
      </c>
      <c r="G28" s="22">
        <v>9.5</v>
      </c>
      <c r="H28" s="22">
        <v>9.5</v>
      </c>
      <c r="I28" s="22">
        <v>9.5</v>
      </c>
      <c r="J28" s="22">
        <v>2.2000000000000002</v>
      </c>
      <c r="K28" s="22">
        <v>9.4</v>
      </c>
      <c r="L28" s="42"/>
      <c r="M28" s="41">
        <v>9.6</v>
      </c>
      <c r="N28" s="22">
        <v>9.5</v>
      </c>
      <c r="O28" s="22">
        <v>5.5</v>
      </c>
      <c r="P28" s="22">
        <v>15.7</v>
      </c>
      <c r="Q28" s="22">
        <v>10.5</v>
      </c>
      <c r="R28" s="22">
        <v>10.4</v>
      </c>
      <c r="S28" s="22">
        <v>5.3</v>
      </c>
      <c r="T28" s="22">
        <v>6.8</v>
      </c>
      <c r="U28" s="22">
        <v>9.6</v>
      </c>
      <c r="V28" s="32">
        <v>9.8000000000000007</v>
      </c>
      <c r="W28" s="273">
        <v>14.7</v>
      </c>
      <c r="X28" s="253">
        <v>4.8</v>
      </c>
      <c r="Y28" s="253"/>
      <c r="Z28" s="247"/>
      <c r="AA28" s="274"/>
      <c r="AB28" s="266">
        <f t="shared" si="0"/>
        <v>185.70000000000002</v>
      </c>
      <c r="AC28" s="55">
        <f t="shared" si="7"/>
        <v>29.985467463264982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/>
      <c r="G29" s="22">
        <v>15.8</v>
      </c>
      <c r="H29" s="22"/>
      <c r="I29" s="22"/>
      <c r="J29" s="22"/>
      <c r="K29" s="22">
        <v>7.7</v>
      </c>
      <c r="L29" s="42"/>
      <c r="M29" s="41"/>
      <c r="N29" s="22">
        <v>15.8</v>
      </c>
      <c r="O29" s="22">
        <v>4.2</v>
      </c>
      <c r="P29" s="22"/>
      <c r="Q29" s="22"/>
      <c r="R29" s="22">
        <v>20</v>
      </c>
      <c r="S29" s="22"/>
      <c r="T29" s="22"/>
      <c r="U29" s="22"/>
      <c r="V29" s="32"/>
      <c r="W29" s="273">
        <v>16.399999999999999</v>
      </c>
      <c r="X29" s="253">
        <v>11.3</v>
      </c>
      <c r="Y29" s="253"/>
      <c r="Z29" s="247"/>
      <c r="AA29" s="274"/>
      <c r="AB29" s="266">
        <f t="shared" si="0"/>
        <v>91.2</v>
      </c>
      <c r="AC29" s="55">
        <f t="shared" si="7"/>
        <v>14.726303891490394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/>
      <c r="E30" s="22"/>
      <c r="F30" s="22"/>
      <c r="G30" s="22"/>
      <c r="H30" s="22"/>
      <c r="I30" s="22"/>
      <c r="J30" s="22"/>
      <c r="K30" s="22"/>
      <c r="L30" s="42"/>
      <c r="M30" s="41"/>
      <c r="N30" s="22">
        <v>15.8</v>
      </c>
      <c r="O30" s="22"/>
      <c r="P30" s="22"/>
      <c r="Q30" s="22"/>
      <c r="R30" s="22"/>
      <c r="S30" s="22">
        <v>21</v>
      </c>
      <c r="T30" s="22">
        <v>12.2</v>
      </c>
      <c r="U30" s="22"/>
      <c r="V30" s="32"/>
      <c r="W30" s="273"/>
      <c r="X30" s="253"/>
      <c r="Y30" s="253"/>
      <c r="Z30" s="247"/>
      <c r="AA30" s="274"/>
      <c r="AB30" s="266">
        <f t="shared" si="0"/>
        <v>49</v>
      </c>
      <c r="AC30" s="55">
        <f t="shared" si="7"/>
        <v>7.9121588890683023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/>
      <c r="D31" s="22"/>
      <c r="E31" s="22">
        <v>17</v>
      </c>
      <c r="F31" s="22">
        <v>8.6999999999999993</v>
      </c>
      <c r="G31" s="22"/>
      <c r="H31" s="22"/>
      <c r="I31" s="22"/>
      <c r="J31" s="22"/>
      <c r="K31" s="22">
        <v>9.4</v>
      </c>
      <c r="L31" s="42"/>
      <c r="M31" s="41">
        <v>15.6</v>
      </c>
      <c r="N31" s="22">
        <v>6.3</v>
      </c>
      <c r="O31" s="22">
        <v>13.7</v>
      </c>
      <c r="P31" s="22"/>
      <c r="Q31" s="22">
        <v>17.5</v>
      </c>
      <c r="R31" s="22"/>
      <c r="S31" s="22"/>
      <c r="T31" s="22">
        <v>2.5</v>
      </c>
      <c r="U31" s="22"/>
      <c r="V31" s="32">
        <v>16.3</v>
      </c>
      <c r="W31" s="273">
        <v>4.9000000000000004</v>
      </c>
      <c r="X31" s="253">
        <v>9.6999999999999993</v>
      </c>
      <c r="Y31" s="253"/>
      <c r="Z31" s="247"/>
      <c r="AA31" s="274"/>
      <c r="AB31" s="266">
        <f t="shared" si="0"/>
        <v>121.60000000000001</v>
      </c>
      <c r="AC31" s="55">
        <f t="shared" si="7"/>
        <v>19.635071855320522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/>
      <c r="E32" s="22">
        <v>9.5</v>
      </c>
      <c r="F32" s="22"/>
      <c r="G32" s="22"/>
      <c r="H32" s="22"/>
      <c r="I32" s="22"/>
      <c r="J32" s="22"/>
      <c r="K32" s="22"/>
      <c r="L32" s="42"/>
      <c r="M32" s="41"/>
      <c r="N32" s="22"/>
      <c r="O32" s="22">
        <v>18</v>
      </c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27.5</v>
      </c>
      <c r="AC32" s="55">
        <f t="shared" si="7"/>
        <v>4.4404973357015987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/>
      <c r="E33" s="22"/>
      <c r="F33" s="22"/>
      <c r="G33" s="22"/>
      <c r="H33" s="22">
        <v>30</v>
      </c>
      <c r="I33" s="22"/>
      <c r="J33" s="22"/>
      <c r="K33" s="22"/>
      <c r="L33" s="42"/>
      <c r="M33" s="41"/>
      <c r="N33" s="22"/>
      <c r="O33" s="22"/>
      <c r="P33" s="22"/>
      <c r="Q33" s="22"/>
      <c r="R33" s="22"/>
      <c r="S33" s="22">
        <v>30</v>
      </c>
      <c r="T33" s="22"/>
      <c r="U33" s="22"/>
      <c r="V33" s="32"/>
      <c r="W33" s="273">
        <v>10</v>
      </c>
      <c r="X33" s="253"/>
      <c r="Y33" s="253"/>
      <c r="Z33" s="247"/>
      <c r="AA33" s="274"/>
      <c r="AB33" s="266">
        <f t="shared" si="0"/>
        <v>70</v>
      </c>
      <c r="AC33" s="55">
        <f t="shared" si="7"/>
        <v>11.303084127240433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/>
      <c r="D34" s="22"/>
      <c r="E34" s="22"/>
      <c r="F34" s="22">
        <v>13.7</v>
      </c>
      <c r="G34" s="22">
        <v>9.5</v>
      </c>
      <c r="H34" s="22">
        <v>45.7</v>
      </c>
      <c r="I34" s="22">
        <v>9.5</v>
      </c>
      <c r="J34" s="22">
        <v>41.6</v>
      </c>
      <c r="K34" s="22">
        <v>9.4</v>
      </c>
      <c r="L34" s="42"/>
      <c r="M34" s="41">
        <v>4.8</v>
      </c>
      <c r="N34" s="22">
        <v>11</v>
      </c>
      <c r="O34" s="22">
        <v>5.5</v>
      </c>
      <c r="P34" s="22">
        <v>54</v>
      </c>
      <c r="Q34" s="22">
        <v>10.5</v>
      </c>
      <c r="R34" s="22">
        <v>9.8000000000000007</v>
      </c>
      <c r="S34" s="22"/>
      <c r="T34" s="22"/>
      <c r="U34" s="22"/>
      <c r="V34" s="32"/>
      <c r="W34" s="273"/>
      <c r="X34" s="253"/>
      <c r="Y34" s="253"/>
      <c r="Z34" s="247"/>
      <c r="AA34" s="274"/>
      <c r="AB34" s="266">
        <f t="shared" si="0"/>
        <v>225.00000000000003</v>
      </c>
      <c r="AC34" s="55">
        <f t="shared" si="7"/>
        <v>36.33134183755854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/>
      <c r="Q38" s="22"/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0</v>
      </c>
      <c r="AC38" s="55">
        <f t="shared" si="7"/>
        <v>0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/>
      <c r="D39" s="22"/>
      <c r="E39" s="22">
        <v>2.72</v>
      </c>
      <c r="F39" s="22">
        <v>3.4</v>
      </c>
      <c r="G39" s="22">
        <v>2.8</v>
      </c>
      <c r="H39" s="22">
        <v>2.72</v>
      </c>
      <c r="I39" s="22">
        <v>2.72</v>
      </c>
      <c r="J39" s="22"/>
      <c r="K39" s="22"/>
      <c r="L39" s="42"/>
      <c r="M39" s="41"/>
      <c r="N39" s="22"/>
      <c r="O39" s="22"/>
      <c r="P39" s="22">
        <v>6.8</v>
      </c>
      <c r="Q39" s="22">
        <v>2.72</v>
      </c>
      <c r="R39" s="22">
        <v>4.08</v>
      </c>
      <c r="S39" s="22"/>
      <c r="T39" s="22"/>
      <c r="U39" s="22"/>
      <c r="V39" s="32">
        <v>2.72</v>
      </c>
      <c r="W39" s="273">
        <v>4.08</v>
      </c>
      <c r="X39" s="253"/>
      <c r="Y39" s="253"/>
      <c r="Z39" s="247"/>
      <c r="AA39" s="274"/>
      <c r="AB39" s="266">
        <f t="shared" si="0"/>
        <v>34.76</v>
      </c>
      <c r="AC39" s="55">
        <f t="shared" si="7"/>
        <v>5.6127886323268195</v>
      </c>
      <c r="AD39" s="306"/>
      <c r="AE39" s="307"/>
      <c r="AF39" s="308"/>
    </row>
    <row r="40" spans="1:32" s="21" customFormat="1" ht="15.75" x14ac:dyDescent="0.25">
      <c r="A40" s="301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97</v>
      </c>
      <c r="C41" s="41"/>
      <c r="D41" s="22"/>
      <c r="E41" s="22"/>
      <c r="F41" s="22"/>
      <c r="G41" s="22"/>
      <c r="H41" s="22"/>
      <c r="I41" s="22"/>
      <c r="J41" s="22"/>
      <c r="K41" s="22"/>
      <c r="L41" s="42"/>
      <c r="M41" s="41"/>
      <c r="N41" s="22"/>
      <c r="O41" s="22"/>
      <c r="P41" s="22"/>
      <c r="Q41" s="22"/>
      <c r="R41" s="22"/>
      <c r="S41" s="22"/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0</v>
      </c>
      <c r="AC41" s="55">
        <f t="shared" si="7"/>
        <v>0</v>
      </c>
      <c r="AD41" s="306"/>
      <c r="AE41" s="307"/>
      <c r="AF41" s="308"/>
    </row>
    <row r="42" spans="1:32" s="21" customFormat="1" ht="15.75" x14ac:dyDescent="0.25">
      <c r="A42" s="301"/>
      <c r="B42" s="283" t="s">
        <v>109</v>
      </c>
      <c r="C42" s="41"/>
      <c r="D42" s="22"/>
      <c r="E42" s="22"/>
      <c r="F42" s="22"/>
      <c r="G42" s="22"/>
      <c r="H42" s="22"/>
      <c r="I42" s="22"/>
      <c r="J42" s="22">
        <v>3</v>
      </c>
      <c r="K42" s="22">
        <v>1.5</v>
      </c>
      <c r="L42" s="42"/>
      <c r="M42" s="41">
        <v>1.5</v>
      </c>
      <c r="N42" s="22">
        <v>1.5</v>
      </c>
      <c r="O42" s="22">
        <v>1.5</v>
      </c>
      <c r="P42" s="22">
        <v>1.5</v>
      </c>
      <c r="Q42" s="22">
        <v>1.5</v>
      </c>
      <c r="R42" s="22">
        <v>2</v>
      </c>
      <c r="S42" s="22">
        <v>2</v>
      </c>
      <c r="T42" s="22">
        <v>2</v>
      </c>
      <c r="U42" s="22">
        <v>2</v>
      </c>
      <c r="V42" s="32">
        <v>2</v>
      </c>
      <c r="W42" s="273">
        <v>3</v>
      </c>
      <c r="X42" s="253">
        <v>2</v>
      </c>
      <c r="Y42" s="253"/>
      <c r="Z42" s="247"/>
      <c r="AA42" s="274"/>
      <c r="AB42" s="266">
        <f t="shared" si="0"/>
        <v>27</v>
      </c>
      <c r="AC42" s="55">
        <f t="shared" si="7"/>
        <v>4.3597610205070243</v>
      </c>
      <c r="AD42" s="306"/>
      <c r="AE42" s="307"/>
      <c r="AF42" s="308"/>
    </row>
    <row r="43" spans="1:32" s="21" customFormat="1" ht="15.75" x14ac:dyDescent="0.25">
      <c r="A43" s="301"/>
      <c r="B43" s="283" t="s">
        <v>110</v>
      </c>
      <c r="C43" s="41"/>
      <c r="D43" s="22"/>
      <c r="E43" s="22">
        <v>0.75</v>
      </c>
      <c r="F43" s="22">
        <v>0.75</v>
      </c>
      <c r="G43" s="22">
        <v>0.75</v>
      </c>
      <c r="H43" s="22">
        <v>0.75</v>
      </c>
      <c r="I43" s="22">
        <v>0.75</v>
      </c>
      <c r="J43" s="22">
        <v>0.75</v>
      </c>
      <c r="K43" s="22">
        <v>0.75</v>
      </c>
      <c r="L43" s="42"/>
      <c r="M43" s="41">
        <v>0.75</v>
      </c>
      <c r="N43" s="22">
        <v>0.75</v>
      </c>
      <c r="O43" s="22">
        <v>0.75</v>
      </c>
      <c r="P43" s="22">
        <v>0.75</v>
      </c>
      <c r="Q43" s="22">
        <v>0.75</v>
      </c>
      <c r="R43" s="22">
        <v>0.75</v>
      </c>
      <c r="S43" s="22">
        <v>0.75</v>
      </c>
      <c r="T43" s="22">
        <v>0.75</v>
      </c>
      <c r="U43" s="22"/>
      <c r="V43" s="32">
        <v>0.75</v>
      </c>
      <c r="W43" s="273">
        <v>0.75</v>
      </c>
      <c r="X43" s="253">
        <v>0.75</v>
      </c>
      <c r="Y43" s="253"/>
      <c r="Z43" s="247"/>
      <c r="AA43" s="274"/>
      <c r="AB43" s="266">
        <f t="shared" si="0"/>
        <v>13.5</v>
      </c>
      <c r="AC43" s="55">
        <f t="shared" si="7"/>
        <v>2.1798805102535121</v>
      </c>
      <c r="AD43" s="306"/>
      <c r="AE43" s="307"/>
      <c r="AF43" s="308"/>
    </row>
    <row r="44" spans="1:32" s="21" customFormat="1" ht="15.75" x14ac:dyDescent="0.25">
      <c r="A44" s="301"/>
      <c r="B44" s="283" t="s">
        <v>111</v>
      </c>
      <c r="C44" s="41"/>
      <c r="D44" s="22"/>
      <c r="E44" s="22">
        <v>0.75</v>
      </c>
      <c r="F44" s="22">
        <v>0.75</v>
      </c>
      <c r="G44" s="22">
        <v>0.75</v>
      </c>
      <c r="H44" s="22">
        <v>0.75</v>
      </c>
      <c r="I44" s="22">
        <v>0.75</v>
      </c>
      <c r="J44" s="22">
        <v>0.75</v>
      </c>
      <c r="K44" s="22">
        <v>0.75</v>
      </c>
      <c r="L44" s="42"/>
      <c r="M44" s="41">
        <v>0.75</v>
      </c>
      <c r="N44" s="22">
        <v>0.75</v>
      </c>
      <c r="O44" s="22">
        <v>0.75</v>
      </c>
      <c r="P44" s="22">
        <v>0.75</v>
      </c>
      <c r="Q44" s="22">
        <v>0.75</v>
      </c>
      <c r="R44" s="22">
        <v>0.75</v>
      </c>
      <c r="S44" s="22">
        <v>0.75</v>
      </c>
      <c r="T44" s="22">
        <v>0.75</v>
      </c>
      <c r="U44" s="22"/>
      <c r="V44" s="32">
        <v>0.75</v>
      </c>
      <c r="W44" s="273">
        <v>0.75</v>
      </c>
      <c r="X44" s="253">
        <v>0.75</v>
      </c>
      <c r="Y44" s="253"/>
      <c r="Z44" s="247"/>
      <c r="AA44" s="274"/>
      <c r="AB44" s="266">
        <f t="shared" si="0"/>
        <v>13.5</v>
      </c>
      <c r="AC44" s="55">
        <f t="shared" si="7"/>
        <v>2.1798805102535121</v>
      </c>
      <c r="AD44" s="306"/>
      <c r="AE44" s="307"/>
      <c r="AF44" s="308"/>
    </row>
    <row r="45" spans="1:32" s="21" customFormat="1" ht="15.75" x14ac:dyDescent="0.25">
      <c r="A45" s="301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7.4</v>
      </c>
      <c r="K48" s="24">
        <f t="shared" si="8"/>
        <v>0</v>
      </c>
      <c r="L48" s="44">
        <f t="shared" si="8"/>
        <v>0</v>
      </c>
      <c r="M48" s="43">
        <f t="shared" si="8"/>
        <v>20.8</v>
      </c>
      <c r="N48" s="24">
        <f t="shared" si="8"/>
        <v>0</v>
      </c>
      <c r="O48" s="24">
        <f t="shared" si="8"/>
        <v>8.4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11.2</v>
      </c>
      <c r="V48" s="33">
        <f t="shared" si="8"/>
        <v>0</v>
      </c>
      <c r="W48" s="275">
        <f t="shared" si="8"/>
        <v>0</v>
      </c>
      <c r="X48" s="254">
        <f t="shared" si="8"/>
        <v>16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63.8</v>
      </c>
      <c r="AC48" s="56">
        <f t="shared" ref="AC48:AC53" si="9">IFERROR((AB48/$AB$5*1000),"")</f>
        <v>10.301953818827707</v>
      </c>
      <c r="AD48" s="24">
        <v>5</v>
      </c>
      <c r="AE48" s="63">
        <f>IFERROR((AC48-AD48),"")</f>
        <v>5.3019538188277071</v>
      </c>
      <c r="AF48" s="48">
        <f>IFERROR((AC48*100/AD48),"")</f>
        <v>206.03907637655416</v>
      </c>
    </row>
    <row r="49" spans="1:32" s="21" customFormat="1" ht="15.75" x14ac:dyDescent="0.25">
      <c r="A49" s="301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>
        <v>11.2</v>
      </c>
      <c r="V49" s="32"/>
      <c r="W49" s="273"/>
      <c r="X49" s="253"/>
      <c r="Y49" s="253"/>
      <c r="Z49" s="247"/>
      <c r="AA49" s="274"/>
      <c r="AB49" s="266">
        <f t="shared" si="0"/>
        <v>11.2</v>
      </c>
      <c r="AC49" s="55">
        <f t="shared" si="9"/>
        <v>1.8084934603584693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>
        <v>7.4</v>
      </c>
      <c r="K50" s="22"/>
      <c r="L50" s="42"/>
      <c r="M50" s="41"/>
      <c r="N50" s="22"/>
      <c r="O50" s="22">
        <v>8.4</v>
      </c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15.8</v>
      </c>
      <c r="AC50" s="55">
        <f t="shared" si="9"/>
        <v>2.5512675601485548</v>
      </c>
      <c r="AD50" s="306"/>
      <c r="AE50" s="307"/>
      <c r="AF50" s="308"/>
    </row>
    <row r="51" spans="1:32" s="21" customFormat="1" ht="15.75" x14ac:dyDescent="0.25">
      <c r="A51" s="302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>
        <v>20.8</v>
      </c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>
        <v>16</v>
      </c>
      <c r="Y51" s="253"/>
      <c r="Z51" s="247"/>
      <c r="AA51" s="274"/>
      <c r="AB51" s="266">
        <f t="shared" si="0"/>
        <v>36.799999999999997</v>
      </c>
      <c r="AC51" s="55">
        <f t="shared" si="9"/>
        <v>5.9421927983206846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0</v>
      </c>
      <c r="D52" s="24">
        <f t="shared" si="10"/>
        <v>0</v>
      </c>
      <c r="E52" s="24">
        <f t="shared" si="10"/>
        <v>46.5</v>
      </c>
      <c r="F52" s="24">
        <f t="shared" si="10"/>
        <v>46</v>
      </c>
      <c r="G52" s="24">
        <f t="shared" si="10"/>
        <v>47</v>
      </c>
      <c r="H52" s="24">
        <f t="shared" si="10"/>
        <v>53.5</v>
      </c>
      <c r="I52" s="24">
        <f t="shared" si="10"/>
        <v>47.4</v>
      </c>
      <c r="J52" s="24">
        <f t="shared" si="10"/>
        <v>44.4</v>
      </c>
      <c r="K52" s="24">
        <f t="shared" si="10"/>
        <v>52</v>
      </c>
      <c r="L52" s="44">
        <f t="shared" si="10"/>
        <v>0</v>
      </c>
      <c r="M52" s="43">
        <f t="shared" ref="M52:AA52" si="11">SUM(M53:M65)</f>
        <v>48</v>
      </c>
      <c r="N52" s="24">
        <f t="shared" si="11"/>
        <v>47</v>
      </c>
      <c r="O52" s="24">
        <f t="shared" si="11"/>
        <v>55.5</v>
      </c>
      <c r="P52" s="24">
        <f t="shared" si="11"/>
        <v>48</v>
      </c>
      <c r="Q52" s="24">
        <f t="shared" si="11"/>
        <v>63.7</v>
      </c>
      <c r="R52" s="24">
        <f t="shared" si="11"/>
        <v>47</v>
      </c>
      <c r="S52" s="24">
        <f t="shared" si="11"/>
        <v>55</v>
      </c>
      <c r="T52" s="24">
        <f t="shared" si="11"/>
        <v>52.5</v>
      </c>
      <c r="U52" s="24">
        <f t="shared" si="11"/>
        <v>60</v>
      </c>
      <c r="V52" s="33">
        <f t="shared" si="11"/>
        <v>58.6</v>
      </c>
      <c r="W52" s="275">
        <f t="shared" si="11"/>
        <v>58</v>
      </c>
      <c r="X52" s="254">
        <f t="shared" si="11"/>
        <v>49.9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980</v>
      </c>
      <c r="AC52" s="56">
        <f t="shared" si="9"/>
        <v>158.24317778136606</v>
      </c>
      <c r="AD52" s="24">
        <v>150</v>
      </c>
      <c r="AE52" s="63">
        <f>IFERROR((AC52-AD52),"")</f>
        <v>8.2431777813660574</v>
      </c>
      <c r="AF52" s="48">
        <f>IFERROR((AC52*100/AD52),"")</f>
        <v>105.49545185424404</v>
      </c>
    </row>
    <row r="53" spans="1:32" s="21" customFormat="1" ht="15.75" x14ac:dyDescent="0.25">
      <c r="A53" s="285"/>
      <c r="B53" s="54" t="s">
        <v>49</v>
      </c>
      <c r="C53" s="45"/>
      <c r="D53" s="22"/>
      <c r="E53" s="22">
        <v>45</v>
      </c>
      <c r="F53" s="22"/>
      <c r="G53" s="22"/>
      <c r="H53" s="22"/>
      <c r="I53" s="22">
        <v>47.4</v>
      </c>
      <c r="J53" s="22">
        <v>44.4</v>
      </c>
      <c r="K53" s="22"/>
      <c r="L53" s="42"/>
      <c r="M53" s="45"/>
      <c r="N53" s="22"/>
      <c r="O53" s="22">
        <v>55.5</v>
      </c>
      <c r="P53" s="22"/>
      <c r="Q53" s="22">
        <v>7</v>
      </c>
      <c r="R53" s="22"/>
      <c r="S53" s="22"/>
      <c r="T53" s="22">
        <v>50.8</v>
      </c>
      <c r="U53" s="22"/>
      <c r="V53" s="32"/>
      <c r="W53" s="273"/>
      <c r="X53" s="253">
        <v>48.3</v>
      </c>
      <c r="Y53" s="253"/>
      <c r="Z53" s="247"/>
      <c r="AA53" s="274"/>
      <c r="AB53" s="266">
        <f t="shared" si="0"/>
        <v>298.40000000000003</v>
      </c>
      <c r="AC53" s="55">
        <f t="shared" si="9"/>
        <v>48.183432908122079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>
        <v>47</v>
      </c>
      <c r="H54" s="22"/>
      <c r="I54" s="22"/>
      <c r="J54" s="22"/>
      <c r="K54" s="22">
        <v>47</v>
      </c>
      <c r="L54" s="42"/>
      <c r="M54" s="45"/>
      <c r="N54" s="22">
        <v>47</v>
      </c>
      <c r="O54" s="22"/>
      <c r="P54" s="22"/>
      <c r="Q54" s="22">
        <v>55</v>
      </c>
      <c r="R54" s="22"/>
      <c r="S54" s="22">
        <v>55</v>
      </c>
      <c r="T54" s="22"/>
      <c r="U54" s="22">
        <v>60</v>
      </c>
      <c r="V54" s="32"/>
      <c r="W54" s="273"/>
      <c r="X54" s="253"/>
      <c r="Y54" s="253"/>
      <c r="Z54" s="247"/>
      <c r="AA54" s="274"/>
      <c r="AB54" s="266">
        <f t="shared" si="0"/>
        <v>311</v>
      </c>
      <c r="AC54" s="55">
        <f t="shared" ref="AC54:AC66" si="12">IFERROR((AB54/$AB$5*1000),"")</f>
        <v>50.217988051025351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>
        <v>1.66</v>
      </c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1.66</v>
      </c>
      <c r="AC58" s="55">
        <f t="shared" si="12"/>
        <v>0.2680445664459874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>
        <v>46</v>
      </c>
      <c r="G59" s="22"/>
      <c r="H59" s="22">
        <v>47</v>
      </c>
      <c r="I59" s="22"/>
      <c r="J59" s="22"/>
      <c r="K59" s="22"/>
      <c r="L59" s="42"/>
      <c r="M59" s="45">
        <v>48</v>
      </c>
      <c r="N59" s="22"/>
      <c r="O59" s="22"/>
      <c r="P59" s="22">
        <v>48</v>
      </c>
      <c r="Q59" s="22"/>
      <c r="R59" s="22">
        <v>47</v>
      </c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236</v>
      </c>
      <c r="AC59" s="55">
        <f t="shared" si="12"/>
        <v>38.107540771839169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>
        <v>1.67</v>
      </c>
      <c r="I60" s="22"/>
      <c r="J60" s="22"/>
      <c r="K60" s="22">
        <v>2.5</v>
      </c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4.17</v>
      </c>
      <c r="AC60" s="55">
        <f t="shared" si="12"/>
        <v>0.67334086872275156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/>
      <c r="G61" s="22"/>
      <c r="H61" s="22">
        <v>1.67</v>
      </c>
      <c r="I61" s="22"/>
      <c r="J61" s="22"/>
      <c r="K61" s="22">
        <v>2.5</v>
      </c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4.17</v>
      </c>
      <c r="AC61" s="55">
        <f t="shared" si="12"/>
        <v>0.67334086872275156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/>
      <c r="D62" s="22"/>
      <c r="E62" s="22">
        <v>1.5</v>
      </c>
      <c r="F62" s="22"/>
      <c r="G62" s="22"/>
      <c r="H62" s="22">
        <v>1.5</v>
      </c>
      <c r="I62" s="22"/>
      <c r="J62" s="22"/>
      <c r="K62" s="22"/>
      <c r="L62" s="42"/>
      <c r="M62" s="41"/>
      <c r="N62" s="22"/>
      <c r="O62" s="22"/>
      <c r="P62" s="22"/>
      <c r="Q62" s="22">
        <v>1.7</v>
      </c>
      <c r="R62" s="22"/>
      <c r="S62" s="22"/>
      <c r="T62" s="22">
        <v>1.7</v>
      </c>
      <c r="U62" s="22"/>
      <c r="V62" s="32">
        <v>1.6</v>
      </c>
      <c r="W62" s="273"/>
      <c r="X62" s="253">
        <v>1.6</v>
      </c>
      <c r="Y62" s="253"/>
      <c r="Z62" s="247"/>
      <c r="AA62" s="274"/>
      <c r="AB62" s="266">
        <f t="shared" si="0"/>
        <v>9.6</v>
      </c>
      <c r="AC62" s="55">
        <f t="shared" si="12"/>
        <v>1.5501372517358307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/>
      <c r="E63" s="22"/>
      <c r="F63" s="22"/>
      <c r="G63" s="22"/>
      <c r="H63" s="22"/>
      <c r="I63" s="22"/>
      <c r="J63" s="22"/>
      <c r="K63" s="22"/>
      <c r="L63" s="42"/>
      <c r="M63" s="41"/>
      <c r="N63" s="22"/>
      <c r="O63" s="22"/>
      <c r="P63" s="22"/>
      <c r="Q63" s="22"/>
      <c r="R63" s="22"/>
      <c r="S63" s="22"/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0</v>
      </c>
      <c r="AC63" s="55">
        <f t="shared" si="12"/>
        <v>0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>
        <v>57</v>
      </c>
      <c r="W64" s="273"/>
      <c r="X64" s="253"/>
      <c r="Y64" s="253"/>
      <c r="Z64" s="247"/>
      <c r="AA64" s="274"/>
      <c r="AB64" s="266">
        <f t="shared" si="0"/>
        <v>57</v>
      </c>
      <c r="AC64" s="55">
        <f t="shared" si="12"/>
        <v>9.2039399321814948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/>
      <c r="E65" s="22"/>
      <c r="F65" s="22"/>
      <c r="G65" s="22"/>
      <c r="H65" s="22"/>
      <c r="I65" s="22"/>
      <c r="J65" s="22"/>
      <c r="K65" s="22"/>
      <c r="L65" s="42"/>
      <c r="M65" s="41"/>
      <c r="N65" s="22"/>
      <c r="O65" s="22"/>
      <c r="P65" s="22"/>
      <c r="Q65" s="22"/>
      <c r="R65" s="22"/>
      <c r="S65" s="22"/>
      <c r="T65" s="22"/>
      <c r="U65" s="22"/>
      <c r="V65" s="32"/>
      <c r="W65" s="273">
        <v>58</v>
      </c>
      <c r="X65" s="253"/>
      <c r="Y65" s="253"/>
      <c r="Z65" s="247"/>
      <c r="AA65" s="274"/>
      <c r="AB65" s="266">
        <f t="shared" si="0"/>
        <v>58</v>
      </c>
      <c r="AC65" s="55">
        <f t="shared" si="12"/>
        <v>9.3654125625706452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/>
      <c r="D66" s="22"/>
      <c r="E66" s="22"/>
      <c r="F66" s="22">
        <v>4.2</v>
      </c>
      <c r="G66" s="22">
        <v>4.7</v>
      </c>
      <c r="H66" s="22"/>
      <c r="I66" s="22"/>
      <c r="J66" s="22">
        <v>3</v>
      </c>
      <c r="K66" s="22"/>
      <c r="L66" s="42"/>
      <c r="M66" s="41">
        <v>5.8</v>
      </c>
      <c r="N66" s="22"/>
      <c r="O66" s="22"/>
      <c r="P66" s="22"/>
      <c r="Q66" s="22">
        <v>1.8</v>
      </c>
      <c r="R66" s="22"/>
      <c r="S66" s="22"/>
      <c r="T66" s="22">
        <v>7.7</v>
      </c>
      <c r="U66" s="22"/>
      <c r="V66" s="32"/>
      <c r="W66" s="273">
        <v>4.3</v>
      </c>
      <c r="X66" s="253"/>
      <c r="Y66" s="253"/>
      <c r="Z66" s="247"/>
      <c r="AA66" s="274"/>
      <c r="AB66" s="266">
        <f t="shared" si="0"/>
        <v>31.5</v>
      </c>
      <c r="AC66" s="55">
        <f t="shared" si="12"/>
        <v>5.0863878572581944</v>
      </c>
      <c r="AD66" s="28">
        <v>10</v>
      </c>
      <c r="AE66" s="23">
        <f t="shared" ref="AE66:AE67" si="13">IFERROR((AC66-AD66),"")</f>
        <v>-4.9136121427418056</v>
      </c>
      <c r="AF66" s="47">
        <f>IFERROR((AC66*100/AD66),"")</f>
        <v>50.863878572581946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0</v>
      </c>
      <c r="F67" s="24">
        <f t="shared" si="14"/>
        <v>0</v>
      </c>
      <c r="G67" s="24">
        <f t="shared" si="14"/>
        <v>0</v>
      </c>
      <c r="H67" s="24">
        <f t="shared" si="14"/>
        <v>9</v>
      </c>
      <c r="I67" s="24">
        <f t="shared" si="14"/>
        <v>0</v>
      </c>
      <c r="J67" s="24">
        <f t="shared" si="14"/>
        <v>0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6</v>
      </c>
      <c r="N67" s="24">
        <f t="shared" si="15"/>
        <v>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9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6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30</v>
      </c>
      <c r="AC67" s="56">
        <f>IFERROR((AB67/$AB$5*1000),"")</f>
        <v>4.8441789116744713</v>
      </c>
      <c r="AD67" s="24">
        <v>10</v>
      </c>
      <c r="AE67" s="63">
        <f t="shared" si="13"/>
        <v>-5.1558210883255287</v>
      </c>
      <c r="AF67" s="48">
        <f>IFERROR((AC67*100/AD67),"")</f>
        <v>48.441789116744715</v>
      </c>
    </row>
    <row r="68" spans="1:32" s="21" customFormat="1" ht="15.75" x14ac:dyDescent="0.25">
      <c r="A68" s="285"/>
      <c r="B68" s="54" t="s">
        <v>61</v>
      </c>
      <c r="C68" s="41"/>
      <c r="D68" s="22"/>
      <c r="E68" s="22"/>
      <c r="F68" s="22"/>
      <c r="G68" s="22"/>
      <c r="H68" s="22">
        <v>9</v>
      </c>
      <c r="I68" s="22"/>
      <c r="J68" s="22"/>
      <c r="K68" s="22"/>
      <c r="L68" s="42"/>
      <c r="M68" s="41"/>
      <c r="N68" s="22"/>
      <c r="O68" s="22"/>
      <c r="P68" s="22"/>
      <c r="Q68" s="22"/>
      <c r="R68" s="22"/>
      <c r="S68" s="22"/>
      <c r="T68" s="22">
        <v>9</v>
      </c>
      <c r="U68" s="22"/>
      <c r="V68" s="32"/>
      <c r="W68" s="273"/>
      <c r="X68" s="253"/>
      <c r="Y68" s="253"/>
      <c r="Z68" s="247"/>
      <c r="AA68" s="274"/>
      <c r="AB68" s="266">
        <f t="shared" si="0"/>
        <v>18</v>
      </c>
      <c r="AC68" s="55">
        <f>IFERROR((AB68/$AB$5*1000),"")</f>
        <v>2.9065073470046827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/>
      <c r="E69" s="22"/>
      <c r="F69" s="22"/>
      <c r="G69" s="22"/>
      <c r="H69" s="22"/>
      <c r="I69" s="22"/>
      <c r="J69" s="22"/>
      <c r="K69" s="22"/>
      <c r="L69" s="42"/>
      <c r="M69" s="41">
        <v>6</v>
      </c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>
        <v>6</v>
      </c>
      <c r="Y69" s="253"/>
      <c r="Z69" s="247"/>
      <c r="AA69" s="274"/>
      <c r="AB69" s="266">
        <f t="shared" si="0"/>
        <v>12</v>
      </c>
      <c r="AC69" s="55">
        <f t="shared" ref="AC69:AC74" si="16">IFERROR((AB69/$AB$5*1000),"")</f>
        <v>1.9376715646697886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/>
      <c r="D71" s="22"/>
      <c r="E71" s="22">
        <v>4.5</v>
      </c>
      <c r="F71" s="22">
        <v>4.5999999999999996</v>
      </c>
      <c r="G71" s="22">
        <v>4.8</v>
      </c>
      <c r="H71" s="22">
        <v>4.8</v>
      </c>
      <c r="I71" s="22">
        <v>3.2</v>
      </c>
      <c r="J71" s="22">
        <v>4.4000000000000004</v>
      </c>
      <c r="K71" s="22">
        <v>4.7</v>
      </c>
      <c r="L71" s="42"/>
      <c r="M71" s="41">
        <v>8</v>
      </c>
      <c r="N71" s="22">
        <v>3.2</v>
      </c>
      <c r="O71" s="22">
        <v>10</v>
      </c>
      <c r="P71" s="22">
        <v>5.2</v>
      </c>
      <c r="Q71" s="22">
        <v>10.5</v>
      </c>
      <c r="R71" s="22">
        <v>3.5</v>
      </c>
      <c r="S71" s="22">
        <v>3.5</v>
      </c>
      <c r="T71" s="22">
        <v>8.5</v>
      </c>
      <c r="U71" s="22">
        <v>5</v>
      </c>
      <c r="V71" s="32">
        <v>6.5</v>
      </c>
      <c r="W71" s="273">
        <v>5</v>
      </c>
      <c r="X71" s="253">
        <v>3.2</v>
      </c>
      <c r="Y71" s="253"/>
      <c r="Z71" s="247"/>
      <c r="AA71" s="274"/>
      <c r="AB71" s="266">
        <f t="shared" si="0"/>
        <v>103.10000000000001</v>
      </c>
      <c r="AC71" s="55">
        <f t="shared" si="16"/>
        <v>16.647828193121271</v>
      </c>
      <c r="AD71" s="28">
        <v>50</v>
      </c>
      <c r="AE71" s="23">
        <f t="shared" ref="AE71:AE75" si="17">IFERROR((AC71-AD71),"")</f>
        <v>-33.352171806878729</v>
      </c>
      <c r="AF71" s="47">
        <f>IFERROR((AC71*100/AD71),"")</f>
        <v>33.295656386242541</v>
      </c>
    </row>
    <row r="72" spans="1:32" s="21" customFormat="1" ht="31.5" x14ac:dyDescent="0.25">
      <c r="A72" s="46">
        <v>13</v>
      </c>
      <c r="B72" s="52" t="s">
        <v>11</v>
      </c>
      <c r="C72" s="41"/>
      <c r="D72" s="22"/>
      <c r="E72" s="22">
        <v>6.6</v>
      </c>
      <c r="F72" s="22">
        <v>6.7</v>
      </c>
      <c r="G72" s="22">
        <v>7</v>
      </c>
      <c r="H72" s="22">
        <v>6</v>
      </c>
      <c r="I72" s="22">
        <v>6.8</v>
      </c>
      <c r="J72" s="22">
        <v>6.7</v>
      </c>
      <c r="K72" s="22">
        <v>6.9</v>
      </c>
      <c r="L72" s="42"/>
      <c r="M72" s="41">
        <v>7</v>
      </c>
      <c r="N72" s="22">
        <v>7</v>
      </c>
      <c r="O72" s="22">
        <v>7.9</v>
      </c>
      <c r="P72" s="22">
        <v>7.6</v>
      </c>
      <c r="Q72" s="22">
        <v>7.6</v>
      </c>
      <c r="R72" s="22">
        <v>7.6</v>
      </c>
      <c r="S72" s="22">
        <v>7.7</v>
      </c>
      <c r="T72" s="22">
        <v>7.4</v>
      </c>
      <c r="U72" s="22">
        <v>7</v>
      </c>
      <c r="V72" s="32">
        <v>7.2</v>
      </c>
      <c r="W72" s="273">
        <v>7.2</v>
      </c>
      <c r="X72" s="253">
        <v>6.8</v>
      </c>
      <c r="Y72" s="253"/>
      <c r="Z72" s="247"/>
      <c r="AA72" s="274"/>
      <c r="AB72" s="266">
        <f t="shared" si="0"/>
        <v>134.70000000000002</v>
      </c>
      <c r="AC72" s="55">
        <f t="shared" si="16"/>
        <v>21.750363313418379</v>
      </c>
      <c r="AD72" s="28">
        <v>23</v>
      </c>
      <c r="AE72" s="23">
        <f t="shared" si="17"/>
        <v>-1.2496366865816206</v>
      </c>
      <c r="AF72" s="47">
        <f>IFERROR((AC72*100/AD72),"")</f>
        <v>94.566797014862516</v>
      </c>
    </row>
    <row r="73" spans="1:32" s="21" customFormat="1" ht="15.75" x14ac:dyDescent="0.25">
      <c r="A73" s="46">
        <v>14</v>
      </c>
      <c r="B73" s="52" t="s">
        <v>12</v>
      </c>
      <c r="C73" s="41"/>
      <c r="D73" s="22"/>
      <c r="E73" s="22">
        <v>1.8</v>
      </c>
      <c r="F73" s="22">
        <v>4.5999999999999996</v>
      </c>
      <c r="G73" s="22">
        <v>3.8</v>
      </c>
      <c r="H73" s="22">
        <v>3.8</v>
      </c>
      <c r="I73" s="22">
        <v>3.8</v>
      </c>
      <c r="J73" s="22">
        <v>2.6</v>
      </c>
      <c r="K73" s="22">
        <v>3.74</v>
      </c>
      <c r="L73" s="42"/>
      <c r="M73" s="41">
        <v>3.84</v>
      </c>
      <c r="N73" s="22">
        <v>4.74</v>
      </c>
      <c r="O73" s="22">
        <v>3.33</v>
      </c>
      <c r="P73" s="22">
        <v>3.13</v>
      </c>
      <c r="Q73" s="22">
        <v>3.14</v>
      </c>
      <c r="R73" s="22">
        <v>3.11</v>
      </c>
      <c r="S73" s="22">
        <v>4.22</v>
      </c>
      <c r="T73" s="22">
        <v>3.05</v>
      </c>
      <c r="U73" s="22">
        <v>2.88</v>
      </c>
      <c r="V73" s="32">
        <v>2.93</v>
      </c>
      <c r="W73" s="273">
        <v>3.92</v>
      </c>
      <c r="X73" s="253">
        <v>4.83</v>
      </c>
      <c r="Y73" s="253"/>
      <c r="Z73" s="247"/>
      <c r="AA73" s="274"/>
      <c r="AB73" s="266">
        <f t="shared" si="0"/>
        <v>67.260000000000005</v>
      </c>
      <c r="AC73" s="55">
        <f t="shared" si="16"/>
        <v>10.860649119974166</v>
      </c>
      <c r="AD73" s="28">
        <v>12</v>
      </c>
      <c r="AE73" s="23">
        <f t="shared" si="17"/>
        <v>-1.1393508800258338</v>
      </c>
      <c r="AF73" s="47">
        <f>IFERROR((AC73*100/AD73),"")</f>
        <v>90.505409333118052</v>
      </c>
    </row>
    <row r="74" spans="1:32" s="21" customFormat="1" ht="15.75" x14ac:dyDescent="0.25">
      <c r="A74" s="46">
        <v>15</v>
      </c>
      <c r="B74" s="52" t="s">
        <v>13</v>
      </c>
      <c r="C74" s="41"/>
      <c r="D74" s="22"/>
      <c r="E74" s="22">
        <v>21.24</v>
      </c>
      <c r="F74" s="22"/>
      <c r="G74" s="22">
        <v>6.72</v>
      </c>
      <c r="H74" s="22"/>
      <c r="I74" s="22">
        <v>17.760000000000002</v>
      </c>
      <c r="J74" s="22">
        <v>23.04</v>
      </c>
      <c r="K74" s="22"/>
      <c r="L74" s="42"/>
      <c r="M74" s="41">
        <v>7.38</v>
      </c>
      <c r="N74" s="22">
        <v>18.96</v>
      </c>
      <c r="O74" s="22">
        <v>24.54</v>
      </c>
      <c r="P74" s="22"/>
      <c r="Q74" s="22">
        <v>8.8800000000000008</v>
      </c>
      <c r="R74" s="22"/>
      <c r="S74" s="22">
        <v>21.24</v>
      </c>
      <c r="T74" s="22">
        <v>25.2</v>
      </c>
      <c r="U74" s="22"/>
      <c r="V74" s="32">
        <v>7.2</v>
      </c>
      <c r="W74" s="273"/>
      <c r="X74" s="253">
        <v>21.48</v>
      </c>
      <c r="Y74" s="253"/>
      <c r="Z74" s="247"/>
      <c r="AA74" s="274"/>
      <c r="AB74" s="266">
        <f t="shared" si="0"/>
        <v>203.63999999999996</v>
      </c>
      <c r="AC74" s="55">
        <f t="shared" si="16"/>
        <v>32.882286452446309</v>
      </c>
      <c r="AD74" s="28">
        <v>30</v>
      </c>
      <c r="AE74" s="23">
        <f t="shared" si="17"/>
        <v>2.8822864524463085</v>
      </c>
      <c r="AF74" s="47">
        <f>IFERROR((AC74*100/AD74),"")</f>
        <v>109.60762150815437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0</v>
      </c>
      <c r="D75" s="24">
        <f t="shared" si="18"/>
        <v>0</v>
      </c>
      <c r="E75" s="24">
        <f t="shared" si="18"/>
        <v>60</v>
      </c>
      <c r="F75" s="24">
        <f t="shared" si="18"/>
        <v>120</v>
      </c>
      <c r="G75" s="24">
        <f t="shared" si="18"/>
        <v>189</v>
      </c>
      <c r="H75" s="24">
        <f t="shared" si="18"/>
        <v>63</v>
      </c>
      <c r="I75" s="24">
        <f t="shared" si="18"/>
        <v>141</v>
      </c>
      <c r="J75" s="24">
        <f t="shared" si="18"/>
        <v>60</v>
      </c>
      <c r="K75" s="24">
        <f t="shared" si="18"/>
        <v>120</v>
      </c>
      <c r="L75" s="44">
        <f t="shared" si="18"/>
        <v>0</v>
      </c>
      <c r="M75" s="43">
        <f t="shared" ref="M75:AA75" si="19">SUM(M76:M78)</f>
        <v>198</v>
      </c>
      <c r="N75" s="24">
        <f t="shared" si="19"/>
        <v>79</v>
      </c>
      <c r="O75" s="24">
        <f t="shared" si="19"/>
        <v>74</v>
      </c>
      <c r="P75" s="24">
        <f t="shared" si="19"/>
        <v>148</v>
      </c>
      <c r="Q75" s="24">
        <f t="shared" si="19"/>
        <v>150</v>
      </c>
      <c r="R75" s="24">
        <f t="shared" si="19"/>
        <v>140</v>
      </c>
      <c r="S75" s="24">
        <f t="shared" si="19"/>
        <v>155</v>
      </c>
      <c r="T75" s="24">
        <f t="shared" si="19"/>
        <v>70</v>
      </c>
      <c r="U75" s="24">
        <f t="shared" si="19"/>
        <v>140</v>
      </c>
      <c r="V75" s="33">
        <f t="shared" si="19"/>
        <v>129</v>
      </c>
      <c r="W75" s="275">
        <f t="shared" si="19"/>
        <v>130</v>
      </c>
      <c r="X75" s="254">
        <f t="shared" si="19"/>
        <v>80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2246</v>
      </c>
      <c r="AC75" s="56">
        <f>IFERROR((AB75/$AB$5*1000),"")</f>
        <v>362.66752785402872</v>
      </c>
      <c r="AD75" s="24">
        <v>500</v>
      </c>
      <c r="AE75" s="63">
        <f t="shared" si="17"/>
        <v>-137.33247214597128</v>
      </c>
      <c r="AF75" s="48">
        <f>IFERROR((AC75*100/AD75),"")</f>
        <v>72.533505570805744</v>
      </c>
    </row>
    <row r="76" spans="1:32" s="21" customFormat="1" ht="15.75" x14ac:dyDescent="0.25">
      <c r="A76" s="285"/>
      <c r="B76" s="54" t="s">
        <v>66</v>
      </c>
      <c r="C76" s="41"/>
      <c r="D76" s="22"/>
      <c r="E76" s="22"/>
      <c r="F76" s="22">
        <v>120</v>
      </c>
      <c r="G76" s="22">
        <v>125</v>
      </c>
      <c r="H76" s="22">
        <v>63</v>
      </c>
      <c r="I76" s="22">
        <v>141</v>
      </c>
      <c r="J76" s="22"/>
      <c r="K76" s="22">
        <v>120</v>
      </c>
      <c r="L76" s="42"/>
      <c r="M76" s="41">
        <v>134</v>
      </c>
      <c r="N76" s="22">
        <v>79</v>
      </c>
      <c r="O76" s="22"/>
      <c r="P76" s="22">
        <v>148</v>
      </c>
      <c r="Q76" s="22">
        <v>80</v>
      </c>
      <c r="R76" s="22">
        <v>140</v>
      </c>
      <c r="S76" s="22">
        <v>155</v>
      </c>
      <c r="T76" s="22"/>
      <c r="U76" s="22">
        <v>140</v>
      </c>
      <c r="V76" s="32">
        <v>64</v>
      </c>
      <c r="W76" s="273">
        <v>130</v>
      </c>
      <c r="X76" s="253">
        <v>80</v>
      </c>
      <c r="Y76" s="253"/>
      <c r="Z76" s="247"/>
      <c r="AA76" s="274"/>
      <c r="AB76" s="266">
        <f t="shared" si="0"/>
        <v>1719</v>
      </c>
      <c r="AC76" s="55">
        <f>IFERROR((AB76/$AB$5*1000),"")</f>
        <v>277.57145163894722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/>
      <c r="D77" s="22"/>
      <c r="E77" s="22">
        <v>60</v>
      </c>
      <c r="F77" s="22"/>
      <c r="G77" s="22"/>
      <c r="H77" s="22"/>
      <c r="I77" s="22"/>
      <c r="J77" s="22">
        <v>60</v>
      </c>
      <c r="K77" s="22"/>
      <c r="L77" s="42"/>
      <c r="M77" s="41"/>
      <c r="N77" s="22"/>
      <c r="O77" s="22">
        <v>74</v>
      </c>
      <c r="P77" s="22"/>
      <c r="Q77" s="22"/>
      <c r="R77" s="22"/>
      <c r="S77" s="22"/>
      <c r="T77" s="22">
        <v>70</v>
      </c>
      <c r="U77" s="22"/>
      <c r="V77" s="32"/>
      <c r="W77" s="273"/>
      <c r="X77" s="253"/>
      <c r="Y77" s="253"/>
      <c r="Z77" s="247"/>
      <c r="AA77" s="274"/>
      <c r="AB77" s="266">
        <f t="shared" si="0"/>
        <v>264</v>
      </c>
      <c r="AC77" s="55">
        <f t="shared" ref="AC77:AC80" si="20">IFERROR((AB77/$AB$5*1000),"")</f>
        <v>42.628774422735347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/>
      <c r="F78" s="22"/>
      <c r="G78" s="22">
        <v>64</v>
      </c>
      <c r="H78" s="22"/>
      <c r="I78" s="22"/>
      <c r="J78" s="22"/>
      <c r="K78" s="22"/>
      <c r="L78" s="42"/>
      <c r="M78" s="41">
        <v>64</v>
      </c>
      <c r="N78" s="22"/>
      <c r="O78" s="22"/>
      <c r="P78" s="22"/>
      <c r="Q78" s="22">
        <v>70</v>
      </c>
      <c r="R78" s="22"/>
      <c r="S78" s="22"/>
      <c r="T78" s="22"/>
      <c r="U78" s="22"/>
      <c r="V78" s="32">
        <v>65</v>
      </c>
      <c r="W78" s="273"/>
      <c r="X78" s="253"/>
      <c r="Y78" s="253"/>
      <c r="Z78" s="247"/>
      <c r="AA78" s="274"/>
      <c r="AB78" s="266">
        <f t="shared" si="0"/>
        <v>263</v>
      </c>
      <c r="AC78" s="55">
        <f t="shared" si="20"/>
        <v>42.467301792346191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/>
      <c r="E79" s="22">
        <v>40</v>
      </c>
      <c r="F79" s="22"/>
      <c r="G79" s="22"/>
      <c r="H79" s="22"/>
      <c r="I79" s="22"/>
      <c r="J79" s="22">
        <v>40</v>
      </c>
      <c r="K79" s="22"/>
      <c r="L79" s="42"/>
      <c r="M79" s="41"/>
      <c r="N79" s="22"/>
      <c r="O79" s="22">
        <v>45</v>
      </c>
      <c r="P79" s="22"/>
      <c r="Q79" s="22">
        <v>25</v>
      </c>
      <c r="R79" s="22"/>
      <c r="S79" s="22"/>
      <c r="T79" s="22">
        <v>45</v>
      </c>
      <c r="U79" s="22"/>
      <c r="V79" s="32">
        <v>40</v>
      </c>
      <c r="W79" s="273"/>
      <c r="X79" s="253"/>
      <c r="Y79" s="253"/>
      <c r="Z79" s="247"/>
      <c r="AA79" s="274"/>
      <c r="AB79" s="266">
        <f t="shared" si="0"/>
        <v>235</v>
      </c>
      <c r="AC79" s="55">
        <f t="shared" si="20"/>
        <v>37.946068141450027</v>
      </c>
      <c r="AD79" s="28">
        <v>40</v>
      </c>
      <c r="AE79" s="23">
        <f t="shared" ref="AE79:AE81" si="21">IFERROR((AC79-AD79),"")</f>
        <v>-2.0539318585499728</v>
      </c>
      <c r="AF79" s="47">
        <f>IFERROR((AC79*100/AD79),"")</f>
        <v>94.865170353625075</v>
      </c>
    </row>
    <row r="80" spans="1:32" s="21" customFormat="1" ht="15.75" x14ac:dyDescent="0.25">
      <c r="A80" s="46">
        <v>18</v>
      </c>
      <c r="B80" s="52" t="s">
        <v>67</v>
      </c>
      <c r="C80" s="41"/>
      <c r="D80" s="22"/>
      <c r="E80" s="22">
        <v>3.895</v>
      </c>
      <c r="F80" s="22"/>
      <c r="G80" s="22"/>
      <c r="H80" s="22"/>
      <c r="I80" s="22">
        <v>3.7919999999999998</v>
      </c>
      <c r="J80" s="22">
        <v>4.3040000000000003</v>
      </c>
      <c r="K80" s="22"/>
      <c r="L80" s="42"/>
      <c r="M80" s="41"/>
      <c r="N80" s="22">
        <v>3.79</v>
      </c>
      <c r="O80" s="22">
        <v>4.8099999999999996</v>
      </c>
      <c r="P80" s="22"/>
      <c r="Q80" s="22"/>
      <c r="R80" s="22"/>
      <c r="S80" s="22">
        <v>4.25</v>
      </c>
      <c r="T80" s="22">
        <v>4.407</v>
      </c>
      <c r="U80" s="22"/>
      <c r="V80" s="32"/>
      <c r="W80" s="273"/>
      <c r="X80" s="253">
        <v>3.8639999999999999</v>
      </c>
      <c r="Y80" s="253"/>
      <c r="Z80" s="247"/>
      <c r="AA80" s="274"/>
      <c r="AB80" s="266">
        <f t="shared" si="0"/>
        <v>33.111999999999995</v>
      </c>
      <c r="AC80" s="55">
        <f t="shared" si="20"/>
        <v>5.3466817374455022</v>
      </c>
      <c r="AD80" s="28">
        <v>5</v>
      </c>
      <c r="AE80" s="23">
        <f t="shared" si="21"/>
        <v>0.34668173744550224</v>
      </c>
      <c r="AF80" s="47">
        <f>IFERROR((AC80*100/AD80),"")</f>
        <v>106.93363474891005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39</v>
      </c>
      <c r="G81" s="24">
        <f t="shared" si="22"/>
        <v>31.108000000000001</v>
      </c>
      <c r="H81" s="24">
        <f t="shared" si="22"/>
        <v>40</v>
      </c>
      <c r="I81" s="24">
        <f t="shared" si="22"/>
        <v>48</v>
      </c>
      <c r="J81" s="24">
        <f t="shared" si="22"/>
        <v>0</v>
      </c>
      <c r="K81" s="24">
        <f t="shared" si="22"/>
        <v>40</v>
      </c>
      <c r="L81" s="44">
        <f t="shared" si="22"/>
        <v>0</v>
      </c>
      <c r="M81" s="43">
        <f t="shared" ref="M81:AA81" si="23">SUM(M82:M87)</f>
        <v>40</v>
      </c>
      <c r="N81" s="24">
        <f t="shared" si="23"/>
        <v>48</v>
      </c>
      <c r="O81" s="24">
        <f t="shared" si="23"/>
        <v>0</v>
      </c>
      <c r="P81" s="24">
        <f t="shared" si="23"/>
        <v>43</v>
      </c>
      <c r="Q81" s="24">
        <f t="shared" si="23"/>
        <v>34.979999999999997</v>
      </c>
      <c r="R81" s="24">
        <f t="shared" si="23"/>
        <v>44</v>
      </c>
      <c r="S81" s="24">
        <f t="shared" si="23"/>
        <v>52.6</v>
      </c>
      <c r="T81" s="24">
        <f t="shared" si="23"/>
        <v>0</v>
      </c>
      <c r="U81" s="24">
        <f t="shared" si="23"/>
        <v>33.311999999999998</v>
      </c>
      <c r="V81" s="33">
        <f t="shared" si="23"/>
        <v>44</v>
      </c>
      <c r="W81" s="275">
        <f t="shared" si="23"/>
        <v>41</v>
      </c>
      <c r="X81" s="254">
        <f t="shared" si="23"/>
        <v>49.9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628.9</v>
      </c>
      <c r="AC81" s="56">
        <f>IFERROR((AB81/$AB$5*1000),"")</f>
        <v>101.55013725173582</v>
      </c>
      <c r="AD81" s="24">
        <v>100</v>
      </c>
      <c r="AE81" s="63">
        <f t="shared" si="21"/>
        <v>1.5501372517358192</v>
      </c>
      <c r="AF81" s="48">
        <f>IFERROR((AC81*100/AD81),"")</f>
        <v>101.55013725173582</v>
      </c>
    </row>
    <row r="82" spans="1:32" s="21" customFormat="1" ht="15.75" x14ac:dyDescent="0.25">
      <c r="A82" s="285"/>
      <c r="B82" s="54" t="s">
        <v>68</v>
      </c>
      <c r="C82" s="41"/>
      <c r="D82" s="22"/>
      <c r="E82" s="22"/>
      <c r="F82" s="22"/>
      <c r="G82" s="22"/>
      <c r="H82" s="22"/>
      <c r="I82" s="22">
        <v>48</v>
      </c>
      <c r="J82" s="22"/>
      <c r="K82" s="22"/>
      <c r="L82" s="42"/>
      <c r="M82" s="41"/>
      <c r="N82" s="22">
        <v>48</v>
      </c>
      <c r="O82" s="22"/>
      <c r="P82" s="22"/>
      <c r="Q82" s="22"/>
      <c r="R82" s="22"/>
      <c r="S82" s="22">
        <v>52.6</v>
      </c>
      <c r="T82" s="22"/>
      <c r="U82" s="22"/>
      <c r="V82" s="32"/>
      <c r="W82" s="273"/>
      <c r="X82" s="253">
        <v>49.9</v>
      </c>
      <c r="Y82" s="253"/>
      <c r="Z82" s="247"/>
      <c r="AA82" s="274"/>
      <c r="AB82" s="266">
        <f t="shared" si="0"/>
        <v>198.5</v>
      </c>
      <c r="AC82" s="55">
        <f>IFERROR((AB82/$AB$5*1000),"")</f>
        <v>32.052317132246088</v>
      </c>
      <c r="AD82" s="29"/>
      <c r="AE82" s="25"/>
      <c r="AF82" s="49"/>
    </row>
    <row r="83" spans="1:32" s="21" customFormat="1" ht="15.75" x14ac:dyDescent="0.25">
      <c r="A83" s="285"/>
      <c r="B83" s="141" t="s">
        <v>101</v>
      </c>
      <c r="C83" s="41"/>
      <c r="D83" s="22"/>
      <c r="E83" s="22"/>
      <c r="F83" s="22">
        <v>39</v>
      </c>
      <c r="G83" s="22"/>
      <c r="H83" s="22">
        <v>40</v>
      </c>
      <c r="I83" s="22"/>
      <c r="J83" s="22"/>
      <c r="K83" s="22">
        <v>40</v>
      </c>
      <c r="L83" s="42"/>
      <c r="M83" s="41">
        <v>40</v>
      </c>
      <c r="N83" s="22"/>
      <c r="O83" s="22"/>
      <c r="P83" s="22">
        <v>43</v>
      </c>
      <c r="Q83" s="22"/>
      <c r="R83" s="22">
        <v>44</v>
      </c>
      <c r="S83" s="22"/>
      <c r="T83" s="22"/>
      <c r="U83" s="22"/>
      <c r="V83" s="32">
        <v>44</v>
      </c>
      <c r="W83" s="273">
        <v>41</v>
      </c>
      <c r="X83" s="253"/>
      <c r="Y83" s="253"/>
      <c r="Z83" s="247"/>
      <c r="AA83" s="274"/>
      <c r="AB83" s="266">
        <f t="shared" si="0"/>
        <v>331</v>
      </c>
      <c r="AC83" s="55">
        <f>IFERROR((AB83/$AB$5*1000),"")</f>
        <v>53.447440658808333</v>
      </c>
      <c r="AD83" s="30"/>
      <c r="AE83" s="26"/>
      <c r="AF83" s="50"/>
    </row>
    <row r="84" spans="1:32" s="21" customFormat="1" ht="15.75" x14ac:dyDescent="0.25">
      <c r="A84" s="285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285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/>
      <c r="F87" s="22"/>
      <c r="G87" s="22">
        <v>31.108000000000001</v>
      </c>
      <c r="H87" s="22"/>
      <c r="I87" s="22"/>
      <c r="J87" s="22"/>
      <c r="K87" s="22"/>
      <c r="L87" s="42"/>
      <c r="M87" s="41"/>
      <c r="N87" s="22"/>
      <c r="O87" s="22"/>
      <c r="P87" s="22"/>
      <c r="Q87" s="22">
        <v>34.979999999999997</v>
      </c>
      <c r="R87" s="22"/>
      <c r="S87" s="22"/>
      <c r="T87" s="22"/>
      <c r="U87" s="22">
        <v>33.311999999999998</v>
      </c>
      <c r="V87" s="32"/>
      <c r="W87" s="273"/>
      <c r="X87" s="253"/>
      <c r="Y87" s="253"/>
      <c r="Z87" s="247"/>
      <c r="AA87" s="274"/>
      <c r="AB87" s="266">
        <f t="shared" si="0"/>
        <v>99.399999999999991</v>
      </c>
      <c r="AC87" s="55">
        <f t="shared" ref="AC87:AC102" si="25">IFERROR((AB87/$AB$5*1000),"")</f>
        <v>16.050379460681413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>
        <v>39</v>
      </c>
      <c r="G88" s="22"/>
      <c r="H88" s="22">
        <v>40</v>
      </c>
      <c r="I88" s="22"/>
      <c r="J88" s="22"/>
      <c r="K88" s="22">
        <v>40</v>
      </c>
      <c r="L88" s="42"/>
      <c r="M88" s="41"/>
      <c r="N88" s="22"/>
      <c r="O88" s="22"/>
      <c r="P88" s="22">
        <v>43</v>
      </c>
      <c r="Q88" s="22"/>
      <c r="R88" s="22">
        <v>44</v>
      </c>
      <c r="S88" s="22"/>
      <c r="T88" s="22"/>
      <c r="U88" s="22">
        <v>44</v>
      </c>
      <c r="V88" s="32"/>
      <c r="W88" s="273">
        <v>41</v>
      </c>
      <c r="X88" s="253"/>
      <c r="Y88" s="253"/>
      <c r="Z88" s="247"/>
      <c r="AA88" s="274"/>
      <c r="AB88" s="266">
        <f t="shared" si="0"/>
        <v>291</v>
      </c>
      <c r="AC88" s="55">
        <f t="shared" si="25"/>
        <v>46.98853544324237</v>
      </c>
      <c r="AD88" s="28">
        <v>50</v>
      </c>
      <c r="AE88" s="23">
        <f t="shared" ref="AE88:AE93" si="26">IFERROR((AC88-AD88),"")</f>
        <v>-3.0114645567576304</v>
      </c>
      <c r="AF88" s="47">
        <f t="shared" ref="AF88:AF93" si="27">IFERROR((AC88*100/AD88),"")</f>
        <v>93.977070886484739</v>
      </c>
    </row>
    <row r="89" spans="1:32" s="21" customFormat="1" ht="31.5" x14ac:dyDescent="0.25">
      <c r="A89" s="46">
        <v>21</v>
      </c>
      <c r="B89" s="52" t="s">
        <v>18</v>
      </c>
      <c r="C89" s="41"/>
      <c r="D89" s="22"/>
      <c r="E89" s="22">
        <v>3.15</v>
      </c>
      <c r="F89" s="22">
        <v>3.15</v>
      </c>
      <c r="G89" s="22">
        <v>3.15</v>
      </c>
      <c r="H89" s="22">
        <v>3.15</v>
      </c>
      <c r="I89" s="22">
        <v>3.15</v>
      </c>
      <c r="J89" s="22">
        <v>3.15</v>
      </c>
      <c r="K89" s="22">
        <v>3.15</v>
      </c>
      <c r="L89" s="42"/>
      <c r="M89" s="41">
        <v>3.15</v>
      </c>
      <c r="N89" s="22">
        <v>3.15</v>
      </c>
      <c r="O89" s="22">
        <v>3.85</v>
      </c>
      <c r="P89" s="22">
        <v>3.85</v>
      </c>
      <c r="Q89" s="22">
        <v>3.85</v>
      </c>
      <c r="R89" s="22">
        <v>3.85</v>
      </c>
      <c r="S89" s="22">
        <v>3.85</v>
      </c>
      <c r="T89" s="22">
        <v>3.85</v>
      </c>
      <c r="U89" s="22">
        <v>4.9000000000000004</v>
      </c>
      <c r="V89" s="32">
        <v>3.5</v>
      </c>
      <c r="W89" s="273">
        <v>3.5</v>
      </c>
      <c r="X89" s="253">
        <v>3.5</v>
      </c>
      <c r="Y89" s="253"/>
      <c r="Z89" s="247"/>
      <c r="AA89" s="274"/>
      <c r="AB89" s="266">
        <f t="shared" si="0"/>
        <v>66.849999999999994</v>
      </c>
      <c r="AC89" s="55">
        <f t="shared" si="25"/>
        <v>10.794445341514614</v>
      </c>
      <c r="AD89" s="28">
        <v>10</v>
      </c>
      <c r="AE89" s="23">
        <f t="shared" si="26"/>
        <v>0.79444534151461355</v>
      </c>
      <c r="AF89" s="47">
        <f t="shared" si="27"/>
        <v>107.94445341514613</v>
      </c>
    </row>
    <row r="90" spans="1:32" s="21" customFormat="1" ht="15.75" x14ac:dyDescent="0.25">
      <c r="A90" s="46">
        <v>22</v>
      </c>
      <c r="B90" s="52" t="s">
        <v>19</v>
      </c>
      <c r="C90" s="41"/>
      <c r="D90" s="22"/>
      <c r="E90" s="22">
        <v>0.05</v>
      </c>
      <c r="F90" s="22">
        <v>0.05</v>
      </c>
      <c r="G90" s="22"/>
      <c r="H90" s="22">
        <v>0.05</v>
      </c>
      <c r="I90" s="22">
        <v>0.05</v>
      </c>
      <c r="J90" s="22">
        <v>0.05</v>
      </c>
      <c r="K90" s="22">
        <v>0.05</v>
      </c>
      <c r="L90" s="42"/>
      <c r="M90" s="41"/>
      <c r="N90" s="22">
        <v>0.05</v>
      </c>
      <c r="O90" s="22">
        <v>0.05</v>
      </c>
      <c r="P90" s="22">
        <v>0.06</v>
      </c>
      <c r="Q90" s="22">
        <v>0.06</v>
      </c>
      <c r="R90" s="22">
        <v>0.06</v>
      </c>
      <c r="S90" s="22">
        <v>7.0000000000000007E-2</v>
      </c>
      <c r="T90" s="22">
        <v>0.06</v>
      </c>
      <c r="U90" s="22">
        <v>0.06</v>
      </c>
      <c r="V90" s="32">
        <v>0.06</v>
      </c>
      <c r="W90" s="273">
        <v>0.06</v>
      </c>
      <c r="X90" s="253">
        <v>0.06</v>
      </c>
      <c r="Y90" s="253"/>
      <c r="Z90" s="247"/>
      <c r="AA90" s="274"/>
      <c r="AB90" s="266">
        <f t="shared" si="0"/>
        <v>0.9500000000000004</v>
      </c>
      <c r="AC90" s="55">
        <f t="shared" si="25"/>
        <v>0.15339899886969163</v>
      </c>
      <c r="AD90" s="28">
        <v>0.2</v>
      </c>
      <c r="AE90" s="23">
        <f t="shared" si="26"/>
        <v>-4.6601001130308378E-2</v>
      </c>
      <c r="AF90" s="47">
        <f t="shared" si="27"/>
        <v>76.699499434845819</v>
      </c>
    </row>
    <row r="91" spans="1:32" s="21" customFormat="1" ht="15.75" x14ac:dyDescent="0.25">
      <c r="A91" s="46">
        <v>23</v>
      </c>
      <c r="B91" s="52" t="s">
        <v>20</v>
      </c>
      <c r="C91" s="41"/>
      <c r="D91" s="22"/>
      <c r="E91" s="22">
        <v>0.6</v>
      </c>
      <c r="F91" s="22">
        <v>0.6</v>
      </c>
      <c r="G91" s="22">
        <v>0.7</v>
      </c>
      <c r="H91" s="22">
        <v>0.6</v>
      </c>
      <c r="I91" s="22">
        <v>0.6</v>
      </c>
      <c r="J91" s="22">
        <v>0.6</v>
      </c>
      <c r="K91" s="22">
        <v>0.6</v>
      </c>
      <c r="L91" s="42"/>
      <c r="M91" s="41">
        <v>0.6</v>
      </c>
      <c r="N91" s="22">
        <v>0.6</v>
      </c>
      <c r="O91" s="22">
        <v>0.7</v>
      </c>
      <c r="P91" s="22">
        <v>0.7</v>
      </c>
      <c r="Q91" s="22">
        <v>0.7</v>
      </c>
      <c r="R91" s="22">
        <v>0.7</v>
      </c>
      <c r="S91" s="22">
        <v>0.7</v>
      </c>
      <c r="T91" s="22">
        <v>0.7</v>
      </c>
      <c r="U91" s="22">
        <v>0.7</v>
      </c>
      <c r="V91" s="32">
        <v>0.7</v>
      </c>
      <c r="W91" s="273">
        <v>0.7</v>
      </c>
      <c r="X91" s="253">
        <v>0.7</v>
      </c>
      <c r="Y91" s="253"/>
      <c r="Z91" s="247"/>
      <c r="AA91" s="274"/>
      <c r="AB91" s="266">
        <f t="shared" si="0"/>
        <v>12.499999999999995</v>
      </c>
      <c r="AC91" s="55">
        <f t="shared" si="25"/>
        <v>2.0184078798643621</v>
      </c>
      <c r="AD91" s="28">
        <v>2</v>
      </c>
      <c r="AE91" s="23">
        <f t="shared" si="26"/>
        <v>1.8407879864362098E-2</v>
      </c>
      <c r="AF91" s="47">
        <f t="shared" si="27"/>
        <v>100.9203939932181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>
        <v>0.85</v>
      </c>
      <c r="H92" s="22"/>
      <c r="I92" s="22"/>
      <c r="J92" s="22"/>
      <c r="K92" s="22"/>
      <c r="L92" s="42"/>
      <c r="M92" s="41">
        <v>0.6</v>
      </c>
      <c r="N92" s="22"/>
      <c r="O92" s="22"/>
      <c r="P92" s="22"/>
      <c r="Q92" s="22">
        <v>0.6</v>
      </c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2.0499999999999998</v>
      </c>
      <c r="AC92" s="55">
        <f t="shared" si="25"/>
        <v>0.3310188922977555</v>
      </c>
      <c r="AD92" s="28">
        <v>1</v>
      </c>
      <c r="AE92" s="23">
        <f t="shared" si="26"/>
        <v>-0.6689811077022445</v>
      </c>
      <c r="AF92" s="47">
        <f t="shared" si="27"/>
        <v>33.101889229775551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/>
      <c r="F93" s="39">
        <v>2</v>
      </c>
      <c r="G93" s="39"/>
      <c r="H93" s="39">
        <v>1.6</v>
      </c>
      <c r="I93" s="39">
        <v>2</v>
      </c>
      <c r="J93" s="39"/>
      <c r="K93" s="39"/>
      <c r="L93" s="60"/>
      <c r="M93" s="59"/>
      <c r="N93" s="39"/>
      <c r="O93" s="39"/>
      <c r="P93" s="39"/>
      <c r="Q93" s="39"/>
      <c r="R93" s="39"/>
      <c r="S93" s="39">
        <v>3</v>
      </c>
      <c r="T93" s="39"/>
      <c r="U93" s="39"/>
      <c r="V93" s="72"/>
      <c r="W93" s="277"/>
      <c r="X93" s="278"/>
      <c r="Y93" s="278"/>
      <c r="Z93" s="279"/>
      <c r="AA93" s="280"/>
      <c r="AB93" s="268">
        <f t="shared" si="28"/>
        <v>8.6</v>
      </c>
      <c r="AC93" s="61">
        <f t="shared" si="25"/>
        <v>1.3886646213466818</v>
      </c>
      <c r="AD93" s="40">
        <v>10</v>
      </c>
      <c r="AE93" s="64">
        <f t="shared" si="26"/>
        <v>-8.6113353786533189</v>
      </c>
      <c r="AF93" s="62">
        <f t="shared" si="27"/>
        <v>13.886646213466818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/>
      <c r="G94" s="176"/>
      <c r="H94" s="176"/>
      <c r="I94" s="176"/>
      <c r="J94" s="176"/>
      <c r="K94" s="176"/>
      <c r="L94" s="177"/>
      <c r="M94" s="175"/>
      <c r="N94" s="184"/>
      <c r="O94" s="176"/>
      <c r="P94" s="176"/>
      <c r="Q94" s="176"/>
      <c r="R94" s="176"/>
      <c r="S94" s="176">
        <v>8.2799999999999994</v>
      </c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8.2799999999999994</v>
      </c>
      <c r="AC94" s="187">
        <f t="shared" si="25"/>
        <v>1.3369933796221538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>
        <v>2.5</v>
      </c>
      <c r="F96" s="148"/>
      <c r="G96" s="148"/>
      <c r="H96" s="148"/>
      <c r="I96" s="148">
        <v>7.5</v>
      </c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>
        <v>7.5</v>
      </c>
      <c r="U96" s="150"/>
      <c r="V96" s="150"/>
      <c r="W96" s="281"/>
      <c r="X96" s="255"/>
      <c r="Y96" s="255"/>
      <c r="Z96" s="149"/>
      <c r="AA96" s="179"/>
      <c r="AB96" s="193">
        <f t="shared" si="29"/>
        <v>17.5</v>
      </c>
      <c r="AC96" s="153">
        <f t="shared" si="25"/>
        <v>2.8257710318101084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/>
      <c r="G98" s="133">
        <v>6.48</v>
      </c>
      <c r="H98" s="133"/>
      <c r="I98" s="133"/>
      <c r="J98" s="133">
        <v>6.48</v>
      </c>
      <c r="K98" s="133"/>
      <c r="L98" s="181"/>
      <c r="M98" s="180">
        <v>7.92</v>
      </c>
      <c r="N98" s="134"/>
      <c r="O98" s="133">
        <v>7.92</v>
      </c>
      <c r="P98" s="133"/>
      <c r="Q98" s="133"/>
      <c r="R98" s="133"/>
      <c r="S98" s="133"/>
      <c r="T98" s="133">
        <v>7.92</v>
      </c>
      <c r="U98" s="135"/>
      <c r="V98" s="135"/>
      <c r="W98" s="180"/>
      <c r="X98" s="133"/>
      <c r="Y98" s="133"/>
      <c r="Z98" s="134"/>
      <c r="AA98" s="181"/>
      <c r="AB98" s="194">
        <f t="shared" si="30"/>
        <v>36.720000000000006</v>
      </c>
      <c r="AC98" s="61">
        <f t="shared" si="25"/>
        <v>5.9292749878895536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/>
      <c r="D100" s="142"/>
      <c r="E100" s="142">
        <v>56</v>
      </c>
      <c r="F100" s="142">
        <v>4</v>
      </c>
      <c r="G100" s="142">
        <v>2</v>
      </c>
      <c r="H100" s="142">
        <v>8</v>
      </c>
      <c r="I100" s="142">
        <v>4</v>
      </c>
      <c r="J100" s="142">
        <v>60</v>
      </c>
      <c r="K100" s="142">
        <v>6</v>
      </c>
      <c r="L100" s="183"/>
      <c r="M100" s="182">
        <v>6</v>
      </c>
      <c r="N100" s="142">
        <v>60</v>
      </c>
      <c r="O100" s="142">
        <v>2</v>
      </c>
      <c r="P100" s="142">
        <v>4</v>
      </c>
      <c r="Q100" s="142">
        <v>4</v>
      </c>
      <c r="R100" s="142">
        <v>4</v>
      </c>
      <c r="S100" s="142">
        <v>64</v>
      </c>
      <c r="T100" s="142"/>
      <c r="U100" s="142">
        <v>4</v>
      </c>
      <c r="V100" s="251">
        <v>2</v>
      </c>
      <c r="W100" s="180">
        <v>2</v>
      </c>
      <c r="X100" s="133">
        <v>54</v>
      </c>
      <c r="Y100" s="133"/>
      <c r="Z100" s="249"/>
      <c r="AA100" s="183"/>
      <c r="AB100" s="196">
        <f t="shared" si="30"/>
        <v>346</v>
      </c>
      <c r="AC100" s="167">
        <f t="shared" si="25"/>
        <v>55.869530114645563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/>
      <c r="D101" s="133"/>
      <c r="E101" s="133"/>
      <c r="F101" s="133"/>
      <c r="G101" s="133">
        <v>0.6</v>
      </c>
      <c r="H101" s="133"/>
      <c r="I101" s="133"/>
      <c r="J101" s="133"/>
      <c r="K101" s="133"/>
      <c r="L101" s="181"/>
      <c r="M101" s="180">
        <v>0.6</v>
      </c>
      <c r="N101" s="133"/>
      <c r="O101" s="133"/>
      <c r="P101" s="133">
        <v>0.7</v>
      </c>
      <c r="Q101" s="133"/>
      <c r="R101" s="133"/>
      <c r="S101" s="133"/>
      <c r="T101" s="133"/>
      <c r="U101" s="133">
        <v>0.6</v>
      </c>
      <c r="V101" s="135"/>
      <c r="W101" s="180"/>
      <c r="X101" s="133"/>
      <c r="Y101" s="133"/>
      <c r="Z101" s="134"/>
      <c r="AA101" s="181"/>
      <c r="AB101" s="197">
        <f t="shared" si="30"/>
        <v>2.5</v>
      </c>
      <c r="AC101" s="198">
        <f t="shared" si="25"/>
        <v>0.40368157597287263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N8" sqref="N8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IPȘPG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64.367834652026488</v>
      </c>
      <c r="D6" s="81">
        <f t="shared" ref="D6:D8" si="0">IFERROR(IF($C6=0,"",$C6-E6),"")</f>
        <v>64.367834652026488</v>
      </c>
      <c r="E6" s="14">
        <v>0</v>
      </c>
      <c r="F6" s="86">
        <f t="shared" ref="F6:F8" si="1">IFERROR(IF($C6=0,"",$D6*G6),"")</f>
        <v>5.2137946068141456</v>
      </c>
      <c r="G6" s="14">
        <v>8.1000000000000003E-2</v>
      </c>
      <c r="H6" s="154">
        <f t="shared" ref="H6:H8" si="2">IFERROR(IF($C6=0,"",$D6*I6),"")</f>
        <v>0.7724140158243179</v>
      </c>
      <c r="I6" s="14">
        <v>1.2E-2</v>
      </c>
      <c r="J6" s="90">
        <f t="shared" ref="J6:J8" si="3">IFERROR(IF($C6=0,"",$D6*K6),"")</f>
        <v>30.896560632972712</v>
      </c>
      <c r="K6" s="14">
        <v>0.48</v>
      </c>
      <c r="L6" s="77">
        <f t="shared" ref="L6:L8" si="4">IFERROR(IF($C6=0,"",$D6*M6),"")</f>
        <v>171.86211852091071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50.621669626998226</v>
      </c>
      <c r="D7" s="82">
        <f t="shared" si="0"/>
        <v>50.621669626998226</v>
      </c>
      <c r="E7" s="15">
        <v>0</v>
      </c>
      <c r="F7" s="87">
        <f t="shared" si="1"/>
        <v>4.5559502664298401</v>
      </c>
      <c r="G7" s="15">
        <v>0.09</v>
      </c>
      <c r="H7" s="91">
        <f t="shared" si="2"/>
        <v>1.5186500888099468</v>
      </c>
      <c r="I7" s="15">
        <v>0.03</v>
      </c>
      <c r="J7" s="91">
        <f t="shared" si="3"/>
        <v>24.298401420959149</v>
      </c>
      <c r="K7" s="15">
        <v>0.48</v>
      </c>
      <c r="L7" s="78">
        <f t="shared" si="4"/>
        <v>130.60390763765542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15.097690941385435</v>
      </c>
      <c r="D8" s="82">
        <f t="shared" si="0"/>
        <v>15.097690941385435</v>
      </c>
      <c r="E8" s="15">
        <v>0</v>
      </c>
      <c r="F8" s="87">
        <f t="shared" si="1"/>
        <v>1.5097690941385435</v>
      </c>
      <c r="G8" s="15">
        <v>0.1</v>
      </c>
      <c r="H8" s="91">
        <f t="shared" si="2"/>
        <v>0.15097690941385436</v>
      </c>
      <c r="I8" s="15">
        <v>0.01</v>
      </c>
      <c r="J8" s="91">
        <f t="shared" si="3"/>
        <v>11.021314387211367</v>
      </c>
      <c r="K8" s="15">
        <v>0.73</v>
      </c>
      <c r="L8" s="78">
        <f t="shared" si="4"/>
        <v>54.049733570159859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44.766672049087695</v>
      </c>
      <c r="D9" s="83">
        <f>SUM(D10:D18)</f>
        <v>44.435927660261584</v>
      </c>
      <c r="E9" s="16"/>
      <c r="F9" s="88">
        <f>SUM(F10:F18)</f>
        <v>4.5002803810754077</v>
      </c>
      <c r="G9" s="16"/>
      <c r="H9" s="92">
        <f>SUM(H10:H18)</f>
        <v>1.1461010334248345</v>
      </c>
      <c r="I9" s="16"/>
      <c r="J9" s="92">
        <f>SUM(J10:J18)</f>
        <v>29.32780529630228</v>
      </c>
      <c r="K9" s="16"/>
      <c r="L9" s="79">
        <f>SUM(L10:L18)</f>
        <v>150.98306636525109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8.5096076215081542</v>
      </c>
      <c r="D10" s="84">
        <f>IFERROR(IF($C10=0,"",$C10-E10*C10/100),"")</f>
        <v>8.4245115452930719</v>
      </c>
      <c r="E10" s="17">
        <v>1</v>
      </c>
      <c r="F10" s="89">
        <f t="shared" ref="F10:F20" si="5">IFERROR(IF($C10=0,"",$D10*G10),"")</f>
        <v>0.97724333925399642</v>
      </c>
      <c r="G10" s="17">
        <v>0.11600000000000001</v>
      </c>
      <c r="H10" s="93">
        <f t="shared" ref="H10:H20" si="6">IFERROR(IF($C10=0,"",$D10*I10),"")</f>
        <v>0.16849023090586143</v>
      </c>
      <c r="I10" s="17">
        <v>0.02</v>
      </c>
      <c r="J10" s="93">
        <f t="shared" ref="J10:J20" si="7">IFERROR(IF($C10=0,"",$D10*K10),"")</f>
        <v>4.9704618117229122</v>
      </c>
      <c r="K10" s="18">
        <v>0.59</v>
      </c>
      <c r="L10" s="80">
        <f t="shared" ref="L10:L20" si="8">IFERROR(IF($C10=0,"",$D10*M10),"")</f>
        <v>28.896074600355238</v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10.405296302276763</v>
      </c>
      <c r="D11" s="84">
        <f t="shared" ref="D11:D74" si="9">IFERROR(IF($C11=0,"",$C11-E11*C11/100),"")</f>
        <v>10.301243339253995</v>
      </c>
      <c r="E11" s="144">
        <v>1</v>
      </c>
      <c r="F11" s="89">
        <f t="shared" si="5"/>
        <v>0.75199076376554164</v>
      </c>
      <c r="G11" s="17">
        <v>7.2999999999999995E-2</v>
      </c>
      <c r="H11" s="93">
        <f t="shared" si="6"/>
        <v>0.20602486678507992</v>
      </c>
      <c r="I11" s="17">
        <v>0.02</v>
      </c>
      <c r="J11" s="93">
        <f t="shared" si="7"/>
        <v>6.4897833037300172</v>
      </c>
      <c r="K11" s="18">
        <v>0.63</v>
      </c>
      <c r="L11" s="80">
        <f t="shared" si="8"/>
        <v>37.59953818827708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8.315840465041175</v>
      </c>
      <c r="D12" s="84">
        <f t="shared" si="9"/>
        <v>8.2742612627159691</v>
      </c>
      <c r="E12" s="144">
        <v>0.5</v>
      </c>
      <c r="F12" s="89">
        <f t="shared" si="5"/>
        <v>0.82742612627159695</v>
      </c>
      <c r="G12" s="17">
        <v>0.1</v>
      </c>
      <c r="H12" s="93">
        <f t="shared" si="6"/>
        <v>0.33097045050863877</v>
      </c>
      <c r="I12" s="17">
        <v>0.04</v>
      </c>
      <c r="J12" s="93">
        <f t="shared" si="7"/>
        <v>5.5437550460197</v>
      </c>
      <c r="K12" s="18">
        <v>0.67</v>
      </c>
      <c r="L12" s="80">
        <f t="shared" si="8"/>
        <v>26.891349103826901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2.0829969320200226</v>
      </c>
      <c r="D13" s="84">
        <f t="shared" si="9"/>
        <v>2.0621669626998225</v>
      </c>
      <c r="E13" s="144">
        <v>1</v>
      </c>
      <c r="F13" s="89">
        <f t="shared" si="5"/>
        <v>0.24746003552397869</v>
      </c>
      <c r="G13" s="17">
        <v>0.12</v>
      </c>
      <c r="H13" s="93">
        <f t="shared" si="6"/>
        <v>2.0621669626998226E-2</v>
      </c>
      <c r="I13" s="17">
        <v>0.01</v>
      </c>
      <c r="J13" s="93">
        <f t="shared" si="7"/>
        <v>1.3816518650088812</v>
      </c>
      <c r="K13" s="18">
        <v>0.67</v>
      </c>
      <c r="L13" s="80">
        <f t="shared" si="8"/>
        <v>7.361936056838366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5.6515420636202167</v>
      </c>
      <c r="D14" s="84">
        <f t="shared" si="9"/>
        <v>5.6232843533021155</v>
      </c>
      <c r="E14" s="144">
        <v>0.5</v>
      </c>
      <c r="F14" s="89">
        <f t="shared" si="5"/>
        <v>0.63543113192313905</v>
      </c>
      <c r="G14" s="17">
        <v>0.113</v>
      </c>
      <c r="H14" s="93">
        <f t="shared" si="6"/>
        <v>3.9362990473114812E-2</v>
      </c>
      <c r="I14" s="17">
        <v>7.0000000000000001E-3</v>
      </c>
      <c r="J14" s="93">
        <f t="shared" si="7"/>
        <v>4.1049975779105443</v>
      </c>
      <c r="K14" s="18">
        <v>0.73</v>
      </c>
      <c r="L14" s="80">
        <f t="shared" si="8"/>
        <v>19.287865331826257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3.1810108186662367</v>
      </c>
      <c r="D15" s="84">
        <f t="shared" si="9"/>
        <v>3.1778298078475706</v>
      </c>
      <c r="E15" s="144">
        <v>0.1</v>
      </c>
      <c r="F15" s="89">
        <f t="shared" si="5"/>
        <v>0.37816174713386091</v>
      </c>
      <c r="G15" s="34">
        <v>0.11899999999999999</v>
      </c>
      <c r="H15" s="93">
        <f t="shared" si="6"/>
        <v>0.1843141288551591</v>
      </c>
      <c r="I15" s="34">
        <v>5.8000000000000003E-2</v>
      </c>
      <c r="J15" s="93">
        <f t="shared" si="7"/>
        <v>2.0783006943323112</v>
      </c>
      <c r="K15" s="36">
        <v>0.65400000000000003</v>
      </c>
      <c r="L15" s="80">
        <f t="shared" si="8"/>
        <v>7.8174613273050237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2.050702405942193</v>
      </c>
      <c r="D16" s="84">
        <f t="shared" si="9"/>
        <v>2.0486517035362506</v>
      </c>
      <c r="E16" s="144">
        <v>0.1</v>
      </c>
      <c r="F16" s="89">
        <f t="shared" si="5"/>
        <v>0.19052460842887131</v>
      </c>
      <c r="G16" s="17">
        <v>9.2999999999999999E-2</v>
      </c>
      <c r="H16" s="93">
        <f t="shared" si="6"/>
        <v>2.2535168738898756E-2</v>
      </c>
      <c r="I16" s="17">
        <v>1.0999999999999999E-2</v>
      </c>
      <c r="J16" s="93">
        <f t="shared" si="7"/>
        <v>1.495515743581463</v>
      </c>
      <c r="K16" s="18">
        <v>0.73</v>
      </c>
      <c r="L16" s="80">
        <f t="shared" si="8"/>
        <v>6.3303337639270136</v>
      </c>
      <c r="M16" s="10">
        <v>3.09</v>
      </c>
      <c r="N16" s="1"/>
    </row>
    <row r="17" spans="1:14" ht="15.75" x14ac:dyDescent="0.25">
      <c r="A17" s="301"/>
      <c r="B17" s="141" t="s">
        <v>93</v>
      </c>
      <c r="C17" s="157">
        <f>Analiza_CANTITATIVA!AC17</f>
        <v>4.0045212336508964</v>
      </c>
      <c r="D17" s="84">
        <f t="shared" si="9"/>
        <v>3.9644760213143875</v>
      </c>
      <c r="E17" s="144">
        <v>1</v>
      </c>
      <c r="F17" s="136">
        <f t="shared" si="5"/>
        <v>0.43609236234458265</v>
      </c>
      <c r="G17" s="137">
        <v>0.11</v>
      </c>
      <c r="H17" s="138">
        <f t="shared" si="6"/>
        <v>0.16650799289520429</v>
      </c>
      <c r="I17" s="137">
        <v>4.2000000000000003E-2</v>
      </c>
      <c r="J17" s="138">
        <f t="shared" si="7"/>
        <v>2.8940674955595029</v>
      </c>
      <c r="K17" s="139">
        <v>0.73</v>
      </c>
      <c r="L17" s="140">
        <f t="shared" si="8"/>
        <v>14.985719360568384</v>
      </c>
      <c r="M17" s="10">
        <v>3.78</v>
      </c>
      <c r="N17" s="1"/>
    </row>
    <row r="18" spans="1:14" ht="15.75" x14ac:dyDescent="0.25">
      <c r="A18" s="302"/>
      <c r="B18" s="141" t="s">
        <v>94</v>
      </c>
      <c r="C18" s="157">
        <f>Analiza_CANTITATIVA!AC18</f>
        <v>0.56515420636202163</v>
      </c>
      <c r="D18" s="84">
        <f t="shared" si="9"/>
        <v>0.55950266429840145</v>
      </c>
      <c r="E18" s="144">
        <v>1</v>
      </c>
      <c r="F18" s="136">
        <f t="shared" si="5"/>
        <v>5.5950266429840148E-2</v>
      </c>
      <c r="G18" s="137">
        <v>0.1</v>
      </c>
      <c r="H18" s="138">
        <f t="shared" si="6"/>
        <v>7.273534635879219E-3</v>
      </c>
      <c r="I18" s="137">
        <v>1.2999999999999999E-2</v>
      </c>
      <c r="J18" s="138">
        <f t="shared" si="7"/>
        <v>0.36927175843694499</v>
      </c>
      <c r="K18" s="139">
        <v>0.66</v>
      </c>
      <c r="L18" s="140">
        <f t="shared" si="8"/>
        <v>1.8127886323268207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7.6699499434845793</v>
      </c>
      <c r="D19" s="84">
        <f t="shared" si="9"/>
        <v>7.6699499434845793</v>
      </c>
      <c r="E19" s="145">
        <v>0</v>
      </c>
      <c r="F19" s="87">
        <f t="shared" si="5"/>
        <v>0.76699499434845797</v>
      </c>
      <c r="G19" s="15">
        <v>0.1</v>
      </c>
      <c r="H19" s="91">
        <f t="shared" si="6"/>
        <v>9.9709349265299521E-2</v>
      </c>
      <c r="I19" s="35">
        <v>1.2999999999999999E-2</v>
      </c>
      <c r="J19" s="91">
        <f t="shared" si="7"/>
        <v>5.6757629581785887</v>
      </c>
      <c r="K19" s="20">
        <v>0.74</v>
      </c>
      <c r="L19" s="78">
        <f t="shared" si="8"/>
        <v>27.611819796544484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146.43952849991928</v>
      </c>
      <c r="D20" s="84">
        <f t="shared" si="9"/>
        <v>105.43646051994187</v>
      </c>
      <c r="E20" s="145">
        <v>28</v>
      </c>
      <c r="F20" s="87">
        <f t="shared" si="5"/>
        <v>2.1087292103988373</v>
      </c>
      <c r="G20" s="15">
        <v>0.02</v>
      </c>
      <c r="H20" s="91">
        <f t="shared" si="6"/>
        <v>0.10543646051994188</v>
      </c>
      <c r="I20" s="15">
        <v>1E-3</v>
      </c>
      <c r="J20" s="91">
        <f t="shared" si="7"/>
        <v>20.032927498788958</v>
      </c>
      <c r="K20" s="20">
        <v>0.19</v>
      </c>
      <c r="L20" s="78">
        <f t="shared" si="8"/>
        <v>84.3491684159535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202.40755691910223</v>
      </c>
      <c r="D21" s="83">
        <f>SUM(D22:D47)</f>
        <v>166.95624091716454</v>
      </c>
      <c r="E21" s="16"/>
      <c r="F21" s="88">
        <f>SUM(F22:F47)</f>
        <v>1.9748693686420151</v>
      </c>
      <c r="G21" s="16"/>
      <c r="H21" s="92">
        <f>SUM(H22:H47)</f>
        <v>8.9197481026965938E-2</v>
      </c>
      <c r="I21" s="16"/>
      <c r="J21" s="92">
        <f>SUM(J22:J47)</f>
        <v>14.341842402712739</v>
      </c>
      <c r="K21" s="16"/>
      <c r="L21" s="79">
        <f>SUM(L22:L47)</f>
        <v>49.857581139996768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6.4589052155659621</v>
      </c>
      <c r="D23" s="84">
        <f t="shared" si="9"/>
        <v>4.8441789116744713</v>
      </c>
      <c r="E23" s="137">
        <v>25</v>
      </c>
      <c r="F23" s="89">
        <f t="shared" ref="F23:F102" si="11">IFERROR(IF($C23=0,"",$D23*G23),"")</f>
        <v>2.9065073470046828E-2</v>
      </c>
      <c r="G23" s="17">
        <v>6.0000000000000001E-3</v>
      </c>
      <c r="H23" s="93">
        <f t="shared" ref="H23:H102" si="12">IFERROR(IF($C23=0,"",$D23*I23),"")</f>
        <v>1.4532536735023414E-2</v>
      </c>
      <c r="I23" s="17">
        <v>3.0000000000000001E-3</v>
      </c>
      <c r="J23" s="93">
        <f t="shared" ref="J23:J102" si="13">IFERROR(IF($C23=0,"",$D23*K23),"")</f>
        <v>0.2761181979654449</v>
      </c>
      <c r="K23" s="34">
        <v>5.7000000000000002E-2</v>
      </c>
      <c r="L23" s="80">
        <f t="shared" si="10"/>
        <v>0.58130146940093652</v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27.595672533505571</v>
      </c>
      <c r="D24" s="84">
        <f t="shared" si="9"/>
        <v>22.076538026804457</v>
      </c>
      <c r="E24" s="137">
        <v>20</v>
      </c>
      <c r="F24" s="89">
        <f t="shared" si="11"/>
        <v>0.17661230421443566</v>
      </c>
      <c r="G24" s="17">
        <v>8.0000000000000002E-3</v>
      </c>
      <c r="H24" s="93">
        <f t="shared" si="12"/>
        <v>0</v>
      </c>
      <c r="I24" s="17"/>
      <c r="J24" s="93">
        <f t="shared" si="13"/>
        <v>1.1921330534474406</v>
      </c>
      <c r="K24" s="34">
        <v>5.3999999999999999E-2</v>
      </c>
      <c r="L24" s="80">
        <f t="shared" si="10"/>
        <v>6.8437267883093815</v>
      </c>
      <c r="M24" s="13">
        <v>0.31</v>
      </c>
      <c r="N24" s="1"/>
    </row>
    <row r="25" spans="1:14" ht="15.75" x14ac:dyDescent="0.25">
      <c r="A25" s="301"/>
      <c r="B25" s="141" t="s">
        <v>106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1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29.686743097045053</v>
      </c>
      <c r="D27" s="84">
        <f t="shared" si="9"/>
        <v>24.936864201517842</v>
      </c>
      <c r="E27" s="137">
        <v>16</v>
      </c>
      <c r="F27" s="89">
        <f t="shared" si="11"/>
        <v>0.42392669142580336</v>
      </c>
      <c r="G27" s="34">
        <v>1.7000000000000001E-2</v>
      </c>
      <c r="H27" s="93">
        <f t="shared" si="12"/>
        <v>0</v>
      </c>
      <c r="I27" s="17"/>
      <c r="J27" s="93">
        <f t="shared" si="13"/>
        <v>2.3690020991441951</v>
      </c>
      <c r="K27" s="34">
        <v>9.5000000000000001E-2</v>
      </c>
      <c r="L27" s="80">
        <f t="shared" si="10"/>
        <v>10.473482964637494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29.985467463264982</v>
      </c>
      <c r="D28" s="84">
        <f t="shared" si="9"/>
        <v>23.988373970611985</v>
      </c>
      <c r="E28" s="137">
        <v>20</v>
      </c>
      <c r="F28" s="89">
        <f t="shared" si="11"/>
        <v>0.31184886161795577</v>
      </c>
      <c r="G28" s="34">
        <v>1.2999999999999999E-2</v>
      </c>
      <c r="H28" s="93">
        <f t="shared" si="12"/>
        <v>2.3988373970611987E-2</v>
      </c>
      <c r="I28" s="17">
        <v>1E-3</v>
      </c>
      <c r="J28" s="93">
        <f t="shared" si="13"/>
        <v>1.6791861779428392</v>
      </c>
      <c r="K28" s="17">
        <v>7.0000000000000007E-2</v>
      </c>
      <c r="L28" s="80">
        <f t="shared" si="10"/>
        <v>9.8352333279509132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14.726303891490394</v>
      </c>
      <c r="D29" s="84">
        <f t="shared" si="9"/>
        <v>13.695462619086067</v>
      </c>
      <c r="E29" s="137">
        <v>7</v>
      </c>
      <c r="F29" s="89">
        <f t="shared" si="11"/>
        <v>0.10956370095268854</v>
      </c>
      <c r="G29" s="17">
        <v>8.0000000000000002E-3</v>
      </c>
      <c r="H29" s="93">
        <f t="shared" si="12"/>
        <v>0</v>
      </c>
      <c r="I29" s="17"/>
      <c r="J29" s="93">
        <f t="shared" si="13"/>
        <v>0.410863878572582</v>
      </c>
      <c r="K29" s="17">
        <v>0.03</v>
      </c>
      <c r="L29" s="80">
        <f t="shared" si="10"/>
        <v>1.643455514290328</v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7.9121588890683023</v>
      </c>
      <c r="D30" s="84">
        <f t="shared" si="9"/>
        <v>6.329727111254642</v>
      </c>
      <c r="E30" s="137">
        <v>20</v>
      </c>
      <c r="F30" s="89">
        <f t="shared" si="11"/>
        <v>0.10760536089132892</v>
      </c>
      <c r="G30" s="34">
        <v>1.7000000000000001E-2</v>
      </c>
      <c r="H30" s="93">
        <f t="shared" si="12"/>
        <v>0</v>
      </c>
      <c r="I30" s="17"/>
      <c r="J30" s="93">
        <f t="shared" si="13"/>
        <v>0.68361052801550137</v>
      </c>
      <c r="K30" s="34">
        <v>0.108</v>
      </c>
      <c r="L30" s="80">
        <f t="shared" si="10"/>
        <v>2.7217826578394959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19.635071855320522</v>
      </c>
      <c r="D31" s="84">
        <f t="shared" si="9"/>
        <v>18.653318262554496</v>
      </c>
      <c r="E31" s="137">
        <v>5</v>
      </c>
      <c r="F31" s="89">
        <f t="shared" si="11"/>
        <v>0.11191990957532698</v>
      </c>
      <c r="G31" s="17">
        <v>6.0000000000000001E-3</v>
      </c>
      <c r="H31" s="93">
        <f t="shared" si="12"/>
        <v>0</v>
      </c>
      <c r="I31" s="17"/>
      <c r="J31" s="93">
        <f t="shared" si="13"/>
        <v>0.78343936702728889</v>
      </c>
      <c r="K31" s="34">
        <v>4.2000000000000003E-2</v>
      </c>
      <c r="L31" s="80">
        <f t="shared" si="10"/>
        <v>3.357597287259809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4.4404973357015987</v>
      </c>
      <c r="D32" s="84">
        <f t="shared" si="9"/>
        <v>3.5523978685612789</v>
      </c>
      <c r="E32" s="137">
        <v>20</v>
      </c>
      <c r="F32" s="89">
        <f t="shared" si="11"/>
        <v>7.1047957371225587E-2</v>
      </c>
      <c r="G32" s="17">
        <v>0.02</v>
      </c>
      <c r="H32" s="93">
        <f t="shared" si="12"/>
        <v>0</v>
      </c>
      <c r="I32" s="17"/>
      <c r="J32" s="93">
        <f t="shared" si="13"/>
        <v>0.21314387211367672</v>
      </c>
      <c r="K32" s="17">
        <v>0.06</v>
      </c>
      <c r="L32" s="80">
        <f t="shared" si="10"/>
        <v>1.2078152753108349</v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11.303084127240433</v>
      </c>
      <c r="D33" s="84">
        <f t="shared" si="9"/>
        <v>9.042467301792346</v>
      </c>
      <c r="E33" s="137">
        <v>20</v>
      </c>
      <c r="F33" s="89">
        <f t="shared" si="11"/>
        <v>0.18084934603584693</v>
      </c>
      <c r="G33" s="17">
        <v>0.02</v>
      </c>
      <c r="H33" s="93">
        <f t="shared" si="12"/>
        <v>9.0424673017923465E-3</v>
      </c>
      <c r="I33" s="17">
        <v>1E-3</v>
      </c>
      <c r="J33" s="93">
        <f t="shared" si="13"/>
        <v>4.521233650896173</v>
      </c>
      <c r="K33" s="17">
        <v>0.5</v>
      </c>
      <c r="L33" s="80">
        <f t="shared" si="10"/>
        <v>2.2606168254480865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36.33134183755854</v>
      </c>
      <c r="D34" s="84">
        <f t="shared" si="9"/>
        <v>27.248506378168905</v>
      </c>
      <c r="E34" s="137">
        <v>25</v>
      </c>
      <c r="F34" s="89">
        <f t="shared" si="11"/>
        <v>0.27248506378168907</v>
      </c>
      <c r="G34" s="17">
        <v>0.01</v>
      </c>
      <c r="H34" s="93">
        <f t="shared" si="12"/>
        <v>0</v>
      </c>
      <c r="I34" s="17"/>
      <c r="J34" s="93">
        <f t="shared" si="13"/>
        <v>1.6349103826901343</v>
      </c>
      <c r="K34" s="17">
        <v>0.06</v>
      </c>
      <c r="L34" s="80">
        <f t="shared" si="10"/>
        <v>8.1745519134506708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0</v>
      </c>
      <c r="D38" s="84" t="str">
        <f t="shared" si="9"/>
        <v/>
      </c>
      <c r="E38" s="137"/>
      <c r="F38" s="89" t="str">
        <f t="shared" si="11"/>
        <v/>
      </c>
      <c r="G38" s="17">
        <v>0.01</v>
      </c>
      <c r="H38" s="93" t="str">
        <f t="shared" si="12"/>
        <v/>
      </c>
      <c r="I38" s="17">
        <v>2E-3</v>
      </c>
      <c r="J38" s="93" t="str">
        <f t="shared" si="13"/>
        <v/>
      </c>
      <c r="K38" s="17">
        <v>0.03</v>
      </c>
      <c r="L38" s="80" t="str">
        <f t="shared" si="10"/>
        <v/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5.6127886323268195</v>
      </c>
      <c r="D39" s="84">
        <f t="shared" si="9"/>
        <v>5.6127886323268195</v>
      </c>
      <c r="E39" s="137"/>
      <c r="F39" s="89">
        <f t="shared" si="11"/>
        <v>5.6127886323268199E-2</v>
      </c>
      <c r="G39" s="17">
        <v>0.01</v>
      </c>
      <c r="H39" s="93">
        <f t="shared" si="12"/>
        <v>2.245115452930728E-2</v>
      </c>
      <c r="I39" s="17">
        <v>4.0000000000000001E-3</v>
      </c>
      <c r="J39" s="93">
        <f t="shared" si="13"/>
        <v>0.16838365896980459</v>
      </c>
      <c r="K39" s="17">
        <v>0.03</v>
      </c>
      <c r="L39" s="80">
        <f t="shared" si="10"/>
        <v>1.0664298401420957</v>
      </c>
      <c r="M39" s="13">
        <v>0.19</v>
      </c>
      <c r="N39" s="1"/>
    </row>
    <row r="40" spans="1:14" ht="15.75" x14ac:dyDescent="0.25">
      <c r="A40" s="301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97</v>
      </c>
      <c r="C41" s="157">
        <f>Analiza_CANTITATIVA!AC41</f>
        <v>0</v>
      </c>
      <c r="D41" s="84" t="str">
        <f t="shared" si="9"/>
        <v/>
      </c>
      <c r="E41" s="137">
        <v>30</v>
      </c>
      <c r="F41" s="89" t="str">
        <f t="shared" si="11"/>
        <v/>
      </c>
      <c r="G41" s="17">
        <v>7.0000000000000001E-3</v>
      </c>
      <c r="H41" s="93" t="str">
        <f t="shared" si="12"/>
        <v/>
      </c>
      <c r="I41" s="17">
        <v>2E-3</v>
      </c>
      <c r="J41" s="93" t="str">
        <f t="shared" si="13"/>
        <v/>
      </c>
      <c r="K41" s="17">
        <v>0.03</v>
      </c>
      <c r="L41" s="80" t="str">
        <f t="shared" si="10"/>
        <v/>
      </c>
      <c r="M41" s="13">
        <v>0.16</v>
      </c>
      <c r="N41" s="1"/>
    </row>
    <row r="42" spans="1:14" ht="15.75" x14ac:dyDescent="0.25">
      <c r="A42" s="301"/>
      <c r="B42" s="283" t="s">
        <v>109</v>
      </c>
      <c r="C42" s="157">
        <f>Analiza_CANTITATIVA!AC42</f>
        <v>4.3597610205070243</v>
      </c>
      <c r="D42" s="84">
        <f t="shared" si="9"/>
        <v>3.4878088164056193</v>
      </c>
      <c r="E42" s="137">
        <v>20</v>
      </c>
      <c r="F42" s="89">
        <f t="shared" si="11"/>
        <v>2.4414661714839334E-2</v>
      </c>
      <c r="G42" s="17">
        <v>7.0000000000000001E-3</v>
      </c>
      <c r="H42" s="93">
        <f t="shared" si="12"/>
        <v>6.9756176328112391E-3</v>
      </c>
      <c r="I42" s="17">
        <v>2E-3</v>
      </c>
      <c r="J42" s="93">
        <f t="shared" si="13"/>
        <v>0.11858549975779106</v>
      </c>
      <c r="K42" s="17">
        <v>3.4000000000000002E-2</v>
      </c>
      <c r="L42" s="80">
        <f t="shared" si="10"/>
        <v>0.48829323429678678</v>
      </c>
      <c r="M42" s="13">
        <v>0.14000000000000001</v>
      </c>
      <c r="N42" s="1"/>
    </row>
    <row r="43" spans="1:14" ht="15.75" x14ac:dyDescent="0.25">
      <c r="A43" s="301"/>
      <c r="B43" s="283" t="s">
        <v>110</v>
      </c>
      <c r="C43" s="157">
        <f>Analiza_CANTITATIVA!AC43</f>
        <v>2.1798805102535121</v>
      </c>
      <c r="D43" s="84">
        <f t="shared" si="9"/>
        <v>1.7439044082028097</v>
      </c>
      <c r="E43" s="137">
        <v>20</v>
      </c>
      <c r="F43" s="89">
        <f t="shared" si="11"/>
        <v>2.2670757306636525E-2</v>
      </c>
      <c r="G43" s="17">
        <v>1.2999999999999999E-2</v>
      </c>
      <c r="H43" s="93">
        <f t="shared" si="12"/>
        <v>5.2317132246084289E-3</v>
      </c>
      <c r="I43" s="17">
        <v>3.0000000000000001E-3</v>
      </c>
      <c r="J43" s="93">
        <f t="shared" si="13"/>
        <v>0.13428063943161633</v>
      </c>
      <c r="K43" s="17">
        <v>7.6999999999999999E-2</v>
      </c>
      <c r="L43" s="80">
        <f t="shared" si="10"/>
        <v>0.48829323429678678</v>
      </c>
      <c r="M43" s="13">
        <v>0.28000000000000003</v>
      </c>
      <c r="N43" s="1"/>
    </row>
    <row r="44" spans="1:14" ht="15.75" x14ac:dyDescent="0.25">
      <c r="A44" s="301"/>
      <c r="B44" s="283" t="s">
        <v>111</v>
      </c>
      <c r="C44" s="157">
        <f>Analiza_CANTITATIVA!AC44</f>
        <v>2.1798805102535121</v>
      </c>
      <c r="D44" s="84">
        <f t="shared" si="9"/>
        <v>1.7439044082028097</v>
      </c>
      <c r="E44" s="137">
        <v>20</v>
      </c>
      <c r="F44" s="89">
        <f t="shared" si="11"/>
        <v>7.6731793960923625E-2</v>
      </c>
      <c r="G44" s="17">
        <v>4.3999999999999997E-2</v>
      </c>
      <c r="H44" s="93">
        <f t="shared" si="12"/>
        <v>6.9756176328112391E-3</v>
      </c>
      <c r="I44" s="17">
        <v>4.0000000000000001E-3</v>
      </c>
      <c r="J44" s="93">
        <f t="shared" si="13"/>
        <v>0.15695139673825287</v>
      </c>
      <c r="K44" s="17">
        <v>0.09</v>
      </c>
      <c r="L44" s="80">
        <f t="shared" si="10"/>
        <v>0.71500080736315197</v>
      </c>
      <c r="M44" s="13">
        <v>0.41</v>
      </c>
      <c r="N44" s="1"/>
    </row>
    <row r="45" spans="1:14" ht="15.75" x14ac:dyDescent="0.25">
      <c r="A45" s="301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10.301953818827709</v>
      </c>
      <c r="D48" s="83">
        <f>SUM(D49:D51)</f>
        <v>10.202906507347006</v>
      </c>
      <c r="E48" s="16"/>
      <c r="F48" s="88">
        <f>SUM(F49:F51)</f>
        <v>1.5001911835943806</v>
      </c>
      <c r="G48" s="16"/>
      <c r="H48" s="92">
        <f>SUM(H49:H51)</f>
        <v>6.6839399321814957E-2</v>
      </c>
      <c r="I48" s="16"/>
      <c r="J48" s="92">
        <f>SUM(J49:J51)</f>
        <v>3.5033588890683034</v>
      </c>
      <c r="K48" s="16"/>
      <c r="L48" s="79">
        <f>SUM(L49:L51)</f>
        <v>20.145300500565153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1.8084934603584693</v>
      </c>
      <c r="D49" s="84">
        <f t="shared" si="9"/>
        <v>1.7994509930566769</v>
      </c>
      <c r="E49" s="139">
        <v>0.5</v>
      </c>
      <c r="F49" s="89">
        <f t="shared" si="11"/>
        <v>0.41387372840303571</v>
      </c>
      <c r="G49" s="18">
        <v>0.23</v>
      </c>
      <c r="H49" s="93">
        <f t="shared" si="12"/>
        <v>1.7994509930566768E-2</v>
      </c>
      <c r="I49" s="17">
        <v>0.01</v>
      </c>
      <c r="J49" s="93">
        <f t="shared" si="13"/>
        <v>0.95370902632003884</v>
      </c>
      <c r="K49" s="17">
        <v>0.53</v>
      </c>
      <c r="L49" s="80">
        <f t="shared" si="10"/>
        <v>5.6502761181979659</v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2.5512675601485548</v>
      </c>
      <c r="D50" s="84">
        <f t="shared" si="9"/>
        <v>2.5385112223478119</v>
      </c>
      <c r="E50" s="139">
        <v>0.5</v>
      </c>
      <c r="F50" s="89">
        <f t="shared" si="11"/>
        <v>0.55847246891651858</v>
      </c>
      <c r="G50" s="18">
        <v>0.22</v>
      </c>
      <c r="H50" s="93">
        <f t="shared" si="12"/>
        <v>2.5385112223478119E-2</v>
      </c>
      <c r="I50" s="17">
        <v>0.01</v>
      </c>
      <c r="J50" s="93">
        <f t="shared" si="13"/>
        <v>1.3707960600678186</v>
      </c>
      <c r="K50" s="17">
        <v>0.54</v>
      </c>
      <c r="L50" s="80">
        <f t="shared" si="10"/>
        <v>7.6916890037138694</v>
      </c>
      <c r="M50" s="13">
        <v>3.03</v>
      </c>
      <c r="N50" s="1"/>
    </row>
    <row r="51" spans="1:14" ht="15.75" x14ac:dyDescent="0.25">
      <c r="A51" s="302"/>
      <c r="B51" s="162" t="s">
        <v>105</v>
      </c>
      <c r="C51" s="157">
        <f>Analiza_CANTITATIVA!AC51</f>
        <v>5.9421927983206846</v>
      </c>
      <c r="D51" s="84">
        <f t="shared" si="9"/>
        <v>5.8649442919425159</v>
      </c>
      <c r="E51" s="139">
        <v>1.3</v>
      </c>
      <c r="F51" s="89">
        <f t="shared" si="11"/>
        <v>0.52784498627482646</v>
      </c>
      <c r="G51" s="18">
        <v>0.09</v>
      </c>
      <c r="H51" s="93">
        <f t="shared" si="12"/>
        <v>2.3459777167770063E-2</v>
      </c>
      <c r="I51" s="17">
        <v>4.0000000000000001E-3</v>
      </c>
      <c r="J51" s="93">
        <f t="shared" si="13"/>
        <v>1.1788538026804458</v>
      </c>
      <c r="K51" s="17">
        <v>0.20100000000000001</v>
      </c>
      <c r="L51" s="80">
        <f t="shared" si="10"/>
        <v>6.8033353786533182</v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158.24317778136609</v>
      </c>
      <c r="D52" s="83">
        <f>SUM(D53:D65)</f>
        <v>136.42315517519782</v>
      </c>
      <c r="E52" s="16"/>
      <c r="F52" s="88">
        <f>SUM(F53:F65)</f>
        <v>0.80609228160826751</v>
      </c>
      <c r="G52" s="16"/>
      <c r="H52" s="92">
        <f>SUM(H53:H65)</f>
        <v>9.3693185854997585E-2</v>
      </c>
      <c r="I52" s="16"/>
      <c r="J52" s="92">
        <f>SUM(J53:J65)</f>
        <v>23.780523090586147</v>
      </c>
      <c r="K52" s="16"/>
      <c r="L52" s="79">
        <f>SUM(L53:L65)</f>
        <v>78.891675762958172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48.183432908122079</v>
      </c>
      <c r="D53" s="84">
        <f t="shared" si="9"/>
        <v>42.40142095914743</v>
      </c>
      <c r="E53" s="137">
        <v>12</v>
      </c>
      <c r="F53" s="89">
        <f t="shared" si="11"/>
        <v>0.16960568383658972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4.7913605683836593</v>
      </c>
      <c r="K53" s="34">
        <v>0.113</v>
      </c>
      <c r="L53" s="80">
        <f t="shared" si="10"/>
        <v>19.92866785079929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50.217988051025351</v>
      </c>
      <c r="D54" s="84">
        <f t="shared" si="9"/>
        <v>45.196189245922817</v>
      </c>
      <c r="E54" s="137">
        <v>10</v>
      </c>
      <c r="F54" s="89">
        <f t="shared" si="11"/>
        <v>0.31637332472145974</v>
      </c>
      <c r="G54" s="17">
        <v>7.0000000000000001E-3</v>
      </c>
      <c r="H54" s="93">
        <f t="shared" si="12"/>
        <v>0</v>
      </c>
      <c r="I54" s="17">
        <v>0</v>
      </c>
      <c r="J54" s="93">
        <f t="shared" si="13"/>
        <v>5.8755046019699666</v>
      </c>
      <c r="K54" s="17">
        <v>0.13</v>
      </c>
      <c r="L54" s="80">
        <f t="shared" si="10"/>
        <v>26.665751655094461</v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0.2680445664459874</v>
      </c>
      <c r="D58" s="84">
        <f t="shared" si="9"/>
        <v>0.23051832714354917</v>
      </c>
      <c r="E58" s="137">
        <v>14</v>
      </c>
      <c r="F58" s="89">
        <f t="shared" si="11"/>
        <v>2.3051832714354918E-3</v>
      </c>
      <c r="G58" s="17">
        <v>0.01</v>
      </c>
      <c r="H58" s="93">
        <f t="shared" si="12"/>
        <v>9.2207330857419672E-4</v>
      </c>
      <c r="I58" s="17">
        <v>4.0000000000000001E-3</v>
      </c>
      <c r="J58" s="93">
        <f t="shared" si="13"/>
        <v>2.5357015985790408E-2</v>
      </c>
      <c r="K58" s="17">
        <v>0.11</v>
      </c>
      <c r="L58" s="80">
        <f t="shared" si="10"/>
        <v>0.11064879702890359</v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38.107540771839169</v>
      </c>
      <c r="D59" s="84">
        <f t="shared" si="9"/>
        <v>33.153560471500079</v>
      </c>
      <c r="E59" s="137">
        <v>13</v>
      </c>
      <c r="F59" s="89">
        <f t="shared" si="11"/>
        <v>0.23207492330050056</v>
      </c>
      <c r="G59" s="17">
        <v>7.0000000000000001E-3</v>
      </c>
      <c r="H59" s="93">
        <f t="shared" si="12"/>
        <v>6.6307120943000161E-2</v>
      </c>
      <c r="I59" s="17">
        <v>2E-3</v>
      </c>
      <c r="J59" s="93">
        <f t="shared" si="13"/>
        <v>5.967640884870014</v>
      </c>
      <c r="K59" s="17">
        <v>0.18</v>
      </c>
      <c r="L59" s="80">
        <f t="shared" si="10"/>
        <v>22.875956725335051</v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0.67334086872275156</v>
      </c>
      <c r="D60" s="84">
        <f t="shared" si="9"/>
        <v>0.57233973841433883</v>
      </c>
      <c r="E60" s="137">
        <v>15</v>
      </c>
      <c r="F60" s="89">
        <f t="shared" si="11"/>
        <v>5.723397384143388E-3</v>
      </c>
      <c r="G60" s="17">
        <v>0.01</v>
      </c>
      <c r="H60" s="93">
        <f t="shared" si="12"/>
        <v>1.7170192152430165E-3</v>
      </c>
      <c r="I60" s="17">
        <v>3.0000000000000001E-3</v>
      </c>
      <c r="J60" s="93">
        <f t="shared" si="13"/>
        <v>8.3561601808493466E-2</v>
      </c>
      <c r="K60" s="17">
        <v>0.14599999999999999</v>
      </c>
      <c r="L60" s="80">
        <f t="shared" si="10"/>
        <v>0.34912724043274668</v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0.67334086872275156</v>
      </c>
      <c r="D61" s="84">
        <f t="shared" si="9"/>
        <v>0.57233973841433883</v>
      </c>
      <c r="E61" s="137">
        <v>15</v>
      </c>
      <c r="F61" s="89">
        <f t="shared" si="11"/>
        <v>5.1510576457290489E-3</v>
      </c>
      <c r="G61" s="17">
        <v>8.9999999999999993E-3</v>
      </c>
      <c r="H61" s="93">
        <f t="shared" si="12"/>
        <v>2.2893589536573554E-3</v>
      </c>
      <c r="I61" s="17">
        <v>4.0000000000000001E-3</v>
      </c>
      <c r="J61" s="93">
        <f t="shared" si="13"/>
        <v>6.2385031487162936E-2</v>
      </c>
      <c r="K61" s="17">
        <v>0.109</v>
      </c>
      <c r="L61" s="80">
        <f t="shared" si="10"/>
        <v>0.26899967705473926</v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1.5501372517358307</v>
      </c>
      <c r="D62" s="84">
        <f t="shared" si="9"/>
        <v>0.93008235104149839</v>
      </c>
      <c r="E62" s="137">
        <v>40</v>
      </c>
      <c r="F62" s="89">
        <f t="shared" si="11"/>
        <v>9.3008235104149843E-3</v>
      </c>
      <c r="G62" s="17">
        <v>0.01</v>
      </c>
      <c r="H62" s="93">
        <f t="shared" si="12"/>
        <v>2.7902470531244953E-3</v>
      </c>
      <c r="I62" s="17">
        <v>3.0000000000000001E-3</v>
      </c>
      <c r="J62" s="93">
        <f t="shared" si="13"/>
        <v>8.3707411593734848E-2</v>
      </c>
      <c r="K62" s="17">
        <v>0.09</v>
      </c>
      <c r="L62" s="80">
        <f t="shared" si="10"/>
        <v>0.26972388180203449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0</v>
      </c>
      <c r="D63" s="84" t="str">
        <f t="shared" si="9"/>
        <v/>
      </c>
      <c r="E63" s="137">
        <v>30</v>
      </c>
      <c r="F63" s="89" t="str">
        <f t="shared" si="11"/>
        <v/>
      </c>
      <c r="G63" s="17">
        <v>8.9999999999999993E-3</v>
      </c>
      <c r="H63" s="93" t="str">
        <f t="shared" si="12"/>
        <v/>
      </c>
      <c r="I63" s="17">
        <v>1E-3</v>
      </c>
      <c r="J63" s="93" t="str">
        <f t="shared" si="13"/>
        <v/>
      </c>
      <c r="K63" s="17">
        <v>0.11</v>
      </c>
      <c r="L63" s="80" t="str">
        <f t="shared" si="10"/>
        <v/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9.2039399321814948</v>
      </c>
      <c r="D64" s="84">
        <f t="shared" si="9"/>
        <v>6.8109155498143057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5.4487324398514447</v>
      </c>
      <c r="K64" s="17">
        <v>0.8</v>
      </c>
      <c r="L64" s="80">
        <f t="shared" si="10"/>
        <v>2.5881479089294364</v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9.3654125625706452</v>
      </c>
      <c r="D65" s="84">
        <f t="shared" si="9"/>
        <v>6.5557887937994517</v>
      </c>
      <c r="E65" s="137">
        <v>30</v>
      </c>
      <c r="F65" s="89">
        <f t="shared" si="11"/>
        <v>6.5557887937994525E-2</v>
      </c>
      <c r="G65" s="17">
        <v>0.01</v>
      </c>
      <c r="H65" s="93">
        <f t="shared" si="12"/>
        <v>1.9667366381398356E-2</v>
      </c>
      <c r="I65" s="17">
        <v>3.0000000000000001E-3</v>
      </c>
      <c r="J65" s="93">
        <f t="shared" si="13"/>
        <v>1.4422735346358795</v>
      </c>
      <c r="K65" s="17">
        <v>0.22</v>
      </c>
      <c r="L65" s="80">
        <f t="shared" si="10"/>
        <v>5.8346520264815123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5.0863878572581944</v>
      </c>
      <c r="D66" s="84">
        <f t="shared" si="9"/>
        <v>5.0863878572581944</v>
      </c>
      <c r="E66" s="146">
        <v>0</v>
      </c>
      <c r="F66" s="87">
        <f t="shared" si="11"/>
        <v>8.6468593573389305E-2</v>
      </c>
      <c r="G66" s="15">
        <v>1.7000000000000001E-2</v>
      </c>
      <c r="H66" s="91">
        <f t="shared" si="12"/>
        <v>3.5604715000807363E-2</v>
      </c>
      <c r="I66" s="15">
        <v>7.0000000000000001E-3</v>
      </c>
      <c r="J66" s="91">
        <f t="shared" si="13"/>
        <v>3.2044243500726624</v>
      </c>
      <c r="K66" s="15">
        <v>0.63</v>
      </c>
      <c r="L66" s="78">
        <f t="shared" si="10"/>
        <v>12.715969643145487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4.8441789116744713</v>
      </c>
      <c r="D67" s="83">
        <f>SUM(D68:D70)</f>
        <v>4.8441789116744713</v>
      </c>
      <c r="E67" s="16"/>
      <c r="F67" s="88">
        <f>SUM(F68:F70)</f>
        <v>0.45147747456806075</v>
      </c>
      <c r="G67" s="16"/>
      <c r="H67" s="92">
        <f>SUM(H68:H70)</f>
        <v>0.33424834490553851</v>
      </c>
      <c r="I67" s="16"/>
      <c r="J67" s="92">
        <f>SUM(J68:J70)</f>
        <v>3.6815759728725981</v>
      </c>
      <c r="K67" s="16"/>
      <c r="L67" s="79">
        <f>SUM(L68:L70)</f>
        <v>18.582270305183272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2.9065073470046827</v>
      </c>
      <c r="D68" s="84">
        <f t="shared" si="9"/>
        <v>2.9065073470046827</v>
      </c>
      <c r="E68" s="137">
        <v>0</v>
      </c>
      <c r="F68" s="89">
        <f t="shared" si="11"/>
        <v>0.23833360245438398</v>
      </c>
      <c r="G68" s="17">
        <v>8.2000000000000003E-2</v>
      </c>
      <c r="H68" s="93">
        <f t="shared" si="12"/>
        <v>0.27611819796544484</v>
      </c>
      <c r="I68" s="17">
        <v>9.5000000000000001E-2</v>
      </c>
      <c r="J68" s="93">
        <f t="shared" si="13"/>
        <v>2.1508154367834651</v>
      </c>
      <c r="K68" s="17">
        <v>0.74</v>
      </c>
      <c r="L68" s="80">
        <f t="shared" si="10"/>
        <v>12.381721298239947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1.9376715646697886</v>
      </c>
      <c r="D69" s="84">
        <f t="shared" si="9"/>
        <v>1.9376715646697886</v>
      </c>
      <c r="E69" s="137">
        <v>0</v>
      </c>
      <c r="F69" s="89">
        <f t="shared" si="11"/>
        <v>0.21314387211367675</v>
      </c>
      <c r="G69" s="17">
        <v>0.11</v>
      </c>
      <c r="H69" s="93">
        <f t="shared" si="12"/>
        <v>5.8130146940093656E-2</v>
      </c>
      <c r="I69" s="17">
        <v>0.03</v>
      </c>
      <c r="J69" s="93">
        <f t="shared" si="13"/>
        <v>1.530760536089133</v>
      </c>
      <c r="K69" s="17">
        <v>0.79</v>
      </c>
      <c r="L69" s="80">
        <f t="shared" si="10"/>
        <v>6.2005490069433238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16.647828193121271</v>
      </c>
      <c r="D71" s="84">
        <f t="shared" si="9"/>
        <v>16.647828193121271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16.481349911190058</v>
      </c>
      <c r="K71" s="15">
        <v>0.99</v>
      </c>
      <c r="L71" s="78">
        <f t="shared" si="10"/>
        <v>57.934442112062023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21.750363313418379</v>
      </c>
      <c r="D72" s="84">
        <f t="shared" si="9"/>
        <v>21.750363313418379</v>
      </c>
      <c r="E72" s="146">
        <v>0</v>
      </c>
      <c r="F72" s="87">
        <f t="shared" si="11"/>
        <v>0.13050217988051027</v>
      </c>
      <c r="G72" s="15">
        <v>6.0000000000000001E-3</v>
      </c>
      <c r="H72" s="91">
        <f t="shared" si="12"/>
        <v>17.835297917003071</v>
      </c>
      <c r="I72" s="15">
        <v>0.82</v>
      </c>
      <c r="J72" s="91">
        <f t="shared" si="13"/>
        <v>0.19575326982076541</v>
      </c>
      <c r="K72" s="15">
        <v>8.9999999999999993E-3</v>
      </c>
      <c r="L72" s="78">
        <f t="shared" si="10"/>
        <v>162.69271758436949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10.860649119974166</v>
      </c>
      <c r="D73" s="84">
        <f t="shared" si="9"/>
        <v>10.860649119974166</v>
      </c>
      <c r="E73" s="146">
        <v>0</v>
      </c>
      <c r="F73" s="87">
        <f t="shared" si="11"/>
        <v>0</v>
      </c>
      <c r="G73" s="15">
        <v>0</v>
      </c>
      <c r="H73" s="91">
        <f t="shared" si="12"/>
        <v>10.752042628774424</v>
      </c>
      <c r="I73" s="15">
        <v>0.99</v>
      </c>
      <c r="J73" s="91">
        <f t="shared" si="13"/>
        <v>0</v>
      </c>
      <c r="K73" s="15">
        <v>0</v>
      </c>
      <c r="L73" s="78">
        <f t="shared" si="10"/>
        <v>97.637235588567762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32.882286452446309</v>
      </c>
      <c r="D74" s="84">
        <f t="shared" si="9"/>
        <v>28.607589213628287</v>
      </c>
      <c r="E74" s="146">
        <v>13</v>
      </c>
      <c r="F74" s="87">
        <f t="shared" si="11"/>
        <v>3.7189865977716776</v>
      </c>
      <c r="G74" s="15">
        <v>0.13</v>
      </c>
      <c r="H74" s="91">
        <f t="shared" si="12"/>
        <v>2.8607589213628288</v>
      </c>
      <c r="I74" s="15">
        <v>0.1</v>
      </c>
      <c r="J74" s="91">
        <f t="shared" si="13"/>
        <v>0.28607589213628287</v>
      </c>
      <c r="K74" s="15">
        <v>0.01</v>
      </c>
      <c r="L74" s="78">
        <f t="shared" si="10"/>
        <v>40.908852575488446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362.66752785402872</v>
      </c>
      <c r="D75" s="83">
        <f>SUM(D76:D78)</f>
        <v>362.66752785402872</v>
      </c>
      <c r="E75" s="19"/>
      <c r="F75" s="88">
        <f>SUM(F76:F78)</f>
        <v>10.455352817697401</v>
      </c>
      <c r="G75" s="19"/>
      <c r="H75" s="92">
        <f>SUM(H76:H78)</f>
        <v>6.8467624737606974</v>
      </c>
      <c r="I75" s="19"/>
      <c r="J75" s="92">
        <f>SUM(J76:J78)</f>
        <v>16.856127886323268</v>
      </c>
      <c r="K75" s="19"/>
      <c r="L75" s="79">
        <f>SUM(L76:L78)</f>
        <v>185.18004198288389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277.57145163894722</v>
      </c>
      <c r="D76" s="84">
        <f t="shared" ref="D76:D79" si="14">IFERROR(IF($C76=0,"",$C76-E76),"")</f>
        <v>277.57145163894722</v>
      </c>
      <c r="E76" s="137">
        <v>0</v>
      </c>
      <c r="F76" s="89">
        <f t="shared" si="11"/>
        <v>8.3271435491684169</v>
      </c>
      <c r="G76" s="17">
        <v>0.03</v>
      </c>
      <c r="H76" s="93">
        <f t="shared" si="12"/>
        <v>5.5514290327789446</v>
      </c>
      <c r="I76" s="17">
        <v>0.02</v>
      </c>
      <c r="J76" s="93">
        <f t="shared" si="13"/>
        <v>13.878572581947362</v>
      </c>
      <c r="K76" s="17">
        <v>0.05</v>
      </c>
      <c r="L76" s="80">
        <f t="shared" si="10"/>
        <v>144.33715485225255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42.628774422735347</v>
      </c>
      <c r="D77" s="84">
        <f t="shared" si="14"/>
        <v>42.628774422735347</v>
      </c>
      <c r="E77" s="137">
        <v>0</v>
      </c>
      <c r="F77" s="89">
        <f t="shared" si="11"/>
        <v>1.2788632326820604</v>
      </c>
      <c r="G77" s="17">
        <v>0.03</v>
      </c>
      <c r="H77" s="93">
        <f t="shared" si="12"/>
        <v>2.1314387211367674E-2</v>
      </c>
      <c r="I77" s="17">
        <v>5.0000000000000001E-4</v>
      </c>
      <c r="J77" s="93">
        <f t="shared" si="13"/>
        <v>1.2788632326820604</v>
      </c>
      <c r="K77" s="17">
        <v>0.03</v>
      </c>
      <c r="L77" s="80">
        <f t="shared" si="10"/>
        <v>19.609236234458262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42.467301792346191</v>
      </c>
      <c r="D78" s="84">
        <f t="shared" si="14"/>
        <v>42.467301792346191</v>
      </c>
      <c r="E78" s="137">
        <v>0</v>
      </c>
      <c r="F78" s="89">
        <f t="shared" si="11"/>
        <v>0.84934603584692381</v>
      </c>
      <c r="G78" s="17">
        <v>0.02</v>
      </c>
      <c r="H78" s="93">
        <f t="shared" si="12"/>
        <v>1.2740190537703857</v>
      </c>
      <c r="I78" s="17">
        <v>0.03</v>
      </c>
      <c r="J78" s="93">
        <f t="shared" si="13"/>
        <v>1.6986920716938476</v>
      </c>
      <c r="K78" s="17">
        <v>0.04</v>
      </c>
      <c r="L78" s="80">
        <f t="shared" si="10"/>
        <v>21.233650896173096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37.946068141450027</v>
      </c>
      <c r="D79" s="82">
        <f t="shared" si="14"/>
        <v>37.946068141450027</v>
      </c>
      <c r="E79" s="146">
        <v>0</v>
      </c>
      <c r="F79" s="87">
        <f t="shared" si="11"/>
        <v>6.0713709026320046</v>
      </c>
      <c r="G79" s="15">
        <v>0.16</v>
      </c>
      <c r="H79" s="91">
        <f t="shared" si="12"/>
        <v>3.4151461327305022</v>
      </c>
      <c r="I79" s="15">
        <v>0.09</v>
      </c>
      <c r="J79" s="91">
        <f t="shared" si="13"/>
        <v>0.37946068141450029</v>
      </c>
      <c r="K79" s="15">
        <v>0.01</v>
      </c>
      <c r="L79" s="78">
        <f t="shared" si="10"/>
        <v>76.27159696431454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5.3466817374455022</v>
      </c>
      <c r="D80" s="82">
        <f t="shared" ref="D80" si="15">IFERROR(IF($C80=0,"",$C80-E80*C80/100),"")</f>
        <v>5.1328144679476821</v>
      </c>
      <c r="E80" s="146">
        <v>4</v>
      </c>
      <c r="F80" s="87">
        <f t="shared" si="11"/>
        <v>1.3345317616663974</v>
      </c>
      <c r="G80" s="15">
        <v>0.26</v>
      </c>
      <c r="H80" s="91">
        <f t="shared" si="12"/>
        <v>1.3858599063458743</v>
      </c>
      <c r="I80" s="15">
        <v>0.27</v>
      </c>
      <c r="J80" s="91">
        <f t="shared" si="13"/>
        <v>0</v>
      </c>
      <c r="K80" s="15">
        <v>0</v>
      </c>
      <c r="L80" s="78">
        <f t="shared" si="10"/>
        <v>19.915320135637007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101.55013725173583</v>
      </c>
      <c r="D81" s="83">
        <f>SUM(D82:D87)</f>
        <v>89.524463103503962</v>
      </c>
      <c r="E81" s="19"/>
      <c r="F81" s="88">
        <f>SUM(F82:F87)</f>
        <v>18.548861617955758</v>
      </c>
      <c r="G81" s="19"/>
      <c r="H81" s="92">
        <f>SUM(H82:H87)</f>
        <v>7.6614726303891496</v>
      </c>
      <c r="I81" s="19"/>
      <c r="J81" s="92">
        <f>SUM(J82:J87)</f>
        <v>4.6492007104795743</v>
      </c>
      <c r="K81" s="19"/>
      <c r="L81" s="79">
        <f>SUM(L82:L87)</f>
        <v>110.26582431777814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32.052317132246088</v>
      </c>
      <c r="D82" s="84">
        <f t="shared" ref="D82:D88" si="16">IFERROR(IF($C82=0,"",$C82-E82*C82/100),"")</f>
        <v>24.039237849184566</v>
      </c>
      <c r="E82" s="137">
        <v>25</v>
      </c>
      <c r="F82" s="89">
        <f t="shared" si="11"/>
        <v>5.0001614726303893</v>
      </c>
      <c r="G82" s="34">
        <v>0.20799999999999999</v>
      </c>
      <c r="H82" s="93">
        <f t="shared" si="12"/>
        <v>2.1154529307282419</v>
      </c>
      <c r="I82" s="34">
        <v>8.7999999999999995E-2</v>
      </c>
      <c r="J82" s="93">
        <f t="shared" si="13"/>
        <v>1.4423542709510739</v>
      </c>
      <c r="K82" s="34">
        <v>0.06</v>
      </c>
      <c r="L82" s="80">
        <f t="shared" si="10"/>
        <v>28.606693040529631</v>
      </c>
      <c r="M82" s="13">
        <v>1.19</v>
      </c>
      <c r="N82" s="1"/>
    </row>
    <row r="83" spans="1:14" ht="15.75" x14ac:dyDescent="0.25">
      <c r="A83" s="285"/>
      <c r="B83" s="162" t="s">
        <v>101</v>
      </c>
      <c r="C83" s="157">
        <f>Analiza_CANTITATIVA!AC83</f>
        <v>53.447440658808333</v>
      </c>
      <c r="D83" s="84">
        <f t="shared" si="16"/>
        <v>53.447440658808333</v>
      </c>
      <c r="E83" s="137"/>
      <c r="F83" s="89">
        <f t="shared" si="11"/>
        <v>11.117067657032132</v>
      </c>
      <c r="G83" s="34">
        <v>0.20799999999999999</v>
      </c>
      <c r="H83" s="93">
        <f t="shared" si="12"/>
        <v>4.7033747779751334</v>
      </c>
      <c r="I83" s="34">
        <v>8.7999999999999995E-2</v>
      </c>
      <c r="J83" s="93">
        <f t="shared" si="13"/>
        <v>3.2068464395284999</v>
      </c>
      <c r="K83" s="34">
        <v>0.06</v>
      </c>
      <c r="L83" s="80">
        <f t="shared" si="10"/>
        <v>63.602454383981915</v>
      </c>
      <c r="M83" s="13">
        <v>1.19</v>
      </c>
      <c r="N83" s="1"/>
    </row>
    <row r="84" spans="1:14" ht="15.75" x14ac:dyDescent="0.25">
      <c r="A84" s="285"/>
      <c r="B84" s="141" t="s">
        <v>114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285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16.050379460681413</v>
      </c>
      <c r="D87" s="84">
        <f t="shared" si="16"/>
        <v>12.037784595511059</v>
      </c>
      <c r="E87" s="137">
        <v>25</v>
      </c>
      <c r="F87" s="89">
        <f t="shared" si="11"/>
        <v>2.4316324882932343</v>
      </c>
      <c r="G87" s="34">
        <v>0.20200000000000001</v>
      </c>
      <c r="H87" s="93">
        <f t="shared" si="12"/>
        <v>0.84264492168577421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18.056676893266591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46.98853544324237</v>
      </c>
      <c r="D88" s="84">
        <f t="shared" si="16"/>
        <v>26.783465202648152</v>
      </c>
      <c r="E88" s="146">
        <v>43</v>
      </c>
      <c r="F88" s="87">
        <f t="shared" si="11"/>
        <v>4.5531890844501861</v>
      </c>
      <c r="G88" s="15">
        <v>0.17</v>
      </c>
      <c r="H88" s="91">
        <f t="shared" si="12"/>
        <v>1.2588228645244632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39.103859195866299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10.794445341514614</v>
      </c>
      <c r="D89" s="82">
        <f t="shared" ref="D89:D100" si="17">IFERROR(IF($C89=0,"",$C89-E89),"")</f>
        <v>10.794445341514614</v>
      </c>
      <c r="E89" s="146">
        <v>0</v>
      </c>
      <c r="F89" s="87">
        <f t="shared" si="11"/>
        <v>0.30224446956240919</v>
      </c>
      <c r="G89" s="35">
        <v>2.8000000000000001E-2</v>
      </c>
      <c r="H89" s="91">
        <f t="shared" si="12"/>
        <v>2.1588890683029227</v>
      </c>
      <c r="I89" s="35">
        <v>0.2</v>
      </c>
      <c r="J89" s="91">
        <f t="shared" si="13"/>
        <v>0.34542225092846762</v>
      </c>
      <c r="K89" s="35">
        <v>3.2000000000000001E-2</v>
      </c>
      <c r="L89" s="78">
        <f t="shared" si="10"/>
        <v>21.588890683029227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0.15339899886969163</v>
      </c>
      <c r="D90" s="82">
        <f t="shared" si="17"/>
        <v>0.15339899886969163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2.0184078798643621</v>
      </c>
      <c r="D91" s="82">
        <f t="shared" si="17"/>
        <v>2.0184078798643621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0.3310188922977555</v>
      </c>
      <c r="D92" s="82">
        <f t="shared" si="17"/>
        <v>0.3310188922977555</v>
      </c>
      <c r="E92" s="146">
        <v>0</v>
      </c>
      <c r="F92" s="87">
        <f t="shared" si="11"/>
        <v>2.7805586953011465E-2</v>
      </c>
      <c r="G92" s="15">
        <v>8.4000000000000005E-2</v>
      </c>
      <c r="H92" s="91">
        <f t="shared" si="12"/>
        <v>6.2893589536573546E-3</v>
      </c>
      <c r="I92" s="15">
        <v>1.9E-2</v>
      </c>
      <c r="J92" s="91">
        <f t="shared" si="13"/>
        <v>5.991441950589374E-2</v>
      </c>
      <c r="K92" s="15">
        <v>0.18099999999999999</v>
      </c>
      <c r="L92" s="78">
        <f t="shared" si="10"/>
        <v>0.34756983691264326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1.3886646213466818</v>
      </c>
      <c r="D93" s="85">
        <f t="shared" si="17"/>
        <v>1.3886646213466818</v>
      </c>
      <c r="E93" s="146">
        <v>0</v>
      </c>
      <c r="F93" s="231">
        <f t="shared" si="11"/>
        <v>0.27773292426933638</v>
      </c>
      <c r="G93" s="15">
        <v>0.2</v>
      </c>
      <c r="H93" s="94">
        <f t="shared" si="12"/>
        <v>0.97206523494267716</v>
      </c>
      <c r="I93" s="15">
        <v>0.7</v>
      </c>
      <c r="J93" s="94">
        <f t="shared" si="13"/>
        <v>0.13886646213466819</v>
      </c>
      <c r="K93" s="15">
        <v>0.1</v>
      </c>
      <c r="L93" s="240">
        <f t="shared" si="10"/>
        <v>9.0263200387534308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1.3369933796221538</v>
      </c>
      <c r="D94" s="221">
        <f t="shared" si="17"/>
        <v>1.3369933796221538</v>
      </c>
      <c r="E94" s="146">
        <v>0</v>
      </c>
      <c r="F94" s="232">
        <f t="shared" si="11"/>
        <v>6.6849668981107696E-2</v>
      </c>
      <c r="G94" s="15">
        <v>0.05</v>
      </c>
      <c r="H94" s="232">
        <f t="shared" si="12"/>
        <v>2.6739867592443078E-3</v>
      </c>
      <c r="I94" s="15">
        <v>2E-3</v>
      </c>
      <c r="J94" s="232">
        <f t="shared" si="13"/>
        <v>0.17380913935087999</v>
      </c>
      <c r="K94" s="15">
        <v>0.13</v>
      </c>
      <c r="L94" s="232">
        <f t="shared" si="10"/>
        <v>0.53479735184886157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2.8257710318101084</v>
      </c>
      <c r="D96" s="223">
        <f t="shared" si="17"/>
        <v>2.8257710318101084</v>
      </c>
      <c r="E96" s="146"/>
      <c r="F96" s="233">
        <f t="shared" si="11"/>
        <v>7.0644275795252717E-2</v>
      </c>
      <c r="G96" s="15">
        <v>2.5000000000000001E-2</v>
      </c>
      <c r="H96" s="233">
        <f t="shared" si="12"/>
        <v>8.4773130954303253E-3</v>
      </c>
      <c r="I96" s="15">
        <v>3.0000000000000001E-3</v>
      </c>
      <c r="J96" s="233">
        <f t="shared" si="13"/>
        <v>0.13281123849507509</v>
      </c>
      <c r="K96" s="15">
        <v>4.7E-2</v>
      </c>
      <c r="L96" s="233">
        <f t="shared" si="10"/>
        <v>1.0172775714516389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5.9292749878895536</v>
      </c>
      <c r="D98" s="223">
        <f t="shared" si="17"/>
        <v>5.9292749878895536</v>
      </c>
      <c r="E98" s="146">
        <v>0</v>
      </c>
      <c r="F98" s="233">
        <f t="shared" si="11"/>
        <v>0.14823187469723884</v>
      </c>
      <c r="G98" s="35">
        <v>2.5000000000000001E-2</v>
      </c>
      <c r="H98" s="233">
        <f t="shared" si="12"/>
        <v>5.9292749878895538E-2</v>
      </c>
      <c r="I98" s="35">
        <v>0.01</v>
      </c>
      <c r="J98" s="233">
        <f t="shared" si="13"/>
        <v>3.3441110931697078</v>
      </c>
      <c r="K98" s="35">
        <v>0.56399999999999995</v>
      </c>
      <c r="L98" s="233">
        <f t="shared" si="10"/>
        <v>13.044404973357018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55.869530114645563</v>
      </c>
      <c r="D100" s="224">
        <f t="shared" si="17"/>
        <v>55.869530114645563</v>
      </c>
      <c r="E100" s="147">
        <v>0</v>
      </c>
      <c r="F100" s="234">
        <f t="shared" si="11"/>
        <v>0.11173906022929113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6.1456483126110122</v>
      </c>
      <c r="K100" s="237">
        <v>0.11</v>
      </c>
      <c r="L100" s="234">
        <f t="shared" si="10"/>
        <v>25.69998385273696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0.40368157597287263</v>
      </c>
      <c r="D101" s="226">
        <f t="shared" ref="D101:D102" si="18">IFERROR(IF($C101=0,"",$C101-E101),"")</f>
        <v>0.40368157597287263</v>
      </c>
      <c r="E101" s="229"/>
      <c r="F101" s="235">
        <f t="shared" si="11"/>
        <v>8.0736315194574526E-2</v>
      </c>
      <c r="G101" s="229">
        <v>0.2</v>
      </c>
      <c r="H101" s="238">
        <f t="shared" si="12"/>
        <v>5.6515420636202171E-2</v>
      </c>
      <c r="I101" s="229">
        <v>0.14000000000000001</v>
      </c>
      <c r="J101" s="238">
        <f t="shared" si="13"/>
        <v>0.21798805102535124</v>
      </c>
      <c r="K101" s="229">
        <v>0.54</v>
      </c>
      <c r="L101" s="235">
        <f t="shared" si="10"/>
        <v>0.92443080897787833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1427.5378653318262</v>
      </c>
      <c r="D103" s="241">
        <f>SUM(D6:D9,D19:D21,D48,D52,D66:D67,D71:D75,D79:D81,D88:D102)</f>
        <v>1292.1143581462939</v>
      </c>
      <c r="E103" s="205"/>
      <c r="F103" s="241">
        <f>SUM(F6:F9,F19:F21,F48,F52,F66:F67,F71:F75,F79:F81,F88:F102)</f>
        <v>69.373396592927492</v>
      </c>
      <c r="G103" s="205"/>
      <c r="H103" s="241">
        <f>SUM(H6:H9,H19:H21,H48,H52,H66:H67,H71:H75,H79:H81,H88:H102)</f>
        <v>59.693237590828353</v>
      </c>
      <c r="I103" s="205"/>
      <c r="J103" s="241">
        <f>SUM(J6:J9,J19:J21,J48,J52,J66:J67,J71:J75,J79:J81,J88:J102)</f>
        <v>219.17103621831097</v>
      </c>
      <c r="K103" s="205"/>
      <c r="L103" s="241">
        <f>SUM(L6:L9,L19:L21,L48,L52,L66:L67,L71:L75,L79:L81,L88:L102)</f>
        <v>1661.7461772323593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2020-11-02T12:20:17Z</dcterms:modified>
</cp:coreProperties>
</file>