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240" yWindow="285" windowWidth="14805" windowHeight="7830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<sst xmlns="http://schemas.openxmlformats.org/spreadsheetml/2006/main" count="220" uniqueCount="120">
  <si>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</si>
  <si>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</si>
  <si>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</si>
  <si>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</si>
  <si>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</si>
  <si>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</si>
  <si>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</si>
  <si>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</si>
  <si>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</si>
  <si>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</si>
  <si>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</si>
  <si>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</si>
  <si>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</si>
  <si>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</si>
  <si>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</si>
  <si>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</si>
  <si>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</si>
  <si>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</si>
  <si>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</si>
  <si>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</si>
  <si>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</si>
  <si>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</si>
  <si>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</si>
  <si>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</si>
  <si>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</si>
  <si>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</si>
  <si>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</si>
  <si>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</si>
  <si>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</si>
  <si>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</si>
  <si>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</si>
  <si>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</si>
  <si>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</si>
  <si>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</si>
  <si>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</si>
  <si>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</si>
  <si>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</si>
  <si>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</si>
  <si>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</si>
  <si>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</si>
  <si>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</si>
  <si>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</si>
  <si>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</si>
  <si>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</si>
  <si>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</si>
  <si>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</si>
  <si>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</si>
  <si>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</si>
  <si>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</si>
  <si>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</si>
  <si>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</si>
  <si>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</si>
  <si>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</si>
  <si>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</si>
  <si>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</si>
  <si>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</si>
  <si>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</si>
  <si>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</si>
  <si>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</si>
  <si>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</si>
  <si>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</si>
  <si>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</si>
  <si>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</si>
  <si>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</si>
  <si>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</si>
  <si>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</si>
  <si>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</si>
  <si>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</si>
  <si>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</si>
  <si>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</si>
  <si>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</si>
  <si>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</si>
  <si>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</si>
  <si>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</si>
  <si>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</si>
  <si>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</si>
  <si>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</si>
  <si>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</si>
  <si>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</si>
  <si>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</si>
  <si>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</si>
  <si>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</si>
  <si>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</si>
  <si>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</si>
  <si>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</si>
  <si>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</si>
  <si>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</si>
  <si>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</si>
  <si>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</si>
  <si>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</si>
  <si>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</si>
  <si>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</si>
  <si>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</si>
  <si>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</si>
  <si>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</si>
  <si>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</si>
  <si>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</si>
  <si>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</si>
  <si>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</si>
  <si>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</si>
  <si>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</si>
  <si>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</si>
  <si>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</si>
  <si>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</si>
  <si>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</si>
  <si>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</si>
  <si>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</si>
  <si>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</si>
  <si>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</si>
  <si>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</si>
  <si>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</si>
  <si>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</si>
  <si>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</si>
  <si>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</si>
  <si>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</si>
  <si>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</si>
  <si>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</si>
  <si>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Septembrie</t>
  </si>
  <si>
    <t>Analiza aspectului calitativ al alimentaţiei luna Septembrie</t>
  </si>
  <si>
    <t>IPȘPG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</si>
</sst>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zoomScale="60" zoomScaleNormal="60" zoomScaleSheetLayoutView="55" workbookViewId="0">
      <pane xSplit="2" ySplit="4" topLeftCell="C71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117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1</v>
      </c>
      <c r="D4" s="104">
        <v>2</v>
      </c>
      <c r="E4" s="104">
        <v>3</v>
      </c>
      <c r="F4" s="104">
        <v>4</v>
      </c>
      <c r="G4" s="104">
        <v>7</v>
      </c>
      <c r="H4" s="104">
        <v>8</v>
      </c>
      <c r="I4" s="104">
        <v>9</v>
      </c>
      <c r="J4" s="104">
        <v>10</v>
      </c>
      <c r="K4" s="104">
        <v>11</v>
      </c>
      <c r="L4" s="105">
        <v>14</v>
      </c>
      <c r="M4" s="107">
        <v>15</v>
      </c>
      <c r="N4" s="104">
        <v>16</v>
      </c>
      <c r="O4" s="104">
        <v>17</v>
      </c>
      <c r="P4" s="104">
        <v>18</v>
      </c>
      <c r="Q4" s="104">
        <v>21</v>
      </c>
      <c r="R4" s="104">
        <v>22</v>
      </c>
      <c r="S4" s="104">
        <v>23</v>
      </c>
      <c r="T4" s="104">
        <v>24</v>
      </c>
      <c r="U4" s="104">
        <v>25</v>
      </c>
      <c r="V4" s="106">
        <v>28</v>
      </c>
      <c r="W4" s="256">
        <v>29</v>
      </c>
      <c r="X4" s="257">
        <v>30</v>
      </c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/>
      <c r="D5" s="110"/>
      <c r="E5" s="110">
        <v>105</v>
      </c>
      <c r="F5" s="110">
        <v>63</v>
      </c>
      <c r="G5" s="110">
        <v>150</v>
      </c>
      <c r="H5" s="110">
        <v>125</v>
      </c>
      <c r="I5" s="110">
        <v>129</v>
      </c>
      <c r="J5" s="110">
        <v>133</v>
      </c>
      <c r="K5" s="110">
        <v>129</v>
      </c>
      <c r="L5" s="111">
        <v>156</v>
      </c>
      <c r="M5" s="112">
        <v>250</v>
      </c>
      <c r="N5" s="110">
        <v>230</v>
      </c>
      <c r="O5" s="110">
        <v>242</v>
      </c>
      <c r="P5" s="110">
        <v>246</v>
      </c>
      <c r="Q5" s="110">
        <v>224</v>
      </c>
      <c r="R5" s="110">
        <v>251</v>
      </c>
      <c r="S5" s="110">
        <v>264</v>
      </c>
      <c r="T5" s="110">
        <v>262</v>
      </c>
      <c r="U5" s="110">
        <v>256</v>
      </c>
      <c r="V5" s="113">
        <v>241</v>
      </c>
      <c r="W5" s="261">
        <v>280</v>
      </c>
      <c r="X5" s="262">
        <v>285</v>
      </c>
      <c r="Y5" s="262"/>
      <c r="Z5" s="263"/>
      <c r="AA5" s="264"/>
      <c r="AB5" s="260">
        <f>SUM(C5:AA5)</f>
        <v>4021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/>
      <c r="D6" s="69"/>
      <c r="E6" s="69">
        <v>3.44</v>
      </c>
      <c r="F6" s="69">
        <v>2.8</v>
      </c>
      <c r="G6" s="69">
        <v>6.02</v>
      </c>
      <c r="H6" s="69">
        <v>11.18</v>
      </c>
      <c r="I6" s="69">
        <v>5.16</v>
      </c>
      <c r="J6" s="69">
        <v>11.18</v>
      </c>
      <c r="K6" s="69">
        <v>10.32</v>
      </c>
      <c r="L6" s="70">
        <v>8.17</v>
      </c>
      <c r="M6" s="68">
        <v>20.64</v>
      </c>
      <c r="N6" s="69">
        <v>9.4600000000000009</v>
      </c>
      <c r="O6" s="69">
        <v>19.78</v>
      </c>
      <c r="P6" s="69">
        <v>20.64</v>
      </c>
      <c r="Q6" s="69">
        <v>9.0299999999999994</v>
      </c>
      <c r="R6" s="69">
        <v>20.079999999999998</v>
      </c>
      <c r="S6" s="69">
        <v>10.75</v>
      </c>
      <c r="T6" s="69">
        <v>21.5</v>
      </c>
      <c r="U6" s="69">
        <v>20.64</v>
      </c>
      <c r="V6" s="71">
        <v>9.89</v>
      </c>
      <c r="W6" s="269">
        <v>23.22</v>
      </c>
      <c r="X6" s="270">
        <v>11.61</v>
      </c>
      <c r="Y6" s="270"/>
      <c r="Z6" s="271"/>
      <c r="AA6" s="272"/>
      <c r="AB6" s="265">
        <f>SUM(C6:AA6)</f>
        <v>255.51</v>
      </c>
      <c r="AC6" s="129">
        <f>IFERROR((AB6/$AB$5*1000),"")</f>
        <v>63.543894553593631</v>
      </c>
      <c r="AD6" s="130">
        <v>80</v>
      </c>
      <c r="AE6" s="131">
        <f>IFERROR((AC6-AD6),"")</f>
        <v>-16.456105446406369</v>
      </c>
      <c r="AF6" s="132">
        <f>IFERROR((AC6*100/AD6),"")</f>
        <v>79.429868191992028</v>
      </c>
    </row>
    <row r="7" spans="1:32" s="21" customFormat="1" ht="15.75" x14ac:dyDescent="0.25">
      <c r="A7" s="46">
        <v>2</v>
      </c>
      <c r="B7" s="52" t="s">
        <v>1</v>
      </c>
      <c r="C7" s="41"/>
      <c r="D7" s="22"/>
      <c r="E7" s="22">
        <v>5.5</v>
      </c>
      <c r="F7" s="22">
        <v>3.5</v>
      </c>
      <c r="G7" s="22">
        <v>7.5</v>
      </c>
      <c r="H7" s="22">
        <v>6.5</v>
      </c>
      <c r="I7" s="22">
        <v>6.5</v>
      </c>
      <c r="J7" s="22">
        <v>7</v>
      </c>
      <c r="K7" s="22">
        <v>6.5</v>
      </c>
      <c r="L7" s="42">
        <v>10</v>
      </c>
      <c r="M7" s="41">
        <v>12.5</v>
      </c>
      <c r="N7" s="22">
        <v>11.5</v>
      </c>
      <c r="O7" s="22">
        <v>12.5</v>
      </c>
      <c r="P7" s="22">
        <v>12.5</v>
      </c>
      <c r="Q7" s="22">
        <v>11.5</v>
      </c>
      <c r="R7" s="22">
        <v>13</v>
      </c>
      <c r="S7" s="22">
        <v>13.5</v>
      </c>
      <c r="T7" s="22">
        <v>13.5</v>
      </c>
      <c r="U7" s="22">
        <v>13</v>
      </c>
      <c r="V7" s="32">
        <v>12.5</v>
      </c>
      <c r="W7" s="273">
        <v>14</v>
      </c>
      <c r="X7" s="253">
        <v>14.5</v>
      </c>
      <c r="Y7" s="253"/>
      <c r="Z7" s="247"/>
      <c r="AA7" s="274"/>
      <c r="AB7" s="266">
        <f t="shared" ref="AB7:AB91" si="0">SUM(C7:AA7)</f>
        <v>207.5</v>
      </c>
      <c r="AC7" s="67">
        <f t="shared" ref="AC7:AC8" si="1">IFERROR((AB7/$AB$5*1000),"")</f>
        <v>51.604078587416062</v>
      </c>
      <c r="AD7" s="28">
        <v>50</v>
      </c>
      <c r="AE7" s="23">
        <f>IFERROR((AC7-AD7),"")</f>
        <v>1.6040785874160619</v>
      </c>
      <c r="AF7" s="47">
        <f>IFERROR((AC7*100/AD7),"")</f>
        <v>103.20815717483212</v>
      </c>
    </row>
    <row r="8" spans="1:32" s="21" customFormat="1" ht="31.5" x14ac:dyDescent="0.25">
      <c r="A8" s="46">
        <v>3</v>
      </c>
      <c r="B8" s="52" t="s">
        <v>2</v>
      </c>
      <c r="C8" s="41"/>
      <c r="D8" s="22"/>
      <c r="E8" s="22">
        <v>4</v>
      </c>
      <c r="F8" s="22"/>
      <c r="G8" s="22"/>
      <c r="H8" s="22">
        <v>1</v>
      </c>
      <c r="I8" s="22">
        <v>6.5</v>
      </c>
      <c r="J8" s="22">
        <v>0.5</v>
      </c>
      <c r="K8" s="22">
        <v>2.6</v>
      </c>
      <c r="L8" s="42"/>
      <c r="M8" s="41">
        <v>3.75</v>
      </c>
      <c r="N8" s="22">
        <v>9.1999999999999993</v>
      </c>
      <c r="O8" s="22">
        <v>2</v>
      </c>
      <c r="P8" s="22"/>
      <c r="Q8" s="22"/>
      <c r="R8" s="22"/>
      <c r="S8" s="22">
        <v>18.5</v>
      </c>
      <c r="T8" s="22"/>
      <c r="U8" s="22">
        <v>2.5</v>
      </c>
      <c r="V8" s="32">
        <v>4.8</v>
      </c>
      <c r="W8" s="273">
        <v>1</v>
      </c>
      <c r="X8" s="253"/>
      <c r="Y8" s="253"/>
      <c r="Z8" s="247"/>
      <c r="AA8" s="274"/>
      <c r="AB8" s="266">
        <f t="shared" si="0"/>
        <v>56.349999999999994</v>
      </c>
      <c r="AC8" s="67">
        <f t="shared" si="1"/>
        <v>14.013926883859735</v>
      </c>
      <c r="AD8" s="28">
        <v>25</v>
      </c>
      <c r="AE8" s="23">
        <f t="shared" ref="AE8" si="2">IFERROR((AC8-AD8),"")</f>
        <v>-10.986073116140265</v>
      </c>
      <c r="AF8" s="47">
        <f>IFERROR((AC8*100/AD8),"")</f>
        <v>56.055707535438941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0</v>
      </c>
      <c r="D9" s="24">
        <f t="shared" si="3"/>
        <v>0</v>
      </c>
      <c r="E9" s="24">
        <f t="shared" si="3"/>
        <v>4.5999999999999996</v>
      </c>
      <c r="F9" s="24">
        <f t="shared" si="3"/>
        <v>3.15</v>
      </c>
      <c r="G9" s="24">
        <f t="shared" si="3"/>
        <v>11</v>
      </c>
      <c r="H9" s="24">
        <f t="shared" si="3"/>
        <v>7.6</v>
      </c>
      <c r="I9" s="24">
        <f t="shared" si="3"/>
        <v>4.5</v>
      </c>
      <c r="J9" s="24">
        <f t="shared" si="3"/>
        <v>7.3</v>
      </c>
      <c r="K9" s="24">
        <f t="shared" si="3"/>
        <v>3.2</v>
      </c>
      <c r="L9" s="44">
        <f t="shared" si="3"/>
        <v>11.5</v>
      </c>
      <c r="M9" s="43">
        <f t="shared" si="3"/>
        <v>11.25</v>
      </c>
      <c r="N9" s="24">
        <f t="shared" si="3"/>
        <v>8</v>
      </c>
      <c r="O9" s="24">
        <f t="shared" si="3"/>
        <v>23.1</v>
      </c>
      <c r="P9" s="24">
        <f t="shared" si="3"/>
        <v>0</v>
      </c>
      <c r="Q9" s="24">
        <f t="shared" si="3"/>
        <v>12.4</v>
      </c>
      <c r="R9" s="24">
        <f t="shared" si="3"/>
        <v>21.3</v>
      </c>
      <c r="S9" s="24">
        <f t="shared" si="3"/>
        <v>5.3</v>
      </c>
      <c r="T9" s="24">
        <f t="shared" si="3"/>
        <v>6.2</v>
      </c>
      <c r="U9" s="24">
        <f t="shared" si="3"/>
        <v>7.6</v>
      </c>
      <c r="V9" s="33">
        <f t="shared" si="3"/>
        <v>10.8</v>
      </c>
      <c r="W9" s="275">
        <f t="shared" si="3"/>
        <v>12.6</v>
      </c>
      <c r="X9" s="254">
        <f t="shared" si="3"/>
        <v>10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181.4</v>
      </c>
      <c r="AC9" s="56">
        <f>IFERROR((AB9/$AB$5*1000),"")</f>
        <v>45.11315593136036</v>
      </c>
      <c r="AD9" s="24">
        <v>45</v>
      </c>
      <c r="AE9" s="63">
        <f>IFERROR((AC9-AD9),"")</f>
        <v>0.11315593136036028</v>
      </c>
      <c r="AF9" s="48">
        <f>IFERROR((AC9*100/AD9),"")</f>
        <v>100.25145762524525</v>
      </c>
    </row>
    <row r="10" spans="1:32" s="21" customFormat="1" ht="15.75" x14ac:dyDescent="0.25">
      <c r="A10" s="301"/>
      <c r="B10" s="54" t="s">
        <v>28</v>
      </c>
      <c r="C10" s="41"/>
      <c r="D10" s="22"/>
      <c r="E10" s="22"/>
      <c r="F10" s="22"/>
      <c r="G10" s="22">
        <v>6</v>
      </c>
      <c r="H10" s="22"/>
      <c r="I10" s="22"/>
      <c r="J10" s="22"/>
      <c r="K10" s="22">
        <v>3.2</v>
      </c>
      <c r="L10" s="42">
        <v>5.5</v>
      </c>
      <c r="M10" s="41"/>
      <c r="N10" s="22"/>
      <c r="O10" s="22"/>
      <c r="P10" s="22"/>
      <c r="Q10" s="22"/>
      <c r="R10" s="22"/>
      <c r="S10" s="22"/>
      <c r="T10" s="22"/>
      <c r="U10" s="22">
        <v>5.0999999999999996</v>
      </c>
      <c r="V10" s="32"/>
      <c r="W10" s="273"/>
      <c r="X10" s="253"/>
      <c r="Y10" s="253"/>
      <c r="Z10" s="247"/>
      <c r="AA10" s="274"/>
      <c r="AB10" s="266">
        <f t="shared" si="0"/>
        <v>19.799999999999997</v>
      </c>
      <c r="AC10" s="55">
        <f>IFERROR((AB10/$AB$5*1000),"")</f>
        <v>4.924148221835364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/>
      <c r="E11" s="22">
        <v>2.6</v>
      </c>
      <c r="F11" s="22"/>
      <c r="G11" s="22"/>
      <c r="H11" s="22">
        <v>3.8</v>
      </c>
      <c r="I11" s="22"/>
      <c r="J11" s="22">
        <v>3.3</v>
      </c>
      <c r="K11" s="22"/>
      <c r="L11" s="42"/>
      <c r="M11" s="41">
        <v>3.75</v>
      </c>
      <c r="N11" s="22"/>
      <c r="O11" s="22">
        <v>8.5</v>
      </c>
      <c r="P11" s="22"/>
      <c r="Q11" s="22"/>
      <c r="R11" s="22">
        <v>7.5</v>
      </c>
      <c r="S11" s="22"/>
      <c r="T11" s="22"/>
      <c r="U11" s="22">
        <v>2.5</v>
      </c>
      <c r="V11" s="32"/>
      <c r="W11" s="273">
        <v>7</v>
      </c>
      <c r="X11" s="253"/>
      <c r="Y11" s="253"/>
      <c r="Z11" s="247"/>
      <c r="AA11" s="274"/>
      <c r="AB11" s="266">
        <f t="shared" si="0"/>
        <v>38.950000000000003</v>
      </c>
      <c r="AC11" s="55">
        <f t="shared" ref="AC11:AC20" si="4">IFERROR((AB11/$AB$5*1000),"")</f>
        <v>9.6866451131559312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/>
      <c r="G12" s="22">
        <v>4.25</v>
      </c>
      <c r="H12" s="22"/>
      <c r="I12" s="22"/>
      <c r="J12" s="22">
        <v>4</v>
      </c>
      <c r="K12" s="22"/>
      <c r="L12" s="42"/>
      <c r="M12" s="41"/>
      <c r="N12" s="22"/>
      <c r="O12" s="22"/>
      <c r="P12" s="22"/>
      <c r="Q12" s="22"/>
      <c r="R12" s="22">
        <v>7.5</v>
      </c>
      <c r="S12" s="22"/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15.75</v>
      </c>
      <c r="AC12" s="55">
        <f t="shared" si="4"/>
        <v>3.9169360855508581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/>
      <c r="D13" s="22"/>
      <c r="E13" s="22"/>
      <c r="F13" s="22">
        <v>2.52</v>
      </c>
      <c r="G13" s="22"/>
      <c r="H13" s="22"/>
      <c r="I13" s="22"/>
      <c r="J13" s="22"/>
      <c r="K13" s="22"/>
      <c r="L13" s="42">
        <v>6</v>
      </c>
      <c r="M13" s="41"/>
      <c r="N13" s="22"/>
      <c r="O13" s="22">
        <v>7.4</v>
      </c>
      <c r="P13" s="22"/>
      <c r="Q13" s="22"/>
      <c r="R13" s="22"/>
      <c r="S13" s="22"/>
      <c r="T13" s="22"/>
      <c r="U13" s="22"/>
      <c r="V13" s="32"/>
      <c r="W13" s="273"/>
      <c r="X13" s="253">
        <v>5.7</v>
      </c>
      <c r="Y13" s="253"/>
      <c r="Z13" s="247"/>
      <c r="AA13" s="274"/>
      <c r="AB13" s="266">
        <f t="shared" si="0"/>
        <v>21.62</v>
      </c>
      <c r="AC13" s="55">
        <f t="shared" si="4"/>
        <v>5.3767719472767963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/>
      <c r="D14" s="22"/>
      <c r="E14" s="22">
        <v>2</v>
      </c>
      <c r="F14" s="22"/>
      <c r="G14" s="22">
        <v>0.75</v>
      </c>
      <c r="H14" s="22"/>
      <c r="I14" s="22">
        <v>4.5</v>
      </c>
      <c r="J14" s="22"/>
      <c r="K14" s="22"/>
      <c r="L14" s="42"/>
      <c r="M14" s="41"/>
      <c r="N14" s="22">
        <v>1</v>
      </c>
      <c r="O14" s="22">
        <v>7.2</v>
      </c>
      <c r="P14" s="22"/>
      <c r="Q14" s="22">
        <v>3.4</v>
      </c>
      <c r="R14" s="22"/>
      <c r="S14" s="22">
        <v>5.3</v>
      </c>
      <c r="T14" s="22">
        <v>1</v>
      </c>
      <c r="U14" s="22"/>
      <c r="V14" s="32">
        <v>2.4</v>
      </c>
      <c r="W14" s="273"/>
      <c r="X14" s="253">
        <v>4.3</v>
      </c>
      <c r="Y14" s="253"/>
      <c r="Z14" s="247"/>
      <c r="AA14" s="274"/>
      <c r="AB14" s="266">
        <f t="shared" si="0"/>
        <v>31.849999999999998</v>
      </c>
      <c r="AC14" s="55">
        <f t="shared" si="4"/>
        <v>7.920915195225068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/>
      <c r="E15" s="22"/>
      <c r="F15" s="22"/>
      <c r="G15" s="22"/>
      <c r="H15" s="22"/>
      <c r="I15" s="22"/>
      <c r="J15" s="22"/>
      <c r="K15" s="22"/>
      <c r="L15" s="42"/>
      <c r="M15" s="41"/>
      <c r="N15" s="22"/>
      <c r="O15" s="22"/>
      <c r="P15" s="22"/>
      <c r="Q15" s="22">
        <v>9</v>
      </c>
      <c r="R15" s="22"/>
      <c r="S15" s="22"/>
      <c r="T15" s="22"/>
      <c r="U15" s="22"/>
      <c r="V15" s="32">
        <v>8.4</v>
      </c>
      <c r="W15" s="273"/>
      <c r="X15" s="253"/>
      <c r="Y15" s="253"/>
      <c r="Z15" s="247"/>
      <c r="AA15" s="274"/>
      <c r="AB15" s="266">
        <f t="shared" si="0"/>
        <v>17.399999999999999</v>
      </c>
      <c r="AC15" s="55">
        <f t="shared" si="4"/>
        <v>4.327281770703804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/>
      <c r="D16" s="22"/>
      <c r="E16" s="22"/>
      <c r="F16" s="22"/>
      <c r="G16" s="22"/>
      <c r="H16" s="22">
        <v>3.8</v>
      </c>
      <c r="I16" s="22"/>
      <c r="J16" s="22"/>
      <c r="K16" s="22"/>
      <c r="L16" s="42"/>
      <c r="M16" s="41">
        <v>7.5</v>
      </c>
      <c r="N16" s="22"/>
      <c r="O16" s="22"/>
      <c r="P16" s="22"/>
      <c r="Q16" s="22"/>
      <c r="R16" s="22">
        <v>6.3</v>
      </c>
      <c r="S16" s="22"/>
      <c r="T16" s="22"/>
      <c r="U16" s="22"/>
      <c r="V16" s="32"/>
      <c r="W16" s="273">
        <v>5.6</v>
      </c>
      <c r="X16" s="253"/>
      <c r="Y16" s="253"/>
      <c r="Z16" s="247"/>
      <c r="AA16" s="274"/>
      <c r="AB16" s="266">
        <f t="shared" si="0"/>
        <v>23.200000000000003</v>
      </c>
      <c r="AC16" s="55">
        <f t="shared" si="4"/>
        <v>5.7697090276050744</v>
      </c>
      <c r="AD16" s="306"/>
      <c r="AE16" s="307"/>
      <c r="AF16" s="308"/>
    </row>
    <row r="17" spans="1:32" s="21" customFormat="1" ht="15.75" x14ac:dyDescent="0.25">
      <c r="A17" s="301"/>
      <c r="B17" s="141" t="s">
        <v>93</v>
      </c>
      <c r="C17" s="41"/>
      <c r="D17" s="22"/>
      <c r="E17" s="22"/>
      <c r="F17" s="22"/>
      <c r="G17" s="22"/>
      <c r="H17" s="22"/>
      <c r="I17" s="22"/>
      <c r="J17" s="22"/>
      <c r="K17" s="22"/>
      <c r="L17" s="42"/>
      <c r="M17" s="41"/>
      <c r="N17" s="22">
        <v>7</v>
      </c>
      <c r="O17" s="22"/>
      <c r="P17" s="22"/>
      <c r="Q17" s="22"/>
      <c r="R17" s="22"/>
      <c r="S17" s="22"/>
      <c r="T17" s="22">
        <v>5.2</v>
      </c>
      <c r="U17" s="22"/>
      <c r="V17" s="32"/>
      <c r="W17" s="273"/>
      <c r="X17" s="253"/>
      <c r="Y17" s="253"/>
      <c r="Z17" s="247"/>
      <c r="AA17" s="274"/>
      <c r="AB17" s="266">
        <f t="shared" si="0"/>
        <v>12.2</v>
      </c>
      <c r="AC17" s="55">
        <f t="shared" si="4"/>
        <v>3.0340711265854265</v>
      </c>
      <c r="AD17" s="306"/>
      <c r="AE17" s="307"/>
      <c r="AF17" s="308"/>
    </row>
    <row r="18" spans="1:32" s="21" customFormat="1" ht="15.75" x14ac:dyDescent="0.25">
      <c r="A18" s="302"/>
      <c r="B18" s="141" t="s">
        <v>94</v>
      </c>
      <c r="C18" s="41"/>
      <c r="D18" s="22"/>
      <c r="E18" s="22"/>
      <c r="F18" s="22">
        <v>0.63</v>
      </c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0.63</v>
      </c>
      <c r="AC18" s="55">
        <f t="shared" si="4"/>
        <v>0.15667744342203432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/>
      <c r="F19" s="22"/>
      <c r="G19" s="22"/>
      <c r="H19" s="22"/>
      <c r="I19" s="22"/>
      <c r="J19" s="22">
        <v>4</v>
      </c>
      <c r="K19" s="22">
        <v>1.3</v>
      </c>
      <c r="L19" s="42">
        <v>1.5</v>
      </c>
      <c r="M19" s="41">
        <v>9</v>
      </c>
      <c r="N19" s="22"/>
      <c r="O19" s="22"/>
      <c r="P19" s="22"/>
      <c r="Q19" s="22">
        <v>9</v>
      </c>
      <c r="R19" s="22">
        <v>1.2</v>
      </c>
      <c r="S19" s="22"/>
      <c r="T19" s="22"/>
      <c r="U19" s="22"/>
      <c r="V19" s="32">
        <v>8.4</v>
      </c>
      <c r="W19" s="273"/>
      <c r="X19" s="253"/>
      <c r="Y19" s="253"/>
      <c r="Z19" s="247"/>
      <c r="AA19" s="274"/>
      <c r="AB19" s="266">
        <f t="shared" si="0"/>
        <v>34.4</v>
      </c>
      <c r="AC19" s="55">
        <f t="shared" si="4"/>
        <v>8.5550857995523497</v>
      </c>
      <c r="AD19" s="28">
        <v>12</v>
      </c>
      <c r="AE19" s="23">
        <f t="shared" ref="AE19:AE21" si="5">IFERROR((AC19-AD19),"")</f>
        <v>-3.4449142004476503</v>
      </c>
      <c r="AF19" s="47">
        <f>IFERROR((AC19*100/AD19),"")</f>
        <v>71.292381662936251</v>
      </c>
    </row>
    <row r="20" spans="1:32" s="21" customFormat="1" ht="15.75" x14ac:dyDescent="0.25">
      <c r="A20" s="46">
        <v>6</v>
      </c>
      <c r="B20" s="52" t="s">
        <v>5</v>
      </c>
      <c r="C20" s="41"/>
      <c r="D20" s="22"/>
      <c r="E20" s="22">
        <v>10.5</v>
      </c>
      <c r="F20" s="22">
        <v>10</v>
      </c>
      <c r="G20" s="22">
        <v>15</v>
      </c>
      <c r="H20" s="22">
        <v>27.5</v>
      </c>
      <c r="I20" s="22">
        <v>31</v>
      </c>
      <c r="J20" s="22">
        <v>10.6</v>
      </c>
      <c r="K20" s="22">
        <v>20.6</v>
      </c>
      <c r="L20" s="42">
        <v>16</v>
      </c>
      <c r="M20" s="41">
        <v>20</v>
      </c>
      <c r="N20" s="22">
        <v>50.6</v>
      </c>
      <c r="O20" s="22">
        <v>38.700000000000003</v>
      </c>
      <c r="P20" s="22">
        <v>19.7</v>
      </c>
      <c r="Q20" s="22">
        <v>18</v>
      </c>
      <c r="R20" s="22">
        <v>20.8</v>
      </c>
      <c r="S20" s="22">
        <v>58</v>
      </c>
      <c r="T20" s="22">
        <v>57.6</v>
      </c>
      <c r="U20" s="22">
        <v>41</v>
      </c>
      <c r="V20" s="32">
        <v>19.3</v>
      </c>
      <c r="W20" s="273">
        <v>44.8</v>
      </c>
      <c r="X20" s="253">
        <v>62.7</v>
      </c>
      <c r="Y20" s="253"/>
      <c r="Z20" s="247"/>
      <c r="AA20" s="274"/>
      <c r="AB20" s="266">
        <f t="shared" si="0"/>
        <v>592.40000000000009</v>
      </c>
      <c r="AC20" s="55">
        <f t="shared" si="4"/>
        <v>147.32653568763993</v>
      </c>
      <c r="AD20" s="28">
        <v>220</v>
      </c>
      <c r="AE20" s="23">
        <f t="shared" si="5"/>
        <v>-72.673464312360068</v>
      </c>
      <c r="AF20" s="47">
        <f>IFERROR((AC20*100/AD20),"")</f>
        <v>66.96660713074543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0</v>
      </c>
      <c r="D21" s="24">
        <f t="shared" ref="D21:AA21" si="6">SUM(D22:D47)</f>
        <v>0</v>
      </c>
      <c r="E21" s="24">
        <f t="shared" si="6"/>
        <v>18.699999999999996</v>
      </c>
      <c r="F21" s="24">
        <f t="shared" si="6"/>
        <v>20.029999999999994</v>
      </c>
      <c r="G21" s="24">
        <f t="shared" si="6"/>
        <v>51.39</v>
      </c>
      <c r="H21" s="24">
        <f t="shared" si="6"/>
        <v>24.889999999999997</v>
      </c>
      <c r="I21" s="24">
        <f t="shared" si="6"/>
        <v>21.089999999999993</v>
      </c>
      <c r="J21" s="24">
        <f t="shared" si="6"/>
        <v>25.9</v>
      </c>
      <c r="K21" s="24">
        <f t="shared" si="6"/>
        <v>41.7</v>
      </c>
      <c r="L21" s="44">
        <f t="shared" si="6"/>
        <v>27.239999999999995</v>
      </c>
      <c r="M21" s="43">
        <f t="shared" si="6"/>
        <v>79.55</v>
      </c>
      <c r="N21" s="24">
        <f t="shared" si="6"/>
        <v>59.160000000000004</v>
      </c>
      <c r="O21" s="24">
        <f t="shared" si="6"/>
        <v>103.52000000000001</v>
      </c>
      <c r="P21" s="24">
        <f t="shared" si="6"/>
        <v>65.56</v>
      </c>
      <c r="Q21" s="24">
        <f t="shared" si="6"/>
        <v>55.94</v>
      </c>
      <c r="R21" s="24">
        <f t="shared" si="6"/>
        <v>52.22</v>
      </c>
      <c r="S21" s="24">
        <f t="shared" si="6"/>
        <v>71.72</v>
      </c>
      <c r="T21" s="24">
        <f t="shared" si="6"/>
        <v>105.33999999999999</v>
      </c>
      <c r="U21" s="24">
        <f t="shared" si="6"/>
        <v>107.74</v>
      </c>
      <c r="V21" s="33">
        <f t="shared" si="6"/>
        <v>40.14</v>
      </c>
      <c r="W21" s="275">
        <f t="shared" si="6"/>
        <v>110.35999999999999</v>
      </c>
      <c r="X21" s="254">
        <f t="shared" si="6"/>
        <v>69.44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1151.6300000000001</v>
      </c>
      <c r="AC21" s="56">
        <f>IFERROR((AB21/$AB$5*1000),"")</f>
        <v>286.40387963193234</v>
      </c>
      <c r="AD21" s="24">
        <v>250</v>
      </c>
      <c r="AE21" s="63">
        <f t="shared" si="5"/>
        <v>36.403879631932341</v>
      </c>
      <c r="AF21" s="48">
        <f>IFERROR((AC21*100/AD21),"")</f>
        <v>114.56155185277295</v>
      </c>
    </row>
    <row r="22" spans="1:32" s="21" customFormat="1" ht="15.75" x14ac:dyDescent="0.25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/>
      <c r="D23" s="22"/>
      <c r="E23" s="22"/>
      <c r="F23" s="22">
        <v>4</v>
      </c>
      <c r="G23" s="22"/>
      <c r="H23" s="22"/>
      <c r="I23" s="22"/>
      <c r="J23" s="22"/>
      <c r="K23" s="22">
        <v>5.2</v>
      </c>
      <c r="L23" s="42"/>
      <c r="M23" s="41">
        <v>25.8</v>
      </c>
      <c r="N23" s="22"/>
      <c r="O23" s="22"/>
      <c r="P23" s="22"/>
      <c r="Q23" s="22"/>
      <c r="R23" s="22"/>
      <c r="S23" s="22">
        <v>8</v>
      </c>
      <c r="T23" s="22"/>
      <c r="U23" s="22">
        <v>12</v>
      </c>
      <c r="V23" s="32"/>
      <c r="W23" s="273">
        <v>11.2</v>
      </c>
      <c r="X23" s="253"/>
      <c r="Y23" s="253"/>
      <c r="Z23" s="247"/>
      <c r="AA23" s="274"/>
      <c r="AB23" s="266">
        <f t="shared" si="0"/>
        <v>66.2</v>
      </c>
      <c r="AC23" s="55">
        <f t="shared" ref="AC23:AC47" si="7">IFERROR((AB23/$AB$5*1000),"")</f>
        <v>16.463566277045512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/>
      <c r="E24" s="22"/>
      <c r="F24" s="22"/>
      <c r="G24" s="22">
        <v>9</v>
      </c>
      <c r="H24" s="22"/>
      <c r="I24" s="22"/>
      <c r="J24" s="22">
        <v>8</v>
      </c>
      <c r="K24" s="22">
        <v>13</v>
      </c>
      <c r="L24" s="42"/>
      <c r="M24" s="41"/>
      <c r="N24" s="22"/>
      <c r="O24" s="22">
        <v>19.399999999999999</v>
      </c>
      <c r="P24" s="22"/>
      <c r="Q24" s="22">
        <v>17.600000000000001</v>
      </c>
      <c r="R24" s="22"/>
      <c r="S24" s="22"/>
      <c r="T24" s="22">
        <v>52.4</v>
      </c>
      <c r="U24" s="22"/>
      <c r="V24" s="32">
        <v>6.6</v>
      </c>
      <c r="W24" s="273"/>
      <c r="X24" s="253"/>
      <c r="Y24" s="253"/>
      <c r="Z24" s="247"/>
      <c r="AA24" s="274"/>
      <c r="AB24" s="266">
        <f t="shared" si="0"/>
        <v>126</v>
      </c>
      <c r="AC24" s="55">
        <f t="shared" si="7"/>
        <v>31.335488684406865</v>
      </c>
      <c r="AD24" s="306"/>
      <c r="AE24" s="307"/>
      <c r="AF24" s="308"/>
    </row>
    <row r="25" spans="1:32" s="21" customFormat="1" ht="15.75" x14ac:dyDescent="0.25">
      <c r="A25" s="301"/>
      <c r="B25" s="141" t="s">
        <v>106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5.75" x14ac:dyDescent="0.25">
      <c r="A26" s="301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/>
      <c r="D27" s="22"/>
      <c r="E27" s="22">
        <v>3.2</v>
      </c>
      <c r="F27" s="22">
        <v>1.9</v>
      </c>
      <c r="G27" s="22">
        <v>5.2</v>
      </c>
      <c r="H27" s="22">
        <v>3.8</v>
      </c>
      <c r="I27" s="22">
        <v>2.6</v>
      </c>
      <c r="J27" s="22">
        <v>6</v>
      </c>
      <c r="K27" s="22">
        <v>2.6</v>
      </c>
      <c r="L27" s="42">
        <v>5</v>
      </c>
      <c r="M27" s="41">
        <v>11.25</v>
      </c>
      <c r="N27" s="22">
        <v>6.9</v>
      </c>
      <c r="O27" s="22">
        <v>10.9</v>
      </c>
      <c r="P27" s="22">
        <v>9.8000000000000007</v>
      </c>
      <c r="Q27" s="22">
        <v>3.4</v>
      </c>
      <c r="R27" s="22">
        <v>11</v>
      </c>
      <c r="S27" s="22">
        <v>11.9</v>
      </c>
      <c r="T27" s="22">
        <v>11.8</v>
      </c>
      <c r="U27" s="22">
        <v>7.7</v>
      </c>
      <c r="V27" s="32">
        <v>3.6</v>
      </c>
      <c r="W27" s="273">
        <v>12.6</v>
      </c>
      <c r="X27" s="253">
        <v>8.5</v>
      </c>
      <c r="Y27" s="253"/>
      <c r="Z27" s="247"/>
      <c r="AA27" s="274"/>
      <c r="AB27" s="266">
        <f t="shared" si="0"/>
        <v>139.65</v>
      </c>
      <c r="AC27" s="55">
        <f t="shared" si="7"/>
        <v>34.730166625217606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/>
      <c r="D28" s="22"/>
      <c r="E28" s="22">
        <v>2.6</v>
      </c>
      <c r="F28" s="22">
        <v>2.2000000000000002</v>
      </c>
      <c r="G28" s="22">
        <v>3</v>
      </c>
      <c r="H28" s="22">
        <v>3.8</v>
      </c>
      <c r="I28" s="22">
        <v>3.9</v>
      </c>
      <c r="J28" s="22">
        <v>4.7</v>
      </c>
      <c r="K28" s="22">
        <v>2.6</v>
      </c>
      <c r="L28" s="42">
        <v>3</v>
      </c>
      <c r="M28" s="41">
        <v>21.25</v>
      </c>
      <c r="N28" s="22">
        <v>6.9</v>
      </c>
      <c r="O28" s="22">
        <v>9.6999999999999993</v>
      </c>
      <c r="P28" s="22">
        <v>7.4</v>
      </c>
      <c r="Q28" s="22">
        <v>3.4</v>
      </c>
      <c r="R28" s="22">
        <v>11</v>
      </c>
      <c r="S28" s="22">
        <v>7.9</v>
      </c>
      <c r="T28" s="22">
        <v>24.9</v>
      </c>
      <c r="U28" s="22">
        <v>7.7</v>
      </c>
      <c r="V28" s="32">
        <v>3.6</v>
      </c>
      <c r="W28" s="273">
        <v>12.6</v>
      </c>
      <c r="X28" s="253">
        <v>8.5</v>
      </c>
      <c r="Y28" s="253"/>
      <c r="Z28" s="247"/>
      <c r="AA28" s="274"/>
      <c r="AB28" s="266">
        <f t="shared" si="0"/>
        <v>150.65000000000003</v>
      </c>
      <c r="AC28" s="55">
        <f t="shared" si="7"/>
        <v>37.465804526237264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/>
      <c r="G29" s="22">
        <v>6</v>
      </c>
      <c r="H29" s="22"/>
      <c r="I29" s="22">
        <v>6.5</v>
      </c>
      <c r="J29" s="22"/>
      <c r="K29" s="22"/>
      <c r="L29" s="42">
        <v>6.75</v>
      </c>
      <c r="M29" s="41"/>
      <c r="N29" s="22"/>
      <c r="O29" s="22"/>
      <c r="P29" s="22">
        <v>20</v>
      </c>
      <c r="Q29" s="22"/>
      <c r="R29" s="22">
        <v>15</v>
      </c>
      <c r="S29" s="22"/>
      <c r="T29" s="22"/>
      <c r="U29" s="22"/>
      <c r="V29" s="32"/>
      <c r="W29" s="273">
        <v>14</v>
      </c>
      <c r="X29" s="253"/>
      <c r="Y29" s="253"/>
      <c r="Z29" s="247"/>
      <c r="AA29" s="274"/>
      <c r="AB29" s="266">
        <f t="shared" si="0"/>
        <v>68.25</v>
      </c>
      <c r="AC29" s="55">
        <f t="shared" si="7"/>
        <v>16.973389704053716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/>
      <c r="E30" s="22"/>
      <c r="F30" s="22"/>
      <c r="G30" s="22">
        <v>12</v>
      </c>
      <c r="H30" s="22"/>
      <c r="I30" s="22"/>
      <c r="J30" s="22"/>
      <c r="K30" s="22">
        <v>12.9</v>
      </c>
      <c r="L30" s="42"/>
      <c r="M30" s="41"/>
      <c r="N30" s="22">
        <v>18.399999999999999</v>
      </c>
      <c r="O30" s="22"/>
      <c r="P30" s="22"/>
      <c r="Q30" s="22">
        <v>13.4</v>
      </c>
      <c r="R30" s="22"/>
      <c r="S30" s="22">
        <v>13.2</v>
      </c>
      <c r="T30" s="22"/>
      <c r="U30" s="22">
        <v>20.5</v>
      </c>
      <c r="V30" s="32"/>
      <c r="W30" s="273"/>
      <c r="X30" s="253">
        <v>22.8</v>
      </c>
      <c r="Y30" s="253"/>
      <c r="Z30" s="247"/>
      <c r="AA30" s="274"/>
      <c r="AB30" s="266">
        <f t="shared" si="0"/>
        <v>113.19999999999999</v>
      </c>
      <c r="AC30" s="55">
        <f t="shared" si="7"/>
        <v>28.152200945038548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/>
      <c r="D31" s="22"/>
      <c r="E31" s="22">
        <v>1.05</v>
      </c>
      <c r="F31" s="22">
        <v>3.2</v>
      </c>
      <c r="G31" s="22">
        <v>10</v>
      </c>
      <c r="H31" s="22">
        <v>2.5</v>
      </c>
      <c r="I31" s="22">
        <v>3.9</v>
      </c>
      <c r="J31" s="22">
        <v>2</v>
      </c>
      <c r="K31" s="22">
        <v>2.6</v>
      </c>
      <c r="L31" s="42">
        <v>11.5</v>
      </c>
      <c r="M31" s="41">
        <v>9</v>
      </c>
      <c r="N31" s="22"/>
      <c r="O31" s="22">
        <v>12.1</v>
      </c>
      <c r="P31" s="22">
        <v>12.3</v>
      </c>
      <c r="Q31" s="22">
        <v>11.2</v>
      </c>
      <c r="R31" s="22"/>
      <c r="S31" s="22"/>
      <c r="T31" s="22"/>
      <c r="U31" s="22"/>
      <c r="V31" s="32">
        <v>16.8</v>
      </c>
      <c r="W31" s="273"/>
      <c r="X31" s="253"/>
      <c r="Y31" s="253"/>
      <c r="Z31" s="247"/>
      <c r="AA31" s="274"/>
      <c r="AB31" s="266">
        <f t="shared" si="0"/>
        <v>98.15</v>
      </c>
      <c r="AC31" s="55">
        <f t="shared" si="7"/>
        <v>24.409350907734396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/>
      <c r="E32" s="22">
        <v>7.4</v>
      </c>
      <c r="F32" s="22">
        <v>2.5</v>
      </c>
      <c r="G32" s="22"/>
      <c r="H32" s="22">
        <v>10</v>
      </c>
      <c r="I32" s="22"/>
      <c r="J32" s="22"/>
      <c r="K32" s="22"/>
      <c r="L32" s="42"/>
      <c r="M32" s="41"/>
      <c r="N32" s="22">
        <v>16.100000000000001</v>
      </c>
      <c r="O32" s="22"/>
      <c r="P32" s="22"/>
      <c r="Q32" s="22"/>
      <c r="R32" s="22"/>
      <c r="S32" s="22"/>
      <c r="T32" s="22"/>
      <c r="U32" s="22"/>
      <c r="V32" s="32"/>
      <c r="W32" s="273"/>
      <c r="X32" s="253">
        <v>14.2</v>
      </c>
      <c r="Y32" s="253"/>
      <c r="Z32" s="247"/>
      <c r="AA32" s="274"/>
      <c r="AB32" s="266">
        <f t="shared" si="0"/>
        <v>50.2</v>
      </c>
      <c r="AC32" s="55">
        <f t="shared" si="7"/>
        <v>12.484456602835117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/>
      <c r="E33" s="22"/>
      <c r="F33" s="22"/>
      <c r="G33" s="22"/>
      <c r="H33" s="22"/>
      <c r="I33" s="22"/>
      <c r="J33" s="22"/>
      <c r="K33" s="22"/>
      <c r="L33" s="42"/>
      <c r="M33" s="41"/>
      <c r="N33" s="22"/>
      <c r="O33" s="22"/>
      <c r="P33" s="22"/>
      <c r="Q33" s="22"/>
      <c r="R33" s="22"/>
      <c r="S33" s="22">
        <v>15</v>
      </c>
      <c r="T33" s="22"/>
      <c r="U33" s="22">
        <v>15</v>
      </c>
      <c r="V33" s="32"/>
      <c r="W33" s="273"/>
      <c r="X33" s="253"/>
      <c r="Y33" s="253"/>
      <c r="Z33" s="247"/>
      <c r="AA33" s="274"/>
      <c r="AB33" s="266">
        <f t="shared" si="0"/>
        <v>30</v>
      </c>
      <c r="AC33" s="55">
        <f t="shared" si="7"/>
        <v>7.4608306391444916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/>
      <c r="D34" s="22"/>
      <c r="E34" s="22">
        <v>2.1</v>
      </c>
      <c r="F34" s="22">
        <v>3.2</v>
      </c>
      <c r="G34" s="22">
        <v>5.2</v>
      </c>
      <c r="H34" s="22">
        <v>3.8</v>
      </c>
      <c r="I34" s="22">
        <v>3.2</v>
      </c>
      <c r="J34" s="22">
        <v>4.7</v>
      </c>
      <c r="K34" s="22">
        <v>2.2999999999999998</v>
      </c>
      <c r="L34" s="42"/>
      <c r="M34" s="41">
        <v>11.25</v>
      </c>
      <c r="N34" s="22">
        <v>4.5999999999999996</v>
      </c>
      <c r="O34" s="22">
        <v>47.2</v>
      </c>
      <c r="P34" s="22">
        <v>9.8000000000000007</v>
      </c>
      <c r="Q34" s="22">
        <v>3.4</v>
      </c>
      <c r="R34" s="22">
        <v>11</v>
      </c>
      <c r="S34" s="22">
        <v>10.5</v>
      </c>
      <c r="T34" s="22">
        <v>7.8</v>
      </c>
      <c r="U34" s="22">
        <v>38.4</v>
      </c>
      <c r="V34" s="32">
        <v>3.6</v>
      </c>
      <c r="W34" s="273">
        <v>46.2</v>
      </c>
      <c r="X34" s="253">
        <v>8.5</v>
      </c>
      <c r="Y34" s="253"/>
      <c r="Z34" s="247"/>
      <c r="AA34" s="274"/>
      <c r="AB34" s="266">
        <f t="shared" si="0"/>
        <v>226.75</v>
      </c>
      <c r="AC34" s="55">
        <f t="shared" si="7"/>
        <v>56.391444914200449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/>
      <c r="Q38" s="22"/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0</v>
      </c>
      <c r="AC38" s="55">
        <f t="shared" si="7"/>
        <v>0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/>
      <c r="D39" s="22"/>
      <c r="E39" s="22">
        <v>1.36</v>
      </c>
      <c r="F39" s="22">
        <v>2.04</v>
      </c>
      <c r="G39" s="22"/>
      <c r="H39" s="22"/>
      <c r="I39" s="22"/>
      <c r="J39" s="22"/>
      <c r="K39" s="22"/>
      <c r="L39" s="42"/>
      <c r="M39" s="41"/>
      <c r="N39" s="22">
        <v>4.76</v>
      </c>
      <c r="O39" s="22">
        <v>2.72</v>
      </c>
      <c r="P39" s="22">
        <v>4.76</v>
      </c>
      <c r="Q39" s="22">
        <v>2.04</v>
      </c>
      <c r="R39" s="22">
        <v>2.72</v>
      </c>
      <c r="S39" s="22">
        <v>2.72</v>
      </c>
      <c r="T39" s="22">
        <v>5.44</v>
      </c>
      <c r="U39" s="22">
        <v>5.44</v>
      </c>
      <c r="V39" s="32">
        <v>2.04</v>
      </c>
      <c r="W39" s="273">
        <v>8.16</v>
      </c>
      <c r="X39" s="253">
        <v>5.44</v>
      </c>
      <c r="Y39" s="253"/>
      <c r="Z39" s="247"/>
      <c r="AA39" s="274"/>
      <c r="AB39" s="266">
        <f t="shared" si="0"/>
        <v>49.64</v>
      </c>
      <c r="AC39" s="55">
        <f t="shared" si="7"/>
        <v>12.345187764237751</v>
      </c>
      <c r="AD39" s="306"/>
      <c r="AE39" s="307"/>
      <c r="AF39" s="308"/>
    </row>
    <row r="40" spans="1:32" s="21" customFormat="1" ht="15.75" x14ac:dyDescent="0.25">
      <c r="A40" s="301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97</v>
      </c>
      <c r="C41" s="41"/>
      <c r="D41" s="22"/>
      <c r="E41" s="22"/>
      <c r="F41" s="22"/>
      <c r="G41" s="22"/>
      <c r="H41" s="22"/>
      <c r="I41" s="22"/>
      <c r="J41" s="22"/>
      <c r="K41" s="22"/>
      <c r="L41" s="42"/>
      <c r="M41" s="41"/>
      <c r="N41" s="22"/>
      <c r="O41" s="22"/>
      <c r="P41" s="22"/>
      <c r="Q41" s="22"/>
      <c r="R41" s="22"/>
      <c r="S41" s="22"/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0</v>
      </c>
      <c r="AC41" s="55">
        <f t="shared" si="7"/>
        <v>0</v>
      </c>
      <c r="AD41" s="306"/>
      <c r="AE41" s="307"/>
      <c r="AF41" s="308"/>
    </row>
    <row r="42" spans="1:32" s="21" customFormat="1" ht="15.75" x14ac:dyDescent="0.25">
      <c r="A42" s="301"/>
      <c r="B42" s="283" t="s">
        <v>109</v>
      </c>
      <c r="C42" s="41"/>
      <c r="D42" s="22"/>
      <c r="E42" s="22">
        <v>0.33</v>
      </c>
      <c r="F42" s="22">
        <v>0.33</v>
      </c>
      <c r="G42" s="22">
        <v>0.33</v>
      </c>
      <c r="H42" s="22">
        <v>0.33</v>
      </c>
      <c r="I42" s="22">
        <v>0.33</v>
      </c>
      <c r="J42" s="22"/>
      <c r="K42" s="22"/>
      <c r="L42" s="42">
        <v>0.33</v>
      </c>
      <c r="M42" s="41"/>
      <c r="N42" s="22">
        <v>0.5</v>
      </c>
      <c r="O42" s="22">
        <v>0.5</v>
      </c>
      <c r="P42" s="22">
        <v>0.5</v>
      </c>
      <c r="Q42" s="22"/>
      <c r="R42" s="22"/>
      <c r="S42" s="22">
        <v>1.5</v>
      </c>
      <c r="T42" s="22">
        <v>2</v>
      </c>
      <c r="U42" s="22"/>
      <c r="V42" s="32">
        <v>2.4</v>
      </c>
      <c r="W42" s="273">
        <v>4.0999999999999996</v>
      </c>
      <c r="X42" s="253"/>
      <c r="Y42" s="253"/>
      <c r="Z42" s="247"/>
      <c r="AA42" s="274"/>
      <c r="AB42" s="266">
        <f t="shared" si="0"/>
        <v>13.48</v>
      </c>
      <c r="AC42" s="55">
        <f t="shared" si="7"/>
        <v>3.3523999005222582</v>
      </c>
      <c r="AD42" s="306"/>
      <c r="AE42" s="307"/>
      <c r="AF42" s="308"/>
    </row>
    <row r="43" spans="1:32" s="21" customFormat="1" ht="15.75" x14ac:dyDescent="0.25">
      <c r="A43" s="301"/>
      <c r="B43" s="283" t="s">
        <v>110</v>
      </c>
      <c r="C43" s="41"/>
      <c r="D43" s="22"/>
      <c r="E43" s="22">
        <v>0.33</v>
      </c>
      <c r="F43" s="22">
        <v>0.33</v>
      </c>
      <c r="G43" s="22">
        <v>0.33</v>
      </c>
      <c r="H43" s="22">
        <v>0.33</v>
      </c>
      <c r="I43" s="22">
        <v>0.33</v>
      </c>
      <c r="J43" s="22">
        <v>0.25</v>
      </c>
      <c r="K43" s="22">
        <v>0.25</v>
      </c>
      <c r="L43" s="42">
        <v>0.33</v>
      </c>
      <c r="M43" s="41">
        <v>0.5</v>
      </c>
      <c r="N43" s="22">
        <v>0.5</v>
      </c>
      <c r="O43" s="22">
        <v>0.5</v>
      </c>
      <c r="P43" s="22">
        <v>0.5</v>
      </c>
      <c r="Q43" s="22">
        <v>0.75</v>
      </c>
      <c r="R43" s="22">
        <v>0.75</v>
      </c>
      <c r="S43" s="22">
        <v>0.5</v>
      </c>
      <c r="T43" s="22">
        <v>0.5</v>
      </c>
      <c r="U43" s="22">
        <v>0.5</v>
      </c>
      <c r="V43" s="32">
        <v>0.75</v>
      </c>
      <c r="W43" s="273">
        <v>0.75</v>
      </c>
      <c r="X43" s="253">
        <v>0.75</v>
      </c>
      <c r="Y43" s="253"/>
      <c r="Z43" s="247"/>
      <c r="AA43" s="274"/>
      <c r="AB43" s="266">
        <f t="shared" si="0"/>
        <v>9.73</v>
      </c>
      <c r="AC43" s="55">
        <f t="shared" si="7"/>
        <v>2.419796070629197</v>
      </c>
      <c r="AD43" s="306"/>
      <c r="AE43" s="307"/>
      <c r="AF43" s="308"/>
    </row>
    <row r="44" spans="1:32" s="21" customFormat="1" ht="15.75" x14ac:dyDescent="0.25">
      <c r="A44" s="301"/>
      <c r="B44" s="283" t="s">
        <v>111</v>
      </c>
      <c r="C44" s="41"/>
      <c r="D44" s="22"/>
      <c r="E44" s="22">
        <v>0.33</v>
      </c>
      <c r="F44" s="22">
        <v>0.33</v>
      </c>
      <c r="G44" s="22">
        <v>0.33</v>
      </c>
      <c r="H44" s="22">
        <v>0.33</v>
      </c>
      <c r="I44" s="22">
        <v>0.33</v>
      </c>
      <c r="J44" s="22">
        <v>0.25</v>
      </c>
      <c r="K44" s="22">
        <v>0.25</v>
      </c>
      <c r="L44" s="42">
        <v>0.33</v>
      </c>
      <c r="M44" s="41">
        <v>0.5</v>
      </c>
      <c r="N44" s="22">
        <v>0.5</v>
      </c>
      <c r="O44" s="22">
        <v>0.5</v>
      </c>
      <c r="P44" s="22">
        <v>0.5</v>
      </c>
      <c r="Q44" s="22">
        <v>0.75</v>
      </c>
      <c r="R44" s="22">
        <v>0.75</v>
      </c>
      <c r="S44" s="22">
        <v>0.5</v>
      </c>
      <c r="T44" s="22">
        <v>0.5</v>
      </c>
      <c r="U44" s="22">
        <v>0.5</v>
      </c>
      <c r="V44" s="32">
        <v>0.75</v>
      </c>
      <c r="W44" s="273">
        <v>0.75</v>
      </c>
      <c r="X44" s="253">
        <v>0.75</v>
      </c>
      <c r="Y44" s="253"/>
      <c r="Z44" s="247"/>
      <c r="AA44" s="274"/>
      <c r="AB44" s="266">
        <f t="shared" si="0"/>
        <v>9.73</v>
      </c>
      <c r="AC44" s="55">
        <f t="shared" si="7"/>
        <v>2.419796070629197</v>
      </c>
      <c r="AD44" s="306"/>
      <c r="AE44" s="307"/>
      <c r="AF44" s="308"/>
    </row>
    <row r="45" spans="1:32" s="21" customFormat="1" ht="15.75" x14ac:dyDescent="0.25">
      <c r="A45" s="301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3.8</v>
      </c>
      <c r="J48" s="24">
        <f t="shared" si="8"/>
        <v>0</v>
      </c>
      <c r="K48" s="24">
        <f t="shared" si="8"/>
        <v>0</v>
      </c>
      <c r="L48" s="44">
        <f t="shared" si="8"/>
        <v>5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8.6</v>
      </c>
      <c r="Q48" s="24">
        <f t="shared" si="8"/>
        <v>0</v>
      </c>
      <c r="R48" s="24">
        <f t="shared" si="8"/>
        <v>0</v>
      </c>
      <c r="S48" s="24">
        <f t="shared" si="8"/>
        <v>2.6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20</v>
      </c>
      <c r="AC48" s="56">
        <f t="shared" ref="AC48:AC53" si="9">IFERROR((AB48/$AB$5*1000),"")</f>
        <v>4.9738870927629941</v>
      </c>
      <c r="AD48" s="24">
        <v>5</v>
      </c>
      <c r="AE48" s="63">
        <f>IFERROR((AC48-AD48),"")</f>
        <v>-2.6112907237005878E-2</v>
      </c>
      <c r="AF48" s="48">
        <f>IFERROR((AC48*100/AD48),"")</f>
        <v>99.477741855259893</v>
      </c>
    </row>
    <row r="49" spans="1:32" s="21" customFormat="1" ht="15.75" x14ac:dyDescent="0.25">
      <c r="A49" s="301"/>
      <c r="B49" s="54" t="s">
        <v>47</v>
      </c>
      <c r="C49" s="41"/>
      <c r="D49" s="22"/>
      <c r="E49" s="22"/>
      <c r="F49" s="22"/>
      <c r="G49" s="22"/>
      <c r="H49" s="22"/>
      <c r="I49" s="22">
        <v>3.8</v>
      </c>
      <c r="J49" s="22"/>
      <c r="K49" s="22"/>
      <c r="L49" s="42"/>
      <c r="M49" s="41"/>
      <c r="N49" s="22"/>
      <c r="O49" s="22"/>
      <c r="P49" s="22">
        <v>8.6</v>
      </c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12.399999999999999</v>
      </c>
      <c r="AC49" s="55">
        <f t="shared" si="9"/>
        <v>3.0838099975130557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>
        <v>5</v>
      </c>
      <c r="M50" s="41"/>
      <c r="N50" s="22"/>
      <c r="O50" s="22"/>
      <c r="P50" s="22"/>
      <c r="Q50" s="22"/>
      <c r="R50" s="22"/>
      <c r="S50" s="22">
        <v>2.6</v>
      </c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7.6</v>
      </c>
      <c r="AC50" s="55">
        <f t="shared" si="9"/>
        <v>1.8900770952499377</v>
      </c>
      <c r="AD50" s="306"/>
      <c r="AE50" s="307"/>
      <c r="AF50" s="308"/>
    </row>
    <row r="51" spans="1:32" s="21" customFormat="1" ht="15.75" x14ac:dyDescent="0.25">
      <c r="A51" s="302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0</v>
      </c>
      <c r="AC51" s="55">
        <f t="shared" si="9"/>
        <v>0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0</v>
      </c>
      <c r="D52" s="24">
        <f t="shared" si="10"/>
        <v>0</v>
      </c>
      <c r="E52" s="24">
        <f t="shared" si="10"/>
        <v>10</v>
      </c>
      <c r="F52" s="24">
        <f t="shared" si="10"/>
        <v>9.82</v>
      </c>
      <c r="G52" s="24">
        <f t="shared" si="10"/>
        <v>23.25</v>
      </c>
      <c r="H52" s="24">
        <f t="shared" si="10"/>
        <v>18.8</v>
      </c>
      <c r="I52" s="24">
        <f t="shared" si="10"/>
        <v>22.65</v>
      </c>
      <c r="J52" s="24">
        <f t="shared" si="10"/>
        <v>21.6</v>
      </c>
      <c r="K52" s="24">
        <f t="shared" si="10"/>
        <v>21.65</v>
      </c>
      <c r="L52" s="44">
        <f t="shared" si="10"/>
        <v>24.4</v>
      </c>
      <c r="M52" s="43">
        <f t="shared" ref="M52:AA52" si="11">SUM(M53:M65)</f>
        <v>37.400000000000006</v>
      </c>
      <c r="N52" s="24">
        <f t="shared" si="11"/>
        <v>34</v>
      </c>
      <c r="O52" s="24">
        <f t="shared" si="11"/>
        <v>34</v>
      </c>
      <c r="P52" s="24">
        <f t="shared" si="11"/>
        <v>37.1</v>
      </c>
      <c r="Q52" s="24">
        <f t="shared" si="11"/>
        <v>29.92</v>
      </c>
      <c r="R52" s="24">
        <f t="shared" si="11"/>
        <v>39</v>
      </c>
      <c r="S52" s="24">
        <f t="shared" si="11"/>
        <v>38</v>
      </c>
      <c r="T52" s="24">
        <f t="shared" si="11"/>
        <v>40.599999999999994</v>
      </c>
      <c r="U52" s="24">
        <f t="shared" si="11"/>
        <v>36</v>
      </c>
      <c r="V52" s="33">
        <f t="shared" si="11"/>
        <v>42.910000000000004</v>
      </c>
      <c r="W52" s="275">
        <f t="shared" si="11"/>
        <v>40</v>
      </c>
      <c r="X52" s="254">
        <f t="shared" si="11"/>
        <v>44.15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605.25</v>
      </c>
      <c r="AC52" s="56">
        <f t="shared" si="9"/>
        <v>150.52225814474011</v>
      </c>
      <c r="AD52" s="24">
        <v>150</v>
      </c>
      <c r="AE52" s="63">
        <f>IFERROR((AC52-AD52),"")</f>
        <v>0.5222581447401069</v>
      </c>
      <c r="AF52" s="48">
        <f>IFERROR((AC52*100/AD52),"")</f>
        <v>100.3481720964934</v>
      </c>
    </row>
    <row r="53" spans="1:32" s="21" customFormat="1" ht="15.75" x14ac:dyDescent="0.25">
      <c r="A53" s="285"/>
      <c r="B53" s="54" t="s">
        <v>49</v>
      </c>
      <c r="C53" s="45"/>
      <c r="D53" s="22"/>
      <c r="E53" s="22">
        <v>10</v>
      </c>
      <c r="F53" s="22">
        <v>9.5</v>
      </c>
      <c r="G53" s="22">
        <v>22.5</v>
      </c>
      <c r="H53" s="22">
        <v>18.8</v>
      </c>
      <c r="I53" s="22">
        <v>2</v>
      </c>
      <c r="J53" s="22"/>
      <c r="K53" s="22"/>
      <c r="L53" s="42">
        <v>23.4</v>
      </c>
      <c r="M53" s="45"/>
      <c r="N53" s="22"/>
      <c r="O53" s="22"/>
      <c r="P53" s="22">
        <v>33</v>
      </c>
      <c r="Q53" s="22">
        <v>28.8</v>
      </c>
      <c r="R53" s="22"/>
      <c r="S53" s="22"/>
      <c r="T53" s="22">
        <v>39.299999999999997</v>
      </c>
      <c r="U53" s="22"/>
      <c r="V53" s="32">
        <v>42.7</v>
      </c>
      <c r="W53" s="273"/>
      <c r="X53" s="253">
        <v>42.75</v>
      </c>
      <c r="Y53" s="253"/>
      <c r="Z53" s="247"/>
      <c r="AA53" s="274"/>
      <c r="AB53" s="266">
        <f t="shared" si="0"/>
        <v>272.75</v>
      </c>
      <c r="AC53" s="55">
        <f t="shared" si="9"/>
        <v>67.83138522755533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>
        <v>20</v>
      </c>
      <c r="K54" s="22"/>
      <c r="L54" s="42"/>
      <c r="M54" s="45"/>
      <c r="N54" s="22">
        <v>34</v>
      </c>
      <c r="O54" s="22"/>
      <c r="P54" s="22"/>
      <c r="Q54" s="22"/>
      <c r="R54" s="22"/>
      <c r="S54" s="22">
        <v>38</v>
      </c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92</v>
      </c>
      <c r="AC54" s="55">
        <f t="shared" ref="AC54:AC66" si="12">IFERROR((AB54/$AB$5*1000),"")</f>
        <v>22.879880626709774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>
        <v>1.5</v>
      </c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1.5</v>
      </c>
      <c r="AC55" s="55">
        <f t="shared" si="12"/>
        <v>0.37304153195722461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>
        <v>0.8</v>
      </c>
      <c r="K58" s="22"/>
      <c r="L58" s="42"/>
      <c r="M58" s="45"/>
      <c r="N58" s="22"/>
      <c r="O58" s="22"/>
      <c r="P58" s="22">
        <v>1.5</v>
      </c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2.2999999999999998</v>
      </c>
      <c r="AC58" s="55">
        <f t="shared" si="12"/>
        <v>0.5719970156677443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/>
      <c r="G59" s="22"/>
      <c r="H59" s="22"/>
      <c r="I59" s="22">
        <v>20</v>
      </c>
      <c r="J59" s="22"/>
      <c r="K59" s="22">
        <v>21</v>
      </c>
      <c r="L59" s="42"/>
      <c r="M59" s="45">
        <v>34</v>
      </c>
      <c r="N59" s="22"/>
      <c r="O59" s="22">
        <v>34</v>
      </c>
      <c r="P59" s="22"/>
      <c r="Q59" s="22"/>
      <c r="R59" s="22">
        <v>39</v>
      </c>
      <c r="S59" s="22"/>
      <c r="T59" s="22"/>
      <c r="U59" s="22">
        <v>36</v>
      </c>
      <c r="V59" s="32"/>
      <c r="W59" s="273">
        <v>40</v>
      </c>
      <c r="X59" s="253"/>
      <c r="Y59" s="253"/>
      <c r="Z59" s="247"/>
      <c r="AA59" s="274"/>
      <c r="AB59" s="266">
        <f t="shared" si="0"/>
        <v>224</v>
      </c>
      <c r="AC59" s="55">
        <f t="shared" si="12"/>
        <v>55.707535438945534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>
        <v>1.7</v>
      </c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1.7</v>
      </c>
      <c r="AC60" s="55">
        <f t="shared" si="12"/>
        <v>0.42278040288485447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/>
      <c r="G61" s="22"/>
      <c r="H61" s="22"/>
      <c r="I61" s="22"/>
      <c r="J61" s="22">
        <v>0.8</v>
      </c>
      <c r="K61" s="22"/>
      <c r="L61" s="42"/>
      <c r="M61" s="45">
        <v>1.7</v>
      </c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2.5</v>
      </c>
      <c r="AC61" s="55">
        <f t="shared" si="12"/>
        <v>0.62173588659537427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/>
      <c r="D62" s="22"/>
      <c r="E62" s="22"/>
      <c r="F62" s="22">
        <v>0.32</v>
      </c>
      <c r="G62" s="22">
        <v>0.75</v>
      </c>
      <c r="H62" s="22"/>
      <c r="I62" s="22">
        <v>0.65</v>
      </c>
      <c r="J62" s="22"/>
      <c r="K62" s="22">
        <v>0.65</v>
      </c>
      <c r="L62" s="42">
        <v>1</v>
      </c>
      <c r="M62" s="41"/>
      <c r="N62" s="22"/>
      <c r="O62" s="22"/>
      <c r="P62" s="22">
        <v>1.1000000000000001</v>
      </c>
      <c r="Q62" s="22">
        <v>1.1200000000000001</v>
      </c>
      <c r="R62" s="22"/>
      <c r="S62" s="22"/>
      <c r="T62" s="22">
        <v>1.3</v>
      </c>
      <c r="U62" s="22"/>
      <c r="V62" s="32">
        <v>0.21</v>
      </c>
      <c r="W62" s="273"/>
      <c r="X62" s="253">
        <v>1.4</v>
      </c>
      <c r="Y62" s="253"/>
      <c r="Z62" s="247"/>
      <c r="AA62" s="274"/>
      <c r="AB62" s="266">
        <f t="shared" si="0"/>
        <v>8.5</v>
      </c>
      <c r="AC62" s="55">
        <f t="shared" si="12"/>
        <v>2.1139020144242724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/>
      <c r="E63" s="22"/>
      <c r="F63" s="22"/>
      <c r="G63" s="22"/>
      <c r="H63" s="22"/>
      <c r="I63" s="22"/>
      <c r="J63" s="22"/>
      <c r="K63" s="22"/>
      <c r="L63" s="42"/>
      <c r="M63" s="41"/>
      <c r="N63" s="22"/>
      <c r="O63" s="22"/>
      <c r="P63" s="22"/>
      <c r="Q63" s="22"/>
      <c r="R63" s="22"/>
      <c r="S63" s="22"/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0</v>
      </c>
      <c r="AC63" s="55">
        <f t="shared" si="12"/>
        <v>0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0</v>
      </c>
      <c r="AC64" s="55">
        <f t="shared" si="12"/>
        <v>0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/>
      <c r="E65" s="22"/>
      <c r="F65" s="22"/>
      <c r="G65" s="22"/>
      <c r="H65" s="22"/>
      <c r="I65" s="22"/>
      <c r="J65" s="22"/>
      <c r="K65" s="22"/>
      <c r="L65" s="42"/>
      <c r="M65" s="41"/>
      <c r="N65" s="22"/>
      <c r="O65" s="22"/>
      <c r="P65" s="22"/>
      <c r="Q65" s="22"/>
      <c r="R65" s="22"/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0</v>
      </c>
      <c r="AC65" s="55">
        <f t="shared" si="12"/>
        <v>0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/>
      <c r="D66" s="22"/>
      <c r="E66" s="22">
        <v>1</v>
      </c>
      <c r="F66" s="22">
        <v>0.96</v>
      </c>
      <c r="G66" s="22"/>
      <c r="H66" s="22">
        <v>1.5</v>
      </c>
      <c r="I66" s="22">
        <v>0.65</v>
      </c>
      <c r="J66" s="22"/>
      <c r="K66" s="22"/>
      <c r="L66" s="42">
        <v>2.4</v>
      </c>
      <c r="M66" s="41"/>
      <c r="N66" s="22"/>
      <c r="O66" s="22">
        <v>2.4</v>
      </c>
      <c r="P66" s="22"/>
      <c r="Q66" s="22">
        <v>5</v>
      </c>
      <c r="R66" s="22"/>
      <c r="S66" s="22">
        <v>2.1</v>
      </c>
      <c r="T66" s="22">
        <v>3</v>
      </c>
      <c r="U66" s="22"/>
      <c r="V66" s="32"/>
      <c r="W66" s="273">
        <v>5</v>
      </c>
      <c r="X66" s="253">
        <v>6.8</v>
      </c>
      <c r="Y66" s="253"/>
      <c r="Z66" s="247"/>
      <c r="AA66" s="274"/>
      <c r="AB66" s="266">
        <f t="shared" si="0"/>
        <v>30.810000000000002</v>
      </c>
      <c r="AC66" s="55">
        <f t="shared" si="12"/>
        <v>7.6622730664013927</v>
      </c>
      <c r="AD66" s="28">
        <v>10</v>
      </c>
      <c r="AE66" s="23">
        <f t="shared" ref="AE66:AE67" si="13">IFERROR((AC66-AD66),"")</f>
        <v>-2.3377269335986073</v>
      </c>
      <c r="AF66" s="47">
        <f>IFERROR((AC66*100/AD66),"")</f>
        <v>76.622730664013929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0</v>
      </c>
      <c r="F67" s="24">
        <f t="shared" si="14"/>
        <v>1.5</v>
      </c>
      <c r="G67" s="24">
        <f t="shared" si="14"/>
        <v>0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3.2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3</v>
      </c>
      <c r="P67" s="24">
        <f t="shared" si="15"/>
        <v>4.5</v>
      </c>
      <c r="Q67" s="24">
        <f t="shared" si="15"/>
        <v>0</v>
      </c>
      <c r="R67" s="24">
        <f t="shared" si="15"/>
        <v>0</v>
      </c>
      <c r="S67" s="24">
        <f t="shared" si="15"/>
        <v>5.3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17.5</v>
      </c>
      <c r="AC67" s="56">
        <f>IFERROR((AB67/$AB$5*1000),"")</f>
        <v>4.35215120616762</v>
      </c>
      <c r="AD67" s="24">
        <v>10</v>
      </c>
      <c r="AE67" s="63">
        <f t="shared" si="13"/>
        <v>-5.64784879383238</v>
      </c>
      <c r="AF67" s="48">
        <f>IFERROR((AC67*100/AD67),"")</f>
        <v>43.521512061676205</v>
      </c>
    </row>
    <row r="68" spans="1:32" s="21" customFormat="1" ht="15.75" x14ac:dyDescent="0.25">
      <c r="A68" s="285"/>
      <c r="B68" s="54" t="s">
        <v>61</v>
      </c>
      <c r="C68" s="41"/>
      <c r="D68" s="22"/>
      <c r="E68" s="22"/>
      <c r="F68" s="22"/>
      <c r="G68" s="22"/>
      <c r="H68" s="22"/>
      <c r="I68" s="22"/>
      <c r="J68" s="22"/>
      <c r="K68" s="22">
        <v>3.2</v>
      </c>
      <c r="L68" s="42"/>
      <c r="M68" s="41"/>
      <c r="N68" s="22"/>
      <c r="O68" s="22">
        <v>3</v>
      </c>
      <c r="P68" s="22"/>
      <c r="Q68" s="22"/>
      <c r="R68" s="22"/>
      <c r="S68" s="22">
        <v>5.3</v>
      </c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11.5</v>
      </c>
      <c r="AC68" s="55">
        <f>IFERROR((AB68/$AB$5*1000),"")</f>
        <v>2.8599850783387217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/>
      <c r="E69" s="22"/>
      <c r="F69" s="22">
        <v>1.5</v>
      </c>
      <c r="G69" s="22"/>
      <c r="H69" s="22"/>
      <c r="I69" s="22"/>
      <c r="J69" s="22"/>
      <c r="K69" s="22"/>
      <c r="L69" s="42"/>
      <c r="M69" s="41"/>
      <c r="N69" s="22"/>
      <c r="O69" s="22"/>
      <c r="P69" s="22">
        <v>4.5</v>
      </c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6</v>
      </c>
      <c r="AC69" s="55">
        <f t="shared" ref="AC69:AC74" si="16">IFERROR((AB69/$AB$5*1000),"")</f>
        <v>1.4921661278288985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/>
      <c r="D71" s="22"/>
      <c r="E71" s="22">
        <v>1.7</v>
      </c>
      <c r="F71" s="22">
        <v>1.26</v>
      </c>
      <c r="G71" s="22">
        <v>3</v>
      </c>
      <c r="H71" s="22">
        <v>1.9</v>
      </c>
      <c r="I71" s="22">
        <v>3.2</v>
      </c>
      <c r="J71" s="22">
        <v>3.3</v>
      </c>
      <c r="K71" s="22">
        <v>2</v>
      </c>
      <c r="L71" s="42">
        <v>4.4000000000000004</v>
      </c>
      <c r="M71" s="41">
        <v>5</v>
      </c>
      <c r="N71" s="22">
        <v>4.5999999999999996</v>
      </c>
      <c r="O71" s="22">
        <v>3.6</v>
      </c>
      <c r="P71" s="22">
        <v>3.7</v>
      </c>
      <c r="Q71" s="22">
        <v>5.9</v>
      </c>
      <c r="R71" s="22">
        <v>3.8</v>
      </c>
      <c r="S71" s="22">
        <v>6.6</v>
      </c>
      <c r="T71" s="22">
        <v>4</v>
      </c>
      <c r="U71" s="22">
        <v>2.6</v>
      </c>
      <c r="V71" s="32">
        <v>5.2</v>
      </c>
      <c r="W71" s="273">
        <v>4.2</v>
      </c>
      <c r="X71" s="253">
        <v>5.7</v>
      </c>
      <c r="Y71" s="253"/>
      <c r="Z71" s="247"/>
      <c r="AA71" s="274"/>
      <c r="AB71" s="266">
        <f t="shared" si="0"/>
        <v>75.660000000000011</v>
      </c>
      <c r="AC71" s="55">
        <f t="shared" si="16"/>
        <v>18.816214871922412</v>
      </c>
      <c r="AD71" s="28">
        <v>50</v>
      </c>
      <c r="AE71" s="23">
        <f t="shared" ref="AE71:AE75" si="17">IFERROR((AC71-AD71),"")</f>
        <v>-31.183785128077588</v>
      </c>
      <c r="AF71" s="47">
        <f>IFERROR((AC71*100/AD71),"")</f>
        <v>37.632429743844824</v>
      </c>
    </row>
    <row r="72" spans="1:32" s="21" customFormat="1" ht="31.5" x14ac:dyDescent="0.25">
      <c r="A72" s="46">
        <v>13</v>
      </c>
      <c r="B72" s="52" t="s">
        <v>11</v>
      </c>
      <c r="C72" s="41"/>
      <c r="D72" s="22"/>
      <c r="E72" s="22">
        <v>1.8</v>
      </c>
      <c r="F72" s="22">
        <v>1.2</v>
      </c>
      <c r="G72" s="22">
        <v>3.1</v>
      </c>
      <c r="H72" s="22">
        <v>2.8</v>
      </c>
      <c r="I72" s="22">
        <v>2.8</v>
      </c>
      <c r="J72" s="22">
        <v>3</v>
      </c>
      <c r="K72" s="22">
        <v>2.5</v>
      </c>
      <c r="L72" s="42">
        <v>4</v>
      </c>
      <c r="M72" s="41">
        <v>4</v>
      </c>
      <c r="N72" s="22">
        <v>5</v>
      </c>
      <c r="O72" s="22">
        <v>4.5999999999999996</v>
      </c>
      <c r="P72" s="22">
        <v>4.5999999999999996</v>
      </c>
      <c r="Q72" s="22">
        <v>5.2</v>
      </c>
      <c r="R72" s="22">
        <v>5</v>
      </c>
      <c r="S72" s="22">
        <v>5</v>
      </c>
      <c r="T72" s="22">
        <v>5.8</v>
      </c>
      <c r="U72" s="22">
        <v>4</v>
      </c>
      <c r="V72" s="32">
        <v>5.7</v>
      </c>
      <c r="W72" s="273">
        <v>6.2</v>
      </c>
      <c r="X72" s="253">
        <v>6.3</v>
      </c>
      <c r="Y72" s="253"/>
      <c r="Z72" s="247"/>
      <c r="AA72" s="274"/>
      <c r="AB72" s="266">
        <f t="shared" si="0"/>
        <v>82.600000000000009</v>
      </c>
      <c r="AC72" s="55">
        <f t="shared" si="16"/>
        <v>20.542153693111171</v>
      </c>
      <c r="AD72" s="28">
        <v>23</v>
      </c>
      <c r="AE72" s="23">
        <f t="shared" si="17"/>
        <v>-2.457846306888829</v>
      </c>
      <c r="AF72" s="47">
        <f>IFERROR((AC72*100/AD72),"")</f>
        <v>89.313711709179003</v>
      </c>
    </row>
    <row r="73" spans="1:32" s="21" customFormat="1" ht="15.75" x14ac:dyDescent="0.25">
      <c r="A73" s="46">
        <v>14</v>
      </c>
      <c r="B73" s="52" t="s">
        <v>12</v>
      </c>
      <c r="C73" s="41"/>
      <c r="D73" s="22"/>
      <c r="E73" s="22">
        <v>1</v>
      </c>
      <c r="F73" s="22">
        <v>0.442</v>
      </c>
      <c r="G73" s="22">
        <v>1.2</v>
      </c>
      <c r="H73" s="22">
        <v>1.38</v>
      </c>
      <c r="I73" s="22">
        <v>1.1599999999999999</v>
      </c>
      <c r="J73" s="22">
        <v>1.5</v>
      </c>
      <c r="K73" s="22">
        <v>2</v>
      </c>
      <c r="L73" s="42">
        <v>1.4</v>
      </c>
      <c r="M73" s="41">
        <v>3.5</v>
      </c>
      <c r="N73" s="22">
        <v>1.84</v>
      </c>
      <c r="O73" s="22">
        <v>2.9</v>
      </c>
      <c r="P73" s="22">
        <v>1.5</v>
      </c>
      <c r="Q73" s="22">
        <v>1.1200000000000001</v>
      </c>
      <c r="R73" s="22">
        <v>2</v>
      </c>
      <c r="S73" s="22">
        <v>2.9</v>
      </c>
      <c r="T73" s="22">
        <v>2.2999999999999998</v>
      </c>
      <c r="U73" s="22">
        <v>3.07</v>
      </c>
      <c r="V73" s="32">
        <v>1.45</v>
      </c>
      <c r="W73" s="273">
        <v>3.36</v>
      </c>
      <c r="X73" s="253">
        <v>3.4</v>
      </c>
      <c r="Y73" s="253"/>
      <c r="Z73" s="247"/>
      <c r="AA73" s="274"/>
      <c r="AB73" s="266">
        <f t="shared" si="0"/>
        <v>39.421999999999997</v>
      </c>
      <c r="AC73" s="55">
        <f t="shared" si="16"/>
        <v>9.8040288485451388</v>
      </c>
      <c r="AD73" s="28">
        <v>12</v>
      </c>
      <c r="AE73" s="23">
        <f t="shared" si="17"/>
        <v>-2.1959711514548612</v>
      </c>
      <c r="AF73" s="47">
        <f>IFERROR((AC73*100/AD73),"")</f>
        <v>81.700240404542825</v>
      </c>
    </row>
    <row r="74" spans="1:32" s="21" customFormat="1" ht="15.75" x14ac:dyDescent="0.25">
      <c r="A74" s="46">
        <v>15</v>
      </c>
      <c r="B74" s="52" t="s">
        <v>13</v>
      </c>
      <c r="C74" s="41"/>
      <c r="D74" s="22"/>
      <c r="E74" s="22">
        <v>2.04</v>
      </c>
      <c r="F74" s="22"/>
      <c r="G74" s="22">
        <v>9.06</v>
      </c>
      <c r="H74" s="22">
        <v>1.5</v>
      </c>
      <c r="I74" s="22">
        <v>1.26</v>
      </c>
      <c r="J74" s="22">
        <v>1.32</v>
      </c>
      <c r="K74" s="22">
        <v>7.74</v>
      </c>
      <c r="L74" s="42">
        <v>11.34</v>
      </c>
      <c r="M74" s="41"/>
      <c r="N74" s="22">
        <v>9.18</v>
      </c>
      <c r="O74" s="22"/>
      <c r="P74" s="22">
        <v>15.9</v>
      </c>
      <c r="Q74" s="22">
        <v>16.260000000000002</v>
      </c>
      <c r="R74" s="22"/>
      <c r="S74" s="22">
        <v>2.58</v>
      </c>
      <c r="T74" s="22">
        <v>2.64</v>
      </c>
      <c r="U74" s="22">
        <v>14.46</v>
      </c>
      <c r="V74" s="32">
        <v>19.86</v>
      </c>
      <c r="W74" s="273"/>
      <c r="X74" s="253">
        <v>2.88</v>
      </c>
      <c r="Y74" s="253"/>
      <c r="Z74" s="247"/>
      <c r="AA74" s="274"/>
      <c r="AB74" s="266">
        <f t="shared" si="0"/>
        <v>118.02</v>
      </c>
      <c r="AC74" s="55">
        <f t="shared" si="16"/>
        <v>29.350907734394429</v>
      </c>
      <c r="AD74" s="28">
        <v>30</v>
      </c>
      <c r="AE74" s="23">
        <f t="shared" si="17"/>
        <v>-0.64909226560557087</v>
      </c>
      <c r="AF74" s="47">
        <f>IFERROR((AC74*100/AD74),"")</f>
        <v>97.83635911464809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0</v>
      </c>
      <c r="D75" s="24">
        <f t="shared" si="18"/>
        <v>0</v>
      </c>
      <c r="E75" s="24">
        <f t="shared" si="18"/>
        <v>40</v>
      </c>
      <c r="F75" s="24">
        <f t="shared" si="18"/>
        <v>40</v>
      </c>
      <c r="G75" s="24">
        <f t="shared" si="18"/>
        <v>30</v>
      </c>
      <c r="H75" s="24">
        <f t="shared" si="18"/>
        <v>54</v>
      </c>
      <c r="I75" s="24">
        <f t="shared" si="18"/>
        <v>53</v>
      </c>
      <c r="J75" s="24">
        <f t="shared" si="18"/>
        <v>50</v>
      </c>
      <c r="K75" s="24">
        <f t="shared" si="18"/>
        <v>54</v>
      </c>
      <c r="L75" s="44">
        <f t="shared" si="18"/>
        <v>46</v>
      </c>
      <c r="M75" s="43">
        <f t="shared" ref="M75:AA75" si="19">SUM(M76:M78)</f>
        <v>80</v>
      </c>
      <c r="N75" s="24">
        <f t="shared" si="19"/>
        <v>146</v>
      </c>
      <c r="O75" s="24">
        <f t="shared" si="19"/>
        <v>92</v>
      </c>
      <c r="P75" s="24">
        <f t="shared" si="19"/>
        <v>48</v>
      </c>
      <c r="Q75" s="24">
        <f t="shared" si="19"/>
        <v>45</v>
      </c>
      <c r="R75" s="24">
        <f t="shared" si="19"/>
        <v>90</v>
      </c>
      <c r="S75" s="24">
        <f t="shared" si="19"/>
        <v>158</v>
      </c>
      <c r="T75" s="24">
        <f t="shared" si="19"/>
        <v>53</v>
      </c>
      <c r="U75" s="24">
        <f t="shared" si="19"/>
        <v>112</v>
      </c>
      <c r="V75" s="33">
        <f t="shared" si="19"/>
        <v>51</v>
      </c>
      <c r="W75" s="275">
        <f t="shared" si="19"/>
        <v>102</v>
      </c>
      <c r="X75" s="254">
        <f t="shared" si="19"/>
        <v>113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1457</v>
      </c>
      <c r="AC75" s="56">
        <f>IFERROR((AB75/$AB$5*1000),"")</f>
        <v>362.34767470778411</v>
      </c>
      <c r="AD75" s="24">
        <v>500</v>
      </c>
      <c r="AE75" s="63">
        <f t="shared" si="17"/>
        <v>-137.65232529221589</v>
      </c>
      <c r="AF75" s="48">
        <f>IFERROR((AC75*100/AD75),"")</f>
        <v>72.469534941556816</v>
      </c>
    </row>
    <row r="76" spans="1:32" s="21" customFormat="1" ht="15.75" x14ac:dyDescent="0.25">
      <c r="A76" s="285"/>
      <c r="B76" s="54" t="s">
        <v>66</v>
      </c>
      <c r="C76" s="41"/>
      <c r="D76" s="22"/>
      <c r="E76" s="22">
        <v>40</v>
      </c>
      <c r="F76" s="22">
        <v>40</v>
      </c>
      <c r="G76" s="22"/>
      <c r="H76" s="22">
        <v>54</v>
      </c>
      <c r="I76" s="22">
        <v>27</v>
      </c>
      <c r="J76" s="22">
        <v>50</v>
      </c>
      <c r="K76" s="22">
        <v>54</v>
      </c>
      <c r="L76" s="42">
        <v>6</v>
      </c>
      <c r="M76" s="41">
        <v>80</v>
      </c>
      <c r="N76" s="22">
        <v>100</v>
      </c>
      <c r="O76" s="22">
        <v>92</v>
      </c>
      <c r="P76" s="22">
        <v>48</v>
      </c>
      <c r="Q76" s="22"/>
      <c r="R76" s="22">
        <v>90</v>
      </c>
      <c r="S76" s="22">
        <v>105</v>
      </c>
      <c r="T76" s="22">
        <v>53</v>
      </c>
      <c r="U76" s="22">
        <v>112</v>
      </c>
      <c r="V76" s="32"/>
      <c r="W76" s="273">
        <v>102</v>
      </c>
      <c r="X76" s="253">
        <v>56</v>
      </c>
      <c r="Y76" s="253"/>
      <c r="Z76" s="247"/>
      <c r="AA76" s="274"/>
      <c r="AB76" s="266">
        <f t="shared" si="0"/>
        <v>1109</v>
      </c>
      <c r="AC76" s="55">
        <f>IFERROR((AB76/$AB$5*1000),"")</f>
        <v>275.80203929370805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/>
      <c r="D77" s="22"/>
      <c r="E77" s="22"/>
      <c r="F77" s="22"/>
      <c r="G77" s="22">
        <v>30</v>
      </c>
      <c r="H77" s="22"/>
      <c r="I77" s="22"/>
      <c r="J77" s="22"/>
      <c r="K77" s="22"/>
      <c r="L77" s="42"/>
      <c r="M77" s="41"/>
      <c r="N77" s="22"/>
      <c r="O77" s="22"/>
      <c r="P77" s="22"/>
      <c r="Q77" s="22">
        <v>45</v>
      </c>
      <c r="R77" s="22"/>
      <c r="S77" s="22"/>
      <c r="T77" s="22"/>
      <c r="U77" s="22"/>
      <c r="V77" s="32">
        <v>51</v>
      </c>
      <c r="W77" s="273"/>
      <c r="X77" s="253"/>
      <c r="Y77" s="253"/>
      <c r="Z77" s="247"/>
      <c r="AA77" s="274"/>
      <c r="AB77" s="266">
        <f t="shared" si="0"/>
        <v>126</v>
      </c>
      <c r="AC77" s="55">
        <f t="shared" ref="AC77:AC80" si="20">IFERROR((AB77/$AB$5*1000),"")</f>
        <v>31.335488684406865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/>
      <c r="F78" s="22"/>
      <c r="G78" s="22"/>
      <c r="H78" s="22"/>
      <c r="I78" s="22">
        <v>26</v>
      </c>
      <c r="J78" s="22"/>
      <c r="K78" s="22"/>
      <c r="L78" s="42">
        <v>40</v>
      </c>
      <c r="M78" s="41"/>
      <c r="N78" s="22">
        <v>46</v>
      </c>
      <c r="O78" s="22"/>
      <c r="P78" s="22"/>
      <c r="Q78" s="22"/>
      <c r="R78" s="22"/>
      <c r="S78" s="22">
        <v>53</v>
      </c>
      <c r="T78" s="22"/>
      <c r="U78" s="22"/>
      <c r="V78" s="32"/>
      <c r="W78" s="273"/>
      <c r="X78" s="253">
        <v>57</v>
      </c>
      <c r="Y78" s="253"/>
      <c r="Z78" s="247"/>
      <c r="AA78" s="274"/>
      <c r="AB78" s="266">
        <f t="shared" si="0"/>
        <v>222</v>
      </c>
      <c r="AC78" s="55">
        <f t="shared" si="20"/>
        <v>55.210146729669233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/>
      <c r="E79" s="22"/>
      <c r="F79" s="22"/>
      <c r="G79" s="22">
        <v>20</v>
      </c>
      <c r="H79" s="22"/>
      <c r="I79" s="22">
        <v>10</v>
      </c>
      <c r="J79" s="22"/>
      <c r="K79" s="22"/>
      <c r="L79" s="42">
        <v>30</v>
      </c>
      <c r="M79" s="41"/>
      <c r="N79" s="22">
        <v>25</v>
      </c>
      <c r="O79" s="22"/>
      <c r="P79" s="22"/>
      <c r="Q79" s="22">
        <v>30</v>
      </c>
      <c r="R79" s="22"/>
      <c r="S79" s="22">
        <v>25</v>
      </c>
      <c r="T79" s="22"/>
      <c r="U79" s="22"/>
      <c r="V79" s="32">
        <v>35</v>
      </c>
      <c r="W79" s="273"/>
      <c r="X79" s="253">
        <v>35</v>
      </c>
      <c r="Y79" s="253"/>
      <c r="Z79" s="247"/>
      <c r="AA79" s="274"/>
      <c r="AB79" s="266">
        <f t="shared" si="0"/>
        <v>210</v>
      </c>
      <c r="AC79" s="55">
        <f t="shared" si="20"/>
        <v>52.225814474011436</v>
      </c>
      <c r="AD79" s="28">
        <v>40</v>
      </c>
      <c r="AE79" s="23">
        <f t="shared" ref="AE79:AE81" si="21">IFERROR((AC79-AD79),"")</f>
        <v>12.225814474011436</v>
      </c>
      <c r="AF79" s="47">
        <f>IFERROR((AC79*100/AD79),"")</f>
        <v>130.5645361850286</v>
      </c>
    </row>
    <row r="80" spans="1:32" s="21" customFormat="1" ht="15.75" x14ac:dyDescent="0.25">
      <c r="A80" s="46">
        <v>18</v>
      </c>
      <c r="B80" s="52" t="s">
        <v>67</v>
      </c>
      <c r="C80" s="41"/>
      <c r="D80" s="22"/>
      <c r="E80" s="22"/>
      <c r="F80" s="22"/>
      <c r="G80" s="22">
        <v>1.8</v>
      </c>
      <c r="H80" s="22"/>
      <c r="I80" s="22"/>
      <c r="J80" s="22"/>
      <c r="K80" s="22">
        <v>2.21</v>
      </c>
      <c r="L80" s="42">
        <v>2.4</v>
      </c>
      <c r="M80" s="41"/>
      <c r="N80" s="22"/>
      <c r="O80" s="22"/>
      <c r="P80" s="22">
        <v>2.2320000000000002</v>
      </c>
      <c r="Q80" s="22">
        <v>2.68</v>
      </c>
      <c r="R80" s="22"/>
      <c r="S80" s="22"/>
      <c r="T80" s="22"/>
      <c r="U80" s="22">
        <v>3.33</v>
      </c>
      <c r="V80" s="32">
        <v>2.9</v>
      </c>
      <c r="W80" s="273"/>
      <c r="X80" s="253"/>
      <c r="Y80" s="253"/>
      <c r="Z80" s="247"/>
      <c r="AA80" s="274"/>
      <c r="AB80" s="266">
        <f t="shared" si="0"/>
        <v>17.552</v>
      </c>
      <c r="AC80" s="55">
        <f t="shared" si="20"/>
        <v>4.365083312608804</v>
      </c>
      <c r="AD80" s="28">
        <v>5</v>
      </c>
      <c r="AE80" s="23">
        <f t="shared" si="21"/>
        <v>-0.634916687391196</v>
      </c>
      <c r="AF80" s="47">
        <f>IFERROR((AC80*100/AD80),"")</f>
        <v>87.301666252176091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13</v>
      </c>
      <c r="F81" s="24">
        <f t="shared" si="22"/>
        <v>17.8</v>
      </c>
      <c r="G81" s="24">
        <f t="shared" si="22"/>
        <v>0</v>
      </c>
      <c r="H81" s="24">
        <f t="shared" si="22"/>
        <v>19</v>
      </c>
      <c r="I81" s="24">
        <f t="shared" si="22"/>
        <v>12.933999999999999</v>
      </c>
      <c r="J81" s="24">
        <f t="shared" si="22"/>
        <v>16</v>
      </c>
      <c r="K81" s="24">
        <f t="shared" si="22"/>
        <v>20.9</v>
      </c>
      <c r="L81" s="44">
        <f t="shared" si="22"/>
        <v>0</v>
      </c>
      <c r="M81" s="43">
        <f t="shared" ref="M81:AA81" si="23">SUM(M82:M87)</f>
        <v>27</v>
      </c>
      <c r="N81" s="24">
        <f t="shared" si="23"/>
        <v>25.026</v>
      </c>
      <c r="O81" s="24">
        <f t="shared" si="23"/>
        <v>29</v>
      </c>
      <c r="P81" s="24">
        <f t="shared" si="23"/>
        <v>37</v>
      </c>
      <c r="Q81" s="24">
        <f t="shared" si="23"/>
        <v>0</v>
      </c>
      <c r="R81" s="24">
        <f t="shared" si="23"/>
        <v>31</v>
      </c>
      <c r="S81" s="24">
        <f t="shared" si="23"/>
        <v>30.053999999999998</v>
      </c>
      <c r="T81" s="24">
        <f t="shared" si="23"/>
        <v>33</v>
      </c>
      <c r="U81" s="24">
        <f t="shared" si="23"/>
        <v>40.299999999999997</v>
      </c>
      <c r="V81" s="33">
        <f t="shared" si="23"/>
        <v>0</v>
      </c>
      <c r="W81" s="275">
        <f t="shared" si="23"/>
        <v>31</v>
      </c>
      <c r="X81" s="254">
        <f t="shared" si="23"/>
        <v>29.196000000000002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412.21000000000004</v>
      </c>
      <c r="AC81" s="56">
        <f>IFERROR((AB81/$AB$5*1000),"")</f>
        <v>102.5142999253917</v>
      </c>
      <c r="AD81" s="24">
        <v>100</v>
      </c>
      <c r="AE81" s="63">
        <f t="shared" si="21"/>
        <v>2.5142999253916969</v>
      </c>
      <c r="AF81" s="48">
        <f>IFERROR((AC81*100/AD81),"")</f>
        <v>102.5142999253917</v>
      </c>
    </row>
    <row r="82" spans="1:32" s="21" customFormat="1" ht="15.75" x14ac:dyDescent="0.25">
      <c r="A82" s="285"/>
      <c r="B82" s="54" t="s">
        <v>68</v>
      </c>
      <c r="C82" s="41"/>
      <c r="D82" s="22"/>
      <c r="E82" s="22"/>
      <c r="F82" s="22">
        <v>17.8</v>
      </c>
      <c r="G82" s="22"/>
      <c r="H82" s="22"/>
      <c r="I82" s="22"/>
      <c r="J82" s="22"/>
      <c r="K82" s="22">
        <v>20.9</v>
      </c>
      <c r="L82" s="42"/>
      <c r="M82" s="41"/>
      <c r="N82" s="22">
        <v>25.026</v>
      </c>
      <c r="O82" s="22"/>
      <c r="P82" s="22">
        <v>37</v>
      </c>
      <c r="Q82" s="22"/>
      <c r="R82" s="22"/>
      <c r="S82" s="22"/>
      <c r="T82" s="22"/>
      <c r="U82" s="22">
        <v>40.299999999999997</v>
      </c>
      <c r="V82" s="32"/>
      <c r="W82" s="273"/>
      <c r="X82" s="253"/>
      <c r="Y82" s="253"/>
      <c r="Z82" s="247"/>
      <c r="AA82" s="274"/>
      <c r="AB82" s="266">
        <f t="shared" si="0"/>
        <v>141.02600000000001</v>
      </c>
      <c r="AC82" s="55">
        <f>IFERROR((AB82/$AB$5*1000),"")</f>
        <v>35.072370057199699</v>
      </c>
      <c r="AD82" s="29"/>
      <c r="AE82" s="25"/>
      <c r="AF82" s="49"/>
    </row>
    <row r="83" spans="1:32" s="21" customFormat="1" ht="15.75" x14ac:dyDescent="0.25">
      <c r="A83" s="285"/>
      <c r="B83" s="141" t="s">
        <v>101</v>
      </c>
      <c r="C83" s="41"/>
      <c r="D83" s="22"/>
      <c r="E83" s="22">
        <v>13</v>
      </c>
      <c r="F83" s="22"/>
      <c r="G83" s="22"/>
      <c r="H83" s="22">
        <v>19</v>
      </c>
      <c r="I83" s="22"/>
      <c r="J83" s="22">
        <v>16</v>
      </c>
      <c r="K83" s="22"/>
      <c r="L83" s="42"/>
      <c r="M83" s="41">
        <v>27</v>
      </c>
      <c r="N83" s="22"/>
      <c r="O83" s="22">
        <v>29</v>
      </c>
      <c r="P83" s="22"/>
      <c r="Q83" s="22"/>
      <c r="R83" s="22">
        <v>31</v>
      </c>
      <c r="S83" s="22"/>
      <c r="T83" s="22">
        <v>33</v>
      </c>
      <c r="U83" s="22"/>
      <c r="V83" s="32"/>
      <c r="W83" s="273">
        <v>31</v>
      </c>
      <c r="X83" s="253"/>
      <c r="Y83" s="253"/>
      <c r="Z83" s="247"/>
      <c r="AA83" s="274"/>
      <c r="AB83" s="266">
        <f t="shared" si="0"/>
        <v>199</v>
      </c>
      <c r="AC83" s="55">
        <f>IFERROR((AB83/$AB$5*1000),"")</f>
        <v>49.490176572991793</v>
      </c>
      <c r="AD83" s="30"/>
      <c r="AE83" s="26"/>
      <c r="AF83" s="50"/>
    </row>
    <row r="84" spans="1:32" s="21" customFormat="1" ht="15.75" x14ac:dyDescent="0.25">
      <c r="A84" s="285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285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/>
      <c r="F87" s="22"/>
      <c r="G87" s="22"/>
      <c r="H87" s="22"/>
      <c r="I87" s="22">
        <v>12.933999999999999</v>
      </c>
      <c r="J87" s="22"/>
      <c r="K87" s="22"/>
      <c r="L87" s="42"/>
      <c r="M87" s="41"/>
      <c r="N87" s="22"/>
      <c r="O87" s="22"/>
      <c r="P87" s="22"/>
      <c r="Q87" s="22"/>
      <c r="R87" s="22"/>
      <c r="S87" s="22">
        <v>30.053999999999998</v>
      </c>
      <c r="T87" s="22"/>
      <c r="U87" s="22"/>
      <c r="V87" s="32"/>
      <c r="W87" s="273"/>
      <c r="X87" s="253">
        <v>29.196000000000002</v>
      </c>
      <c r="Y87" s="253"/>
      <c r="Z87" s="247"/>
      <c r="AA87" s="274"/>
      <c r="AB87" s="266">
        <f t="shared" si="0"/>
        <v>72.183999999999997</v>
      </c>
      <c r="AC87" s="55">
        <f t="shared" ref="AC87:AC102" si="25">IFERROR((AB87/$AB$5*1000),"")</f>
        <v>17.951753295200199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/>
      <c r="G88" s="22"/>
      <c r="H88" s="22">
        <v>19</v>
      </c>
      <c r="I88" s="22"/>
      <c r="J88" s="22">
        <v>17</v>
      </c>
      <c r="K88" s="22"/>
      <c r="L88" s="42"/>
      <c r="M88" s="41">
        <v>27</v>
      </c>
      <c r="N88" s="22"/>
      <c r="O88" s="22">
        <v>29</v>
      </c>
      <c r="P88" s="22"/>
      <c r="Q88" s="22"/>
      <c r="R88" s="22">
        <v>31</v>
      </c>
      <c r="S88" s="22"/>
      <c r="T88" s="22">
        <v>33</v>
      </c>
      <c r="U88" s="22"/>
      <c r="V88" s="32"/>
      <c r="W88" s="273">
        <v>31</v>
      </c>
      <c r="X88" s="253"/>
      <c r="Y88" s="253"/>
      <c r="Z88" s="247"/>
      <c r="AA88" s="274"/>
      <c r="AB88" s="266">
        <f t="shared" si="0"/>
        <v>187</v>
      </c>
      <c r="AC88" s="55">
        <f t="shared" si="25"/>
        <v>46.505844317333995</v>
      </c>
      <c r="AD88" s="28">
        <v>50</v>
      </c>
      <c r="AE88" s="23">
        <f t="shared" ref="AE88:AE93" si="26">IFERROR((AC88-AD88),"")</f>
        <v>-3.4941556826660047</v>
      </c>
      <c r="AF88" s="47">
        <f t="shared" ref="AF88:AF93" si="27">IFERROR((AC88*100/AD88),"")</f>
        <v>93.011688634667991</v>
      </c>
    </row>
    <row r="89" spans="1:32" s="21" customFormat="1" ht="31.5" x14ac:dyDescent="0.25">
      <c r="A89" s="46">
        <v>21</v>
      </c>
      <c r="B89" s="52" t="s">
        <v>18</v>
      </c>
      <c r="C89" s="41"/>
      <c r="D89" s="22"/>
      <c r="E89" s="22">
        <v>1.5</v>
      </c>
      <c r="F89" s="22">
        <v>1.05</v>
      </c>
      <c r="G89" s="22">
        <v>1.75</v>
      </c>
      <c r="H89" s="22">
        <v>2.1</v>
      </c>
      <c r="I89" s="22">
        <v>1.4</v>
      </c>
      <c r="J89" s="22">
        <v>1.4</v>
      </c>
      <c r="K89" s="22">
        <v>1.75</v>
      </c>
      <c r="L89" s="42">
        <v>2.1</v>
      </c>
      <c r="M89" s="41">
        <v>2.1</v>
      </c>
      <c r="N89" s="22">
        <v>2.4500000000000002</v>
      </c>
      <c r="O89" s="22">
        <v>2.4500000000000002</v>
      </c>
      <c r="P89" s="22">
        <v>2.8</v>
      </c>
      <c r="Q89" s="22">
        <v>2.1</v>
      </c>
      <c r="R89" s="22">
        <v>3.15</v>
      </c>
      <c r="S89" s="22">
        <v>2.8</v>
      </c>
      <c r="T89" s="22">
        <v>2.8</v>
      </c>
      <c r="U89" s="22">
        <v>2.8</v>
      </c>
      <c r="V89" s="32">
        <v>2.4500000000000002</v>
      </c>
      <c r="W89" s="273">
        <v>2.4500000000000002</v>
      </c>
      <c r="X89" s="253">
        <v>2.8</v>
      </c>
      <c r="Y89" s="253"/>
      <c r="Z89" s="247"/>
      <c r="AA89" s="274"/>
      <c r="AB89" s="266">
        <f t="shared" si="0"/>
        <v>44.2</v>
      </c>
      <c r="AC89" s="55">
        <f t="shared" si="25"/>
        <v>10.992290475006218</v>
      </c>
      <c r="AD89" s="28">
        <v>10</v>
      </c>
      <c r="AE89" s="23">
        <f t="shared" si="26"/>
        <v>0.99229047500621803</v>
      </c>
      <c r="AF89" s="47">
        <f t="shared" si="27"/>
        <v>109.92290475006219</v>
      </c>
    </row>
    <row r="90" spans="1:32" s="21" customFormat="1" ht="15.75" x14ac:dyDescent="0.25">
      <c r="A90" s="46">
        <v>22</v>
      </c>
      <c r="B90" s="52" t="s">
        <v>19</v>
      </c>
      <c r="C90" s="41"/>
      <c r="D90" s="22"/>
      <c r="E90" s="22">
        <v>0.02</v>
      </c>
      <c r="F90" s="22">
        <v>0.02</v>
      </c>
      <c r="G90" s="22">
        <v>0.3</v>
      </c>
      <c r="H90" s="22">
        <v>0.03</v>
      </c>
      <c r="I90" s="22">
        <v>0.03</v>
      </c>
      <c r="J90" s="22"/>
      <c r="K90" s="22">
        <v>0.03</v>
      </c>
      <c r="L90" s="42">
        <v>0.04</v>
      </c>
      <c r="M90" s="41">
        <v>0.05</v>
      </c>
      <c r="N90" s="22"/>
      <c r="O90" s="22">
        <v>0.5</v>
      </c>
      <c r="P90" s="22">
        <v>0.05</v>
      </c>
      <c r="Q90" s="22">
        <v>0.05</v>
      </c>
      <c r="R90" s="22">
        <v>0.1</v>
      </c>
      <c r="S90" s="22"/>
      <c r="T90" s="22">
        <v>0.05</v>
      </c>
      <c r="U90" s="22">
        <v>0.05</v>
      </c>
      <c r="V90" s="32">
        <v>0.05</v>
      </c>
      <c r="W90" s="273">
        <v>0.05</v>
      </c>
      <c r="X90" s="253">
        <v>0.05</v>
      </c>
      <c r="Y90" s="253"/>
      <c r="Z90" s="247"/>
      <c r="AA90" s="274"/>
      <c r="AB90" s="266">
        <f t="shared" si="0"/>
        <v>1.4700000000000004</v>
      </c>
      <c r="AC90" s="55">
        <f t="shared" si="25"/>
        <v>0.36558070131808018</v>
      </c>
      <c r="AD90" s="28">
        <v>0.2</v>
      </c>
      <c r="AE90" s="23">
        <f t="shared" si="26"/>
        <v>0.16558070131808017</v>
      </c>
      <c r="AF90" s="47">
        <f t="shared" si="27"/>
        <v>182.79035065904006</v>
      </c>
    </row>
    <row r="91" spans="1:32" s="21" customFormat="1" ht="15.75" x14ac:dyDescent="0.25">
      <c r="A91" s="46">
        <v>23</v>
      </c>
      <c r="B91" s="52" t="s">
        <v>20</v>
      </c>
      <c r="C91" s="41"/>
      <c r="D91" s="22"/>
      <c r="E91" s="22">
        <v>0.26200000000000001</v>
      </c>
      <c r="F91" s="22">
        <v>0.13</v>
      </c>
      <c r="G91" s="22">
        <v>0.45</v>
      </c>
      <c r="H91" s="22">
        <v>0.25</v>
      </c>
      <c r="I91" s="22">
        <v>0.26</v>
      </c>
      <c r="J91" s="22">
        <v>0.26</v>
      </c>
      <c r="K91" s="22">
        <v>0.26</v>
      </c>
      <c r="L91" s="42">
        <v>0.4</v>
      </c>
      <c r="M91" s="41">
        <v>0.5</v>
      </c>
      <c r="N91" s="22">
        <v>0.46</v>
      </c>
      <c r="O91" s="22">
        <v>0.5</v>
      </c>
      <c r="P91" s="22">
        <v>0.5</v>
      </c>
      <c r="Q91" s="22">
        <v>0.5</v>
      </c>
      <c r="R91" s="22">
        <v>2</v>
      </c>
      <c r="S91" s="22">
        <v>1</v>
      </c>
      <c r="T91" s="22">
        <v>0.5</v>
      </c>
      <c r="U91" s="22">
        <v>0.5</v>
      </c>
      <c r="V91" s="32">
        <v>0.5</v>
      </c>
      <c r="W91" s="273">
        <v>0.5</v>
      </c>
      <c r="X91" s="253">
        <v>0.5</v>
      </c>
      <c r="Y91" s="253"/>
      <c r="Z91" s="247"/>
      <c r="AA91" s="274"/>
      <c r="AB91" s="266">
        <f t="shared" si="0"/>
        <v>10.231999999999999</v>
      </c>
      <c r="AC91" s="55">
        <f t="shared" si="25"/>
        <v>2.5446406366575478</v>
      </c>
      <c r="AD91" s="28">
        <v>2</v>
      </c>
      <c r="AE91" s="23">
        <f t="shared" si="26"/>
        <v>0.54464063665754781</v>
      </c>
      <c r="AF91" s="47">
        <f t="shared" si="27"/>
        <v>127.2320318328774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>
        <v>0.2</v>
      </c>
      <c r="F92" s="22"/>
      <c r="G92" s="22"/>
      <c r="H92" s="22"/>
      <c r="I92" s="22">
        <v>0.25</v>
      </c>
      <c r="J92" s="22"/>
      <c r="K92" s="22"/>
      <c r="L92" s="42"/>
      <c r="M92" s="41"/>
      <c r="N92" s="22"/>
      <c r="O92" s="22"/>
      <c r="P92" s="22"/>
      <c r="Q92" s="22"/>
      <c r="R92" s="22"/>
      <c r="S92" s="22">
        <v>0.05</v>
      </c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0.5</v>
      </c>
      <c r="AC92" s="55">
        <f t="shared" si="25"/>
        <v>0.12434717731907487</v>
      </c>
      <c r="AD92" s="28">
        <v>1</v>
      </c>
      <c r="AE92" s="23">
        <f t="shared" si="26"/>
        <v>-0.87565282268092515</v>
      </c>
      <c r="AF92" s="47">
        <f t="shared" si="27"/>
        <v>12.434717731907487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>
        <v>1</v>
      </c>
      <c r="F93" s="39"/>
      <c r="G93" s="39"/>
      <c r="H93" s="39">
        <v>1.2</v>
      </c>
      <c r="I93" s="39"/>
      <c r="J93" s="39"/>
      <c r="K93" s="39">
        <v>2</v>
      </c>
      <c r="L93" s="60">
        <v>1</v>
      </c>
      <c r="M93" s="59">
        <v>2.5</v>
      </c>
      <c r="N93" s="39"/>
      <c r="O93" s="39"/>
      <c r="P93" s="39"/>
      <c r="Q93" s="39"/>
      <c r="R93" s="39"/>
      <c r="S93" s="39">
        <v>1.4</v>
      </c>
      <c r="T93" s="39">
        <v>3</v>
      </c>
      <c r="U93" s="39">
        <v>2</v>
      </c>
      <c r="V93" s="72"/>
      <c r="W93" s="277"/>
      <c r="X93" s="278"/>
      <c r="Y93" s="278"/>
      <c r="Z93" s="279"/>
      <c r="AA93" s="280"/>
      <c r="AB93" s="268">
        <f t="shared" si="28"/>
        <v>14.1</v>
      </c>
      <c r="AC93" s="61">
        <f t="shared" si="25"/>
        <v>3.5065904003979109</v>
      </c>
      <c r="AD93" s="40">
        <v>10</v>
      </c>
      <c r="AE93" s="64">
        <f t="shared" si="26"/>
        <v>-6.4934095996020886</v>
      </c>
      <c r="AF93" s="62">
        <f t="shared" si="27"/>
        <v>35.065904003979107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/>
      <c r="G94" s="176"/>
      <c r="H94" s="176"/>
      <c r="I94" s="176"/>
      <c r="J94" s="176"/>
      <c r="K94" s="176"/>
      <c r="L94" s="177"/>
      <c r="M94" s="175"/>
      <c r="N94" s="184">
        <v>3.45</v>
      </c>
      <c r="O94" s="176">
        <v>2.76</v>
      </c>
      <c r="P94" s="176"/>
      <c r="Q94" s="176"/>
      <c r="R94" s="176"/>
      <c r="S94" s="176"/>
      <c r="T94" s="176"/>
      <c r="U94" s="185">
        <v>4.1399999999999997</v>
      </c>
      <c r="V94" s="185"/>
      <c r="W94" s="175"/>
      <c r="X94" s="176">
        <v>3.45</v>
      </c>
      <c r="Y94" s="176"/>
      <c r="Z94" s="184"/>
      <c r="AA94" s="177"/>
      <c r="AB94" s="186">
        <f>SUM(C94:AA94)</f>
        <v>13.8</v>
      </c>
      <c r="AC94" s="187">
        <f t="shared" si="25"/>
        <v>3.4319820940064663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/>
      <c r="F96" s="148"/>
      <c r="G96" s="148"/>
      <c r="H96" s="148"/>
      <c r="I96" s="148"/>
      <c r="J96" s="148"/>
      <c r="K96" s="148">
        <v>2.5</v>
      </c>
      <c r="L96" s="179"/>
      <c r="M96" s="178"/>
      <c r="N96" s="149"/>
      <c r="O96" s="148"/>
      <c r="P96" s="148"/>
      <c r="Q96" s="148"/>
      <c r="R96" s="148"/>
      <c r="S96" s="148"/>
      <c r="T96" s="148"/>
      <c r="U96" s="150">
        <v>7.5</v>
      </c>
      <c r="V96" s="150">
        <v>7.5</v>
      </c>
      <c r="W96" s="281"/>
      <c r="X96" s="255"/>
      <c r="Y96" s="255"/>
      <c r="Z96" s="149"/>
      <c r="AA96" s="179"/>
      <c r="AB96" s="193">
        <f t="shared" si="29"/>
        <v>17.5</v>
      </c>
      <c r="AC96" s="153">
        <f t="shared" si="25"/>
        <v>4.35215120616762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/>
      <c r="D98" s="133"/>
      <c r="E98" s="133"/>
      <c r="F98" s="133"/>
      <c r="G98" s="133">
        <v>1.8</v>
      </c>
      <c r="H98" s="133"/>
      <c r="I98" s="133"/>
      <c r="J98" s="133"/>
      <c r="K98" s="133"/>
      <c r="L98" s="181"/>
      <c r="M98" s="180"/>
      <c r="N98" s="134"/>
      <c r="O98" s="133"/>
      <c r="P98" s="133"/>
      <c r="Q98" s="133">
        <v>2.52</v>
      </c>
      <c r="R98" s="133"/>
      <c r="S98" s="133"/>
      <c r="T98" s="133"/>
      <c r="U98" s="135"/>
      <c r="V98" s="135">
        <v>3.6</v>
      </c>
      <c r="W98" s="180"/>
      <c r="X98" s="133">
        <v>4.32</v>
      </c>
      <c r="Y98" s="133"/>
      <c r="Z98" s="134"/>
      <c r="AA98" s="181"/>
      <c r="AB98" s="194">
        <f t="shared" si="30"/>
        <v>12.24</v>
      </c>
      <c r="AC98" s="61">
        <f t="shared" si="25"/>
        <v>3.0440189007709524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/>
      <c r="D100" s="142"/>
      <c r="E100" s="142">
        <v>14</v>
      </c>
      <c r="F100" s="142">
        <v>2</v>
      </c>
      <c r="G100" s="142">
        <v>24</v>
      </c>
      <c r="H100" s="142">
        <v>20</v>
      </c>
      <c r="I100" s="142"/>
      <c r="J100" s="142">
        <v>22</v>
      </c>
      <c r="K100" s="142">
        <v>2</v>
      </c>
      <c r="L100" s="183">
        <v>2</v>
      </c>
      <c r="M100" s="182">
        <v>2</v>
      </c>
      <c r="N100" s="142">
        <v>4</v>
      </c>
      <c r="O100" s="142">
        <v>40</v>
      </c>
      <c r="P100" s="142">
        <v>34</v>
      </c>
      <c r="Q100" s="142"/>
      <c r="R100" s="142">
        <v>2</v>
      </c>
      <c r="S100" s="142">
        <v>2</v>
      </c>
      <c r="T100" s="142">
        <v>50</v>
      </c>
      <c r="U100" s="142">
        <v>2</v>
      </c>
      <c r="V100" s="251">
        <v>44</v>
      </c>
      <c r="W100" s="180">
        <v>8</v>
      </c>
      <c r="X100" s="133">
        <v>6</v>
      </c>
      <c r="Y100" s="133"/>
      <c r="Z100" s="249"/>
      <c r="AA100" s="183"/>
      <c r="AB100" s="196">
        <f t="shared" si="30"/>
        <v>280</v>
      </c>
      <c r="AC100" s="167">
        <f t="shared" si="25"/>
        <v>69.634419298681919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/>
      <c r="D101" s="133"/>
      <c r="E101" s="133"/>
      <c r="F101" s="133">
        <v>0.2</v>
      </c>
      <c r="G101" s="133"/>
      <c r="H101" s="133"/>
      <c r="I101" s="133"/>
      <c r="J101" s="133">
        <v>0.2</v>
      </c>
      <c r="K101" s="133"/>
      <c r="L101" s="181"/>
      <c r="M101" s="180"/>
      <c r="N101" s="133">
        <v>0.4</v>
      </c>
      <c r="O101" s="133"/>
      <c r="P101" s="133"/>
      <c r="Q101" s="133"/>
      <c r="R101" s="133"/>
      <c r="S101" s="133">
        <v>0.5</v>
      </c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1.3</v>
      </c>
      <c r="AC101" s="198">
        <f t="shared" si="25"/>
        <v>0.32330266102959465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98" activePane="bottomRight" state="frozen"/>
      <selection pane="topRight" activeCell="C1" sqref="C1"/>
      <selection pane="bottomLeft" activeCell="A4" sqref="A4"/>
      <selection pane="bottomRight" activeCell="Q13" sqref="Q1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IPȘPG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63.543894553593631</v>
      </c>
      <c r="D6" s="81">
        <f t="shared" ref="D6:D8" si="0">IFERROR(IF($C6=0,"",$C6-E6),"")</f>
        <v>63.543894553593631</v>
      </c>
      <c r="E6" s="14">
        <v>0</v>
      </c>
      <c r="F6" s="86">
        <f t="shared" ref="F6:F8" si="1">IFERROR(IF($C6=0,"",$D6*G6),"")</f>
        <v>5.1470554588410842</v>
      </c>
      <c r="G6" s="14">
        <v>8.1000000000000003E-2</v>
      </c>
      <c r="H6" s="154">
        <f t="shared" ref="H6:H8" si="2">IFERROR(IF($C6=0,"",$D6*I6),"")</f>
        <v>0.76252673464312359</v>
      </c>
      <c r="I6" s="14">
        <v>1.2E-2</v>
      </c>
      <c r="J6" s="90">
        <f t="shared" ref="J6:J8" si="3">IFERROR(IF($C6=0,"",$D6*K6),"")</f>
        <v>30.501069385724943</v>
      </c>
      <c r="K6" s="14">
        <v>0.48</v>
      </c>
      <c r="L6" s="77">
        <f t="shared" ref="L6:L8" si="4">IFERROR(IF($C6=0,"",$D6*M6),"")</f>
        <v>169.66219845809499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51.604078587416062</v>
      </c>
      <c r="D7" s="82">
        <f t="shared" si="0"/>
        <v>51.604078587416062</v>
      </c>
      <c r="E7" s="15">
        <v>0</v>
      </c>
      <c r="F7" s="87">
        <f t="shared" si="1"/>
        <v>4.6443670728674453</v>
      </c>
      <c r="G7" s="15">
        <v>0.09</v>
      </c>
      <c r="H7" s="91">
        <f t="shared" si="2"/>
        <v>1.5481223576224818</v>
      </c>
      <c r="I7" s="15">
        <v>0.03</v>
      </c>
      <c r="J7" s="91">
        <f t="shared" si="3"/>
        <v>24.76995772195971</v>
      </c>
      <c r="K7" s="15">
        <v>0.48</v>
      </c>
      <c r="L7" s="78">
        <f t="shared" si="4"/>
        <v>133.13852275553344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14.013926883859735</v>
      </c>
      <c r="D8" s="82">
        <f t="shared" si="0"/>
        <v>14.013926883859735</v>
      </c>
      <c r="E8" s="15">
        <v>0</v>
      </c>
      <c r="F8" s="87">
        <f t="shared" si="1"/>
        <v>1.4013926883859735</v>
      </c>
      <c r="G8" s="15">
        <v>0.1</v>
      </c>
      <c r="H8" s="91">
        <f t="shared" si="2"/>
        <v>0.14013926883859737</v>
      </c>
      <c r="I8" s="15">
        <v>0.01</v>
      </c>
      <c r="J8" s="91">
        <f t="shared" si="3"/>
        <v>10.230166625217606</v>
      </c>
      <c r="K8" s="15">
        <v>0.73</v>
      </c>
      <c r="L8" s="78">
        <f t="shared" si="4"/>
        <v>50.169858244217856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45.113155931360353</v>
      </c>
      <c r="D9" s="83">
        <f>SUM(D10:D18)</f>
        <v>44.812086545635417</v>
      </c>
      <c r="E9" s="16"/>
      <c r="F9" s="88">
        <f>SUM(F10:F18)</f>
        <v>4.5810261253419551</v>
      </c>
      <c r="G9" s="16"/>
      <c r="H9" s="92">
        <f>SUM(H10:H18)</f>
        <v>0.99589478985327029</v>
      </c>
      <c r="I9" s="16"/>
      <c r="J9" s="92">
        <f>SUM(J10:J18)</f>
        <v>30.178734742601343</v>
      </c>
      <c r="K9" s="16"/>
      <c r="L9" s="79">
        <f>SUM(L10:L18)</f>
        <v>150.72773489181796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4.924148221835364</v>
      </c>
      <c r="D10" s="84">
        <f>IFERROR(IF($C10=0,"",$C10-E10*C10/100),"")</f>
        <v>4.8749067396170105</v>
      </c>
      <c r="E10" s="17">
        <v>1</v>
      </c>
      <c r="F10" s="89">
        <f t="shared" ref="F10:F20" si="5">IFERROR(IF($C10=0,"",$D10*G10),"")</f>
        <v>0.56548918179557328</v>
      </c>
      <c r="G10" s="17">
        <v>0.11600000000000001</v>
      </c>
      <c r="H10" s="93">
        <f t="shared" ref="H10:H20" si="6">IFERROR(IF($C10=0,"",$D10*I10),"")</f>
        <v>9.7498134792340208E-2</v>
      </c>
      <c r="I10" s="17">
        <v>0.02</v>
      </c>
      <c r="J10" s="93">
        <f t="shared" ref="J10:J20" si="7">IFERROR(IF($C10=0,"",$D10*K10),"")</f>
        <v>2.8761949763740362</v>
      </c>
      <c r="K10" s="18">
        <v>0.59</v>
      </c>
      <c r="L10" s="80">
        <f t="shared" ref="L10:L20" si="8">IFERROR(IF($C10=0,"",$D10*M10),"")</f>
        <v>16.720930116886347</v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9.6866451131559312</v>
      </c>
      <c r="D11" s="84">
        <f t="shared" ref="D11:D74" si="9">IFERROR(IF($C11=0,"",$C11-E11*C11/100),"")</f>
        <v>9.5897786620243721</v>
      </c>
      <c r="E11" s="144">
        <v>1</v>
      </c>
      <c r="F11" s="89">
        <f t="shared" si="5"/>
        <v>0.70005384232777912</v>
      </c>
      <c r="G11" s="17">
        <v>7.2999999999999995E-2</v>
      </c>
      <c r="H11" s="93">
        <f t="shared" si="6"/>
        <v>0.19179557324048746</v>
      </c>
      <c r="I11" s="17">
        <v>0.02</v>
      </c>
      <c r="J11" s="93">
        <f t="shared" si="7"/>
        <v>6.0415605570753543</v>
      </c>
      <c r="K11" s="18">
        <v>0.63</v>
      </c>
      <c r="L11" s="80">
        <f t="shared" si="8"/>
        <v>35.002692116388957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3.9169360855508581</v>
      </c>
      <c r="D12" s="84">
        <f t="shared" si="9"/>
        <v>3.897351405123104</v>
      </c>
      <c r="E12" s="144">
        <v>0.5</v>
      </c>
      <c r="F12" s="89">
        <f t="shared" si="5"/>
        <v>0.3897351405123104</v>
      </c>
      <c r="G12" s="17">
        <v>0.1</v>
      </c>
      <c r="H12" s="93">
        <f t="shared" si="6"/>
        <v>0.15589405620492416</v>
      </c>
      <c r="I12" s="17">
        <v>0.04</v>
      </c>
      <c r="J12" s="93">
        <f t="shared" si="7"/>
        <v>2.61122544143248</v>
      </c>
      <c r="K12" s="18">
        <v>0.67</v>
      </c>
      <c r="L12" s="80">
        <f t="shared" si="8"/>
        <v>12.666392066650088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5.3767719472767963</v>
      </c>
      <c r="D13" s="84">
        <f t="shared" si="9"/>
        <v>5.3230042278040282</v>
      </c>
      <c r="E13" s="144">
        <v>1</v>
      </c>
      <c r="F13" s="89">
        <f t="shared" si="5"/>
        <v>0.63876050733648337</v>
      </c>
      <c r="G13" s="17">
        <v>0.12</v>
      </c>
      <c r="H13" s="93">
        <f t="shared" si="6"/>
        <v>5.3230042278040283E-2</v>
      </c>
      <c r="I13" s="17">
        <v>0.01</v>
      </c>
      <c r="J13" s="93">
        <f t="shared" si="7"/>
        <v>3.566412832628699</v>
      </c>
      <c r="K13" s="18">
        <v>0.67</v>
      </c>
      <c r="L13" s="80">
        <f t="shared" si="8"/>
        <v>19.00312509326038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7.920915195225068</v>
      </c>
      <c r="D14" s="84">
        <f t="shared" si="9"/>
        <v>7.8813106192489428</v>
      </c>
      <c r="E14" s="144">
        <v>0.5</v>
      </c>
      <c r="F14" s="89">
        <f t="shared" si="5"/>
        <v>0.89058809997513055</v>
      </c>
      <c r="G14" s="17">
        <v>0.113</v>
      </c>
      <c r="H14" s="93">
        <f t="shared" si="6"/>
        <v>5.5169174334742603E-2</v>
      </c>
      <c r="I14" s="17">
        <v>7.0000000000000001E-3</v>
      </c>
      <c r="J14" s="93">
        <f t="shared" si="7"/>
        <v>5.7533567520517277</v>
      </c>
      <c r="K14" s="18">
        <v>0.73</v>
      </c>
      <c r="L14" s="80">
        <f t="shared" si="8"/>
        <v>27.032895424023874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4.327281770703804</v>
      </c>
      <c r="D15" s="84">
        <f t="shared" si="9"/>
        <v>4.3229544889331004</v>
      </c>
      <c r="E15" s="144">
        <v>0.1</v>
      </c>
      <c r="F15" s="89">
        <f t="shared" si="5"/>
        <v>0.51443158418303891</v>
      </c>
      <c r="G15" s="34">
        <v>0.11899999999999999</v>
      </c>
      <c r="H15" s="93">
        <f t="shared" si="6"/>
        <v>0.25073136035811983</v>
      </c>
      <c r="I15" s="34">
        <v>5.8000000000000003E-2</v>
      </c>
      <c r="J15" s="93">
        <f t="shared" si="7"/>
        <v>2.8272122357622478</v>
      </c>
      <c r="K15" s="36">
        <v>0.65400000000000003</v>
      </c>
      <c r="L15" s="80">
        <f t="shared" si="8"/>
        <v>10.634468042775428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5.7697090276050744</v>
      </c>
      <c r="D16" s="84">
        <f t="shared" si="9"/>
        <v>5.763939318577469</v>
      </c>
      <c r="E16" s="144">
        <v>0.1</v>
      </c>
      <c r="F16" s="89">
        <f t="shared" si="5"/>
        <v>0.53604635662770461</v>
      </c>
      <c r="G16" s="17">
        <v>9.2999999999999999E-2</v>
      </c>
      <c r="H16" s="93">
        <f t="shared" si="6"/>
        <v>6.340333250435215E-2</v>
      </c>
      <c r="I16" s="17">
        <v>1.0999999999999999E-2</v>
      </c>
      <c r="J16" s="93">
        <f t="shared" si="7"/>
        <v>4.2076757025615521</v>
      </c>
      <c r="K16" s="18">
        <v>0.73</v>
      </c>
      <c r="L16" s="80">
        <f t="shared" si="8"/>
        <v>17.810572494404379</v>
      </c>
      <c r="M16" s="10">
        <v>3.09</v>
      </c>
      <c r="N16" s="1"/>
    </row>
    <row r="17" spans="1:14" ht="15.75" x14ac:dyDescent="0.25">
      <c r="A17" s="301"/>
      <c r="B17" s="141" t="s">
        <v>93</v>
      </c>
      <c r="C17" s="157">
        <f>Analiza_CANTITATIVA!AC17</f>
        <v>3.0340711265854265</v>
      </c>
      <c r="D17" s="84">
        <f t="shared" si="9"/>
        <v>3.0037304153195721</v>
      </c>
      <c r="E17" s="144">
        <v>1</v>
      </c>
      <c r="F17" s="136">
        <f t="shared" si="5"/>
        <v>0.33041034568515293</v>
      </c>
      <c r="G17" s="137">
        <v>0.11</v>
      </c>
      <c r="H17" s="138">
        <f t="shared" si="6"/>
        <v>0.12615667744342204</v>
      </c>
      <c r="I17" s="137">
        <v>4.2000000000000003E-2</v>
      </c>
      <c r="J17" s="138">
        <f t="shared" si="7"/>
        <v>2.1927232031832875</v>
      </c>
      <c r="K17" s="139">
        <v>0.73</v>
      </c>
      <c r="L17" s="140">
        <f t="shared" si="8"/>
        <v>11.354100969907982</v>
      </c>
      <c r="M17" s="10">
        <v>3.78</v>
      </c>
      <c r="N17" s="1"/>
    </row>
    <row r="18" spans="1:14" ht="15.75" x14ac:dyDescent="0.25">
      <c r="A18" s="302"/>
      <c r="B18" s="141" t="s">
        <v>94</v>
      </c>
      <c r="C18" s="157">
        <f>Analiza_CANTITATIVA!AC18</f>
        <v>0.15667744342203432</v>
      </c>
      <c r="D18" s="84">
        <f t="shared" si="9"/>
        <v>0.15511066898781398</v>
      </c>
      <c r="E18" s="144">
        <v>1</v>
      </c>
      <c r="F18" s="136">
        <f t="shared" si="5"/>
        <v>1.5511066898781399E-2</v>
      </c>
      <c r="G18" s="137">
        <v>0.1</v>
      </c>
      <c r="H18" s="138">
        <f t="shared" si="6"/>
        <v>2.0164386968415816E-3</v>
      </c>
      <c r="I18" s="137">
        <v>1.2999999999999999E-2</v>
      </c>
      <c r="J18" s="138">
        <f t="shared" si="7"/>
        <v>0.10237304153195723</v>
      </c>
      <c r="K18" s="139">
        <v>0.66</v>
      </c>
      <c r="L18" s="140">
        <f t="shared" si="8"/>
        <v>0.50255856752051731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8.5550857995523497</v>
      </c>
      <c r="D19" s="84">
        <f t="shared" si="9"/>
        <v>8.5550857995523497</v>
      </c>
      <c r="E19" s="145">
        <v>0</v>
      </c>
      <c r="F19" s="87">
        <f t="shared" si="5"/>
        <v>0.85550857995523499</v>
      </c>
      <c r="G19" s="15">
        <v>0.1</v>
      </c>
      <c r="H19" s="91">
        <f t="shared" si="6"/>
        <v>0.11121611539418054</v>
      </c>
      <c r="I19" s="35">
        <v>1.2999999999999999E-2</v>
      </c>
      <c r="J19" s="91">
        <f t="shared" si="7"/>
        <v>6.3307634916687388</v>
      </c>
      <c r="K19" s="20">
        <v>0.74</v>
      </c>
      <c r="L19" s="78">
        <f t="shared" si="8"/>
        <v>30.798308878388461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147.32653568763993</v>
      </c>
      <c r="D20" s="84">
        <f t="shared" si="9"/>
        <v>106.07510569510075</v>
      </c>
      <c r="E20" s="145">
        <v>28</v>
      </c>
      <c r="F20" s="87">
        <f t="shared" si="5"/>
        <v>2.1215021139020149</v>
      </c>
      <c r="G20" s="15">
        <v>0.02</v>
      </c>
      <c r="H20" s="91">
        <f t="shared" si="6"/>
        <v>0.10607510569510074</v>
      </c>
      <c r="I20" s="15">
        <v>1E-3</v>
      </c>
      <c r="J20" s="91">
        <f t="shared" si="7"/>
        <v>20.154270082069143</v>
      </c>
      <c r="K20" s="20">
        <v>0.19</v>
      </c>
      <c r="L20" s="78">
        <f t="shared" si="8"/>
        <v>84.860084556080608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286.4038796319324</v>
      </c>
      <c r="D21" s="83">
        <f>SUM(D22:D47)</f>
        <v>235.20654066152696</v>
      </c>
      <c r="E21" s="16"/>
      <c r="F21" s="88">
        <f>SUM(F22:F47)</f>
        <v>2.8031380253668248</v>
      </c>
      <c r="G21" s="16"/>
      <c r="H21" s="92">
        <f>SUM(H22:H47)</f>
        <v>0.14127978114896791</v>
      </c>
      <c r="I21" s="16"/>
      <c r="J21" s="92">
        <f>SUM(J22:J47)</f>
        <v>17.712930614275056</v>
      </c>
      <c r="K21" s="16"/>
      <c r="L21" s="79">
        <f>SUM(L22:L47)</f>
        <v>71.179890574483963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16.463566277045512</v>
      </c>
      <c r="D23" s="84">
        <f t="shared" si="9"/>
        <v>12.347674707784133</v>
      </c>
      <c r="E23" s="137">
        <v>25</v>
      </c>
      <c r="F23" s="89">
        <f t="shared" ref="F23:F102" si="11">IFERROR(IF($C23=0,"",$D23*G23),"")</f>
        <v>7.4086048246704797E-2</v>
      </c>
      <c r="G23" s="17">
        <v>6.0000000000000001E-3</v>
      </c>
      <c r="H23" s="93">
        <f t="shared" ref="H23:H102" si="12">IFERROR(IF($C23=0,"",$D23*I23),"")</f>
        <v>3.7043024123352399E-2</v>
      </c>
      <c r="I23" s="17">
        <v>3.0000000000000001E-3</v>
      </c>
      <c r="J23" s="93">
        <f t="shared" ref="J23:J102" si="13">IFERROR(IF($C23=0,"",$D23*K23),"")</f>
        <v>0.70381745834369558</v>
      </c>
      <c r="K23" s="34">
        <v>5.7000000000000002E-2</v>
      </c>
      <c r="L23" s="80">
        <f t="shared" si="10"/>
        <v>1.4817209649340959</v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31.335488684406865</v>
      </c>
      <c r="D24" s="84">
        <f t="shared" si="9"/>
        <v>25.068390947525494</v>
      </c>
      <c r="E24" s="137">
        <v>20</v>
      </c>
      <c r="F24" s="89">
        <f t="shared" si="11"/>
        <v>0.20054712758020396</v>
      </c>
      <c r="G24" s="17">
        <v>8.0000000000000002E-3</v>
      </c>
      <c r="H24" s="93">
        <f t="shared" si="12"/>
        <v>0</v>
      </c>
      <c r="I24" s="17"/>
      <c r="J24" s="93">
        <f t="shared" si="13"/>
        <v>1.3536931111663766</v>
      </c>
      <c r="K24" s="34">
        <v>5.3999999999999999E-2</v>
      </c>
      <c r="L24" s="80">
        <f t="shared" si="10"/>
        <v>7.7712011937329031</v>
      </c>
      <c r="M24" s="13">
        <v>0.31</v>
      </c>
      <c r="N24" s="1"/>
    </row>
    <row r="25" spans="1:14" ht="15.75" x14ac:dyDescent="0.25">
      <c r="A25" s="301"/>
      <c r="B25" s="141" t="s">
        <v>106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1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34.730166625217606</v>
      </c>
      <c r="D27" s="84">
        <f t="shared" si="9"/>
        <v>29.173339965182791</v>
      </c>
      <c r="E27" s="137">
        <v>16</v>
      </c>
      <c r="F27" s="89">
        <f t="shared" si="11"/>
        <v>0.4959467794081075</v>
      </c>
      <c r="G27" s="34">
        <v>1.7000000000000001E-2</v>
      </c>
      <c r="H27" s="93">
        <f t="shared" si="12"/>
        <v>0</v>
      </c>
      <c r="I27" s="17"/>
      <c r="J27" s="93">
        <f t="shared" si="13"/>
        <v>2.7714672966923652</v>
      </c>
      <c r="K27" s="34">
        <v>9.5000000000000001E-2</v>
      </c>
      <c r="L27" s="80">
        <f t="shared" si="10"/>
        <v>12.252802785376772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37.465804526237264</v>
      </c>
      <c r="D28" s="84">
        <f t="shared" si="9"/>
        <v>29.97264362098981</v>
      </c>
      <c r="E28" s="137">
        <v>20</v>
      </c>
      <c r="F28" s="89">
        <f t="shared" si="11"/>
        <v>0.38964436707286754</v>
      </c>
      <c r="G28" s="34">
        <v>1.2999999999999999E-2</v>
      </c>
      <c r="H28" s="93">
        <f t="shared" si="12"/>
        <v>2.9972643620989812E-2</v>
      </c>
      <c r="I28" s="17">
        <v>1E-3</v>
      </c>
      <c r="J28" s="93">
        <f t="shared" si="13"/>
        <v>2.098085053469287</v>
      </c>
      <c r="K28" s="17">
        <v>7.0000000000000007E-2</v>
      </c>
      <c r="L28" s="80">
        <f t="shared" si="10"/>
        <v>12.288783884605822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16.973389704053716</v>
      </c>
      <c r="D29" s="84">
        <f t="shared" si="9"/>
        <v>15.785252424769956</v>
      </c>
      <c r="E29" s="137">
        <v>7</v>
      </c>
      <c r="F29" s="89">
        <f t="shared" si="11"/>
        <v>0.12628201939815964</v>
      </c>
      <c r="G29" s="17">
        <v>8.0000000000000002E-3</v>
      </c>
      <c r="H29" s="93">
        <f t="shared" si="12"/>
        <v>0</v>
      </c>
      <c r="I29" s="17"/>
      <c r="J29" s="93">
        <f t="shared" si="13"/>
        <v>0.47355757274309868</v>
      </c>
      <c r="K29" s="17">
        <v>0.03</v>
      </c>
      <c r="L29" s="80">
        <f t="shared" si="10"/>
        <v>1.8942302909723947</v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28.152200945038548</v>
      </c>
      <c r="D30" s="84">
        <f t="shared" si="9"/>
        <v>22.521760756030837</v>
      </c>
      <c r="E30" s="137">
        <v>20</v>
      </c>
      <c r="F30" s="89">
        <f t="shared" si="11"/>
        <v>0.38286993285252424</v>
      </c>
      <c r="G30" s="34">
        <v>1.7000000000000001E-2</v>
      </c>
      <c r="H30" s="93">
        <f t="shared" si="12"/>
        <v>0</v>
      </c>
      <c r="I30" s="17"/>
      <c r="J30" s="93">
        <f t="shared" si="13"/>
        <v>2.4323501616513301</v>
      </c>
      <c r="K30" s="34">
        <v>0.108</v>
      </c>
      <c r="L30" s="80">
        <f t="shared" si="10"/>
        <v>9.6843571250932587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24.409350907734396</v>
      </c>
      <c r="D31" s="84">
        <f t="shared" si="9"/>
        <v>23.188883362347678</v>
      </c>
      <c r="E31" s="137">
        <v>5</v>
      </c>
      <c r="F31" s="89">
        <f t="shared" si="11"/>
        <v>0.13913330017408607</v>
      </c>
      <c r="G31" s="17">
        <v>6.0000000000000001E-3</v>
      </c>
      <c r="H31" s="93">
        <f t="shared" si="12"/>
        <v>0</v>
      </c>
      <c r="I31" s="17"/>
      <c r="J31" s="93">
        <f t="shared" si="13"/>
        <v>0.97393310121860255</v>
      </c>
      <c r="K31" s="34">
        <v>4.2000000000000003E-2</v>
      </c>
      <c r="L31" s="80">
        <f t="shared" si="10"/>
        <v>4.1739990052225817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12.484456602835117</v>
      </c>
      <c r="D32" s="84">
        <f t="shared" si="9"/>
        <v>9.9875652822680934</v>
      </c>
      <c r="E32" s="137">
        <v>20</v>
      </c>
      <c r="F32" s="89">
        <f t="shared" si="11"/>
        <v>0.19975130564536187</v>
      </c>
      <c r="G32" s="17">
        <v>0.02</v>
      </c>
      <c r="H32" s="93">
        <f t="shared" si="12"/>
        <v>0</v>
      </c>
      <c r="I32" s="17"/>
      <c r="J32" s="93">
        <f t="shared" si="13"/>
        <v>0.59925391693608554</v>
      </c>
      <c r="K32" s="17">
        <v>0.06</v>
      </c>
      <c r="L32" s="80">
        <f t="shared" si="10"/>
        <v>3.3957721959711522</v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7.4608306391444916</v>
      </c>
      <c r="D33" s="84">
        <f t="shared" si="9"/>
        <v>5.9686645113155929</v>
      </c>
      <c r="E33" s="137">
        <v>20</v>
      </c>
      <c r="F33" s="89">
        <f t="shared" si="11"/>
        <v>0.11937329022631187</v>
      </c>
      <c r="G33" s="17">
        <v>0.02</v>
      </c>
      <c r="H33" s="93">
        <f t="shared" si="12"/>
        <v>5.9686645113155934E-3</v>
      </c>
      <c r="I33" s="17">
        <v>1E-3</v>
      </c>
      <c r="J33" s="93">
        <f t="shared" si="13"/>
        <v>2.9843322556577965</v>
      </c>
      <c r="K33" s="17">
        <v>0.5</v>
      </c>
      <c r="L33" s="80">
        <f t="shared" si="10"/>
        <v>1.4921661278288982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56.391444914200449</v>
      </c>
      <c r="D34" s="84">
        <f t="shared" si="9"/>
        <v>42.293583685650333</v>
      </c>
      <c r="E34" s="137">
        <v>25</v>
      </c>
      <c r="F34" s="89">
        <f t="shared" si="11"/>
        <v>0.42293583685650332</v>
      </c>
      <c r="G34" s="17">
        <v>0.01</v>
      </c>
      <c r="H34" s="93">
        <f t="shared" si="12"/>
        <v>0</v>
      </c>
      <c r="I34" s="17"/>
      <c r="J34" s="93">
        <f t="shared" si="13"/>
        <v>2.53761502113902</v>
      </c>
      <c r="K34" s="17">
        <v>0.06</v>
      </c>
      <c r="L34" s="80">
        <f t="shared" si="10"/>
        <v>12.6880751056951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0</v>
      </c>
      <c r="D38" s="84" t="str">
        <f t="shared" si="9"/>
        <v/>
      </c>
      <c r="E38" s="137"/>
      <c r="F38" s="89" t="str">
        <f t="shared" si="11"/>
        <v/>
      </c>
      <c r="G38" s="17">
        <v>0.01</v>
      </c>
      <c r="H38" s="93" t="str">
        <f t="shared" si="12"/>
        <v/>
      </c>
      <c r="I38" s="17">
        <v>2E-3</v>
      </c>
      <c r="J38" s="93" t="str">
        <f t="shared" si="13"/>
        <v/>
      </c>
      <c r="K38" s="17">
        <v>0.03</v>
      </c>
      <c r="L38" s="80" t="str">
        <f t="shared" si="10"/>
        <v/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12.345187764237751</v>
      </c>
      <c r="D39" s="84">
        <f t="shared" si="9"/>
        <v>12.345187764237751</v>
      </c>
      <c r="E39" s="137"/>
      <c r="F39" s="89">
        <f t="shared" si="11"/>
        <v>0.12345187764237751</v>
      </c>
      <c r="G39" s="17">
        <v>0.01</v>
      </c>
      <c r="H39" s="93">
        <f t="shared" si="12"/>
        <v>4.9380751056951007E-2</v>
      </c>
      <c r="I39" s="17">
        <v>4.0000000000000001E-3</v>
      </c>
      <c r="J39" s="93">
        <f t="shared" si="13"/>
        <v>0.37035563292713253</v>
      </c>
      <c r="K39" s="17">
        <v>0.03</v>
      </c>
      <c r="L39" s="80">
        <f t="shared" si="10"/>
        <v>2.3455856752051729</v>
      </c>
      <c r="M39" s="13">
        <v>0.19</v>
      </c>
      <c r="N39" s="1"/>
    </row>
    <row r="40" spans="1:14" ht="15.75" x14ac:dyDescent="0.25">
      <c r="A40" s="301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97</v>
      </c>
      <c r="C41" s="157">
        <f>Analiza_CANTITATIVA!AC41</f>
        <v>0</v>
      </c>
      <c r="D41" s="84" t="str">
        <f t="shared" si="9"/>
        <v/>
      </c>
      <c r="E41" s="137">
        <v>30</v>
      </c>
      <c r="F41" s="89" t="str">
        <f t="shared" si="11"/>
        <v/>
      </c>
      <c r="G41" s="17">
        <v>7.0000000000000001E-3</v>
      </c>
      <c r="H41" s="93" t="str">
        <f t="shared" si="12"/>
        <v/>
      </c>
      <c r="I41" s="17">
        <v>2E-3</v>
      </c>
      <c r="J41" s="93" t="str">
        <f t="shared" si="13"/>
        <v/>
      </c>
      <c r="K41" s="17">
        <v>0.03</v>
      </c>
      <c r="L41" s="80" t="str">
        <f t="shared" si="10"/>
        <v/>
      </c>
      <c r="M41" s="13">
        <v>0.16</v>
      </c>
      <c r="N41" s="1"/>
    </row>
    <row r="42" spans="1:14" ht="15.75" x14ac:dyDescent="0.25">
      <c r="A42" s="301"/>
      <c r="B42" s="283" t="s">
        <v>109</v>
      </c>
      <c r="C42" s="157">
        <f>Analiza_CANTITATIVA!AC42</f>
        <v>3.3523999005222582</v>
      </c>
      <c r="D42" s="84">
        <f t="shared" si="9"/>
        <v>2.6819199204178066</v>
      </c>
      <c r="E42" s="137">
        <v>20</v>
      </c>
      <c r="F42" s="89">
        <f t="shared" si="11"/>
        <v>1.8773439442924648E-2</v>
      </c>
      <c r="G42" s="17">
        <v>7.0000000000000001E-3</v>
      </c>
      <c r="H42" s="93">
        <f t="shared" si="12"/>
        <v>5.3638398408356134E-3</v>
      </c>
      <c r="I42" s="17">
        <v>2E-3</v>
      </c>
      <c r="J42" s="93">
        <f t="shared" si="13"/>
        <v>9.1185277294205433E-2</v>
      </c>
      <c r="K42" s="17">
        <v>3.4000000000000002E-2</v>
      </c>
      <c r="L42" s="80">
        <f t="shared" si="10"/>
        <v>0.37546878885849294</v>
      </c>
      <c r="M42" s="13">
        <v>0.14000000000000001</v>
      </c>
      <c r="N42" s="1"/>
    </row>
    <row r="43" spans="1:14" ht="15.75" x14ac:dyDescent="0.25">
      <c r="A43" s="301"/>
      <c r="B43" s="283" t="s">
        <v>110</v>
      </c>
      <c r="C43" s="157">
        <f>Analiza_CANTITATIVA!AC43</f>
        <v>2.419796070629197</v>
      </c>
      <c r="D43" s="84">
        <f t="shared" si="9"/>
        <v>1.9358368565033577</v>
      </c>
      <c r="E43" s="137">
        <v>20</v>
      </c>
      <c r="F43" s="89">
        <f t="shared" si="11"/>
        <v>2.5165879134543649E-2</v>
      </c>
      <c r="G43" s="17">
        <v>1.2999999999999999E-2</v>
      </c>
      <c r="H43" s="93">
        <f t="shared" si="12"/>
        <v>5.8075105695100729E-3</v>
      </c>
      <c r="I43" s="17">
        <v>3.0000000000000001E-3</v>
      </c>
      <c r="J43" s="93">
        <f t="shared" si="13"/>
        <v>0.14905943795075854</v>
      </c>
      <c r="K43" s="17">
        <v>7.6999999999999999E-2</v>
      </c>
      <c r="L43" s="80">
        <f t="shared" si="10"/>
        <v>0.54203431982094019</v>
      </c>
      <c r="M43" s="13">
        <v>0.28000000000000003</v>
      </c>
      <c r="N43" s="1"/>
    </row>
    <row r="44" spans="1:14" ht="15.75" x14ac:dyDescent="0.25">
      <c r="A44" s="301"/>
      <c r="B44" s="283" t="s">
        <v>111</v>
      </c>
      <c r="C44" s="157">
        <f>Analiza_CANTITATIVA!AC44</f>
        <v>2.419796070629197</v>
      </c>
      <c r="D44" s="84">
        <f t="shared" si="9"/>
        <v>1.9358368565033577</v>
      </c>
      <c r="E44" s="137">
        <v>20</v>
      </c>
      <c r="F44" s="89">
        <f t="shared" si="11"/>
        <v>8.5176821686147736E-2</v>
      </c>
      <c r="G44" s="17">
        <v>4.3999999999999997E-2</v>
      </c>
      <c r="H44" s="93">
        <f t="shared" si="12"/>
        <v>7.7433474260134305E-3</v>
      </c>
      <c r="I44" s="17">
        <v>4.0000000000000001E-3</v>
      </c>
      <c r="J44" s="93">
        <f t="shared" si="13"/>
        <v>0.17422531708530217</v>
      </c>
      <c r="K44" s="17">
        <v>0.09</v>
      </c>
      <c r="L44" s="80">
        <f t="shared" si="10"/>
        <v>0.79369311116637664</v>
      </c>
      <c r="M44" s="13">
        <v>0.41</v>
      </c>
      <c r="N44" s="1"/>
    </row>
    <row r="45" spans="1:14" ht="15.75" x14ac:dyDescent="0.25">
      <c r="A45" s="301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4.9738870927629932</v>
      </c>
      <c r="D48" s="83">
        <f>SUM(D49:D51)</f>
        <v>4.9490176572991782</v>
      </c>
      <c r="E48" s="16"/>
      <c r="F48" s="88">
        <f>SUM(F49:F51)</f>
        <v>1.1194677940810742</v>
      </c>
      <c r="G48" s="16"/>
      <c r="H48" s="92">
        <f>SUM(H49:H51)</f>
        <v>4.9490176572991783E-2</v>
      </c>
      <c r="I48" s="16"/>
      <c r="J48" s="92">
        <f>SUM(J49:J51)</f>
        <v>2.6417856254663015</v>
      </c>
      <c r="K48" s="16"/>
      <c r="L48" s="79">
        <f>SUM(L49:L51)</f>
        <v>15.333046505844315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3.0838099975130557</v>
      </c>
      <c r="D49" s="84">
        <f t="shared" si="9"/>
        <v>3.0683909475254905</v>
      </c>
      <c r="E49" s="139">
        <v>0.5</v>
      </c>
      <c r="F49" s="89">
        <f t="shared" si="11"/>
        <v>0.70572991793086282</v>
      </c>
      <c r="G49" s="18">
        <v>0.23</v>
      </c>
      <c r="H49" s="93">
        <f t="shared" si="12"/>
        <v>3.0683909475254904E-2</v>
      </c>
      <c r="I49" s="17">
        <v>0.01</v>
      </c>
      <c r="J49" s="93">
        <f t="shared" si="13"/>
        <v>1.6262472021885099</v>
      </c>
      <c r="K49" s="17">
        <v>0.53</v>
      </c>
      <c r="L49" s="80">
        <f t="shared" si="10"/>
        <v>9.6347475752300404</v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1.8900770952499377</v>
      </c>
      <c r="D50" s="84">
        <f t="shared" si="9"/>
        <v>1.880626709773688</v>
      </c>
      <c r="E50" s="139">
        <v>0.5</v>
      </c>
      <c r="F50" s="89">
        <f t="shared" si="11"/>
        <v>0.41373787615021135</v>
      </c>
      <c r="G50" s="18">
        <v>0.22</v>
      </c>
      <c r="H50" s="93">
        <f t="shared" si="12"/>
        <v>1.8806267097736879E-2</v>
      </c>
      <c r="I50" s="17">
        <v>0.01</v>
      </c>
      <c r="J50" s="93">
        <f t="shared" si="13"/>
        <v>1.0155384232777915</v>
      </c>
      <c r="K50" s="17">
        <v>0.54</v>
      </c>
      <c r="L50" s="80">
        <f t="shared" si="10"/>
        <v>5.6982989306142739</v>
      </c>
      <c r="M50" s="13">
        <v>3.03</v>
      </c>
      <c r="N50" s="1"/>
    </row>
    <row r="51" spans="1:14" ht="15.75" x14ac:dyDescent="0.25">
      <c r="A51" s="302"/>
      <c r="B51" s="162" t="s">
        <v>105</v>
      </c>
      <c r="C51" s="157">
        <f>Analiza_CANTITATIVA!AC51</f>
        <v>0</v>
      </c>
      <c r="D51" s="84" t="str">
        <f t="shared" si="9"/>
        <v/>
      </c>
      <c r="E51" s="139">
        <v>1.3</v>
      </c>
      <c r="F51" s="89" t="str">
        <f t="shared" si="11"/>
        <v/>
      </c>
      <c r="G51" s="18">
        <v>0.09</v>
      </c>
      <c r="H51" s="93" t="str">
        <f t="shared" si="12"/>
        <v/>
      </c>
      <c r="I51" s="17">
        <v>4.0000000000000001E-3</v>
      </c>
      <c r="J51" s="93" t="str">
        <f t="shared" si="13"/>
        <v/>
      </c>
      <c r="K51" s="17">
        <v>0.20100000000000001</v>
      </c>
      <c r="L51" s="80" t="str">
        <f t="shared" si="10"/>
        <v/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150.52225814474014</v>
      </c>
      <c r="D52" s="83">
        <f>SUM(D53:D65)</f>
        <v>131.73290226311863</v>
      </c>
      <c r="E52" s="16"/>
      <c r="F52" s="88">
        <f>SUM(F53:F65)</f>
        <v>0.7494640636657548</v>
      </c>
      <c r="G52" s="16"/>
      <c r="H52" s="92">
        <f>SUM(H53:H65)</f>
        <v>0.10623153444416811</v>
      </c>
      <c r="I52" s="16"/>
      <c r="J52" s="92">
        <f>SUM(J53:J65)</f>
        <v>18.474592141258391</v>
      </c>
      <c r="K52" s="16"/>
      <c r="L52" s="79">
        <f>SUM(L53:L65)</f>
        <v>74.911773190748562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67.83138522755533</v>
      </c>
      <c r="D53" s="84">
        <f t="shared" si="9"/>
        <v>59.691619000248693</v>
      </c>
      <c r="E53" s="137">
        <v>12</v>
      </c>
      <c r="F53" s="89">
        <f t="shared" si="11"/>
        <v>0.23876647600099477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6.7451529470281022</v>
      </c>
      <c r="K53" s="34">
        <v>0.113</v>
      </c>
      <c r="L53" s="80">
        <f t="shared" si="10"/>
        <v>28.055060930116884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22.879880626709774</v>
      </c>
      <c r="D54" s="84">
        <f t="shared" si="9"/>
        <v>20.591892564038798</v>
      </c>
      <c r="E54" s="137">
        <v>10</v>
      </c>
      <c r="F54" s="89">
        <f t="shared" si="11"/>
        <v>0.14414324794827157</v>
      </c>
      <c r="G54" s="17">
        <v>7.0000000000000001E-3</v>
      </c>
      <c r="H54" s="93">
        <f t="shared" si="12"/>
        <v>0</v>
      </c>
      <c r="I54" s="17">
        <v>0</v>
      </c>
      <c r="J54" s="93">
        <f t="shared" si="13"/>
        <v>2.6769460333250437</v>
      </c>
      <c r="K54" s="17">
        <v>0.13</v>
      </c>
      <c r="L54" s="80">
        <f t="shared" si="10"/>
        <v>12.14921661278289</v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0.37304153195722461</v>
      </c>
      <c r="D55" s="84">
        <f t="shared" si="9"/>
        <v>0.33573737876150217</v>
      </c>
      <c r="E55" s="137">
        <v>10</v>
      </c>
      <c r="F55" s="89">
        <f t="shared" si="11"/>
        <v>1.3429495150460086E-3</v>
      </c>
      <c r="G55" s="17">
        <v>4.0000000000000001E-3</v>
      </c>
      <c r="H55" s="93">
        <f t="shared" si="12"/>
        <v>3.3573737876150216E-4</v>
      </c>
      <c r="I55" s="17">
        <v>1E-3</v>
      </c>
      <c r="J55" s="93">
        <f t="shared" si="13"/>
        <v>5.0360606814225321E-2</v>
      </c>
      <c r="K55" s="17">
        <v>0.15</v>
      </c>
      <c r="L55" s="80">
        <f t="shared" si="10"/>
        <v>0.19472767968167123</v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0.5719970156677443</v>
      </c>
      <c r="D58" s="84">
        <f t="shared" si="9"/>
        <v>0.49191743347426009</v>
      </c>
      <c r="E58" s="137">
        <v>14</v>
      </c>
      <c r="F58" s="89">
        <f t="shared" si="11"/>
        <v>4.9191743347426009E-3</v>
      </c>
      <c r="G58" s="17">
        <v>0.01</v>
      </c>
      <c r="H58" s="93">
        <f t="shared" si="12"/>
        <v>1.9676697338970404E-3</v>
      </c>
      <c r="I58" s="17">
        <v>4.0000000000000001E-3</v>
      </c>
      <c r="J58" s="93">
        <f t="shared" si="13"/>
        <v>5.4110917682168608E-2</v>
      </c>
      <c r="K58" s="17">
        <v>0.11</v>
      </c>
      <c r="L58" s="80">
        <f t="shared" si="10"/>
        <v>0.23612036806764483</v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55.707535438945534</v>
      </c>
      <c r="D59" s="84">
        <f t="shared" si="9"/>
        <v>48.465555831882611</v>
      </c>
      <c r="E59" s="137">
        <v>13</v>
      </c>
      <c r="F59" s="89">
        <f t="shared" si="11"/>
        <v>0.33925889082317828</v>
      </c>
      <c r="G59" s="17">
        <v>7.0000000000000001E-3</v>
      </c>
      <c r="H59" s="93">
        <f t="shared" si="12"/>
        <v>9.6931111663765224E-2</v>
      </c>
      <c r="I59" s="17">
        <v>2E-3</v>
      </c>
      <c r="J59" s="93">
        <f t="shared" si="13"/>
        <v>8.7238000497388697</v>
      </c>
      <c r="K59" s="17">
        <v>0.18</v>
      </c>
      <c r="L59" s="80">
        <f t="shared" si="10"/>
        <v>33.441233523998996</v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0.42278040288485447</v>
      </c>
      <c r="D60" s="84">
        <f t="shared" si="9"/>
        <v>0.35936334245212631</v>
      </c>
      <c r="E60" s="137">
        <v>15</v>
      </c>
      <c r="F60" s="89">
        <f t="shared" si="11"/>
        <v>3.5936334245212634E-3</v>
      </c>
      <c r="G60" s="17">
        <v>0.01</v>
      </c>
      <c r="H60" s="93">
        <f t="shared" si="12"/>
        <v>1.078090027356379E-3</v>
      </c>
      <c r="I60" s="17">
        <v>3.0000000000000001E-3</v>
      </c>
      <c r="J60" s="93">
        <f t="shared" si="13"/>
        <v>5.2467047998010441E-2</v>
      </c>
      <c r="K60" s="17">
        <v>0.14599999999999999</v>
      </c>
      <c r="L60" s="80">
        <f t="shared" si="10"/>
        <v>0.21921163889579703</v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0.62173588659537427</v>
      </c>
      <c r="D61" s="84">
        <f t="shared" si="9"/>
        <v>0.5284755036060681</v>
      </c>
      <c r="E61" s="137">
        <v>15</v>
      </c>
      <c r="F61" s="89">
        <f t="shared" si="11"/>
        <v>4.7562795324546129E-3</v>
      </c>
      <c r="G61" s="17">
        <v>8.9999999999999993E-3</v>
      </c>
      <c r="H61" s="93">
        <f t="shared" si="12"/>
        <v>2.1139020144242725E-3</v>
      </c>
      <c r="I61" s="17">
        <v>4.0000000000000001E-3</v>
      </c>
      <c r="J61" s="93">
        <f t="shared" si="13"/>
        <v>5.7603829893061426E-2</v>
      </c>
      <c r="K61" s="17">
        <v>0.109</v>
      </c>
      <c r="L61" s="80">
        <f t="shared" si="10"/>
        <v>0.248383486694852</v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2.1139020144242724</v>
      </c>
      <c r="D62" s="84">
        <f t="shared" si="9"/>
        <v>1.2683412086545633</v>
      </c>
      <c r="E62" s="137">
        <v>40</v>
      </c>
      <c r="F62" s="89">
        <f t="shared" si="11"/>
        <v>1.2683412086545633E-2</v>
      </c>
      <c r="G62" s="17">
        <v>0.01</v>
      </c>
      <c r="H62" s="93">
        <f t="shared" si="12"/>
        <v>3.80502362596369E-3</v>
      </c>
      <c r="I62" s="17">
        <v>3.0000000000000001E-3</v>
      </c>
      <c r="J62" s="93">
        <f t="shared" si="13"/>
        <v>0.1141507087789107</v>
      </c>
      <c r="K62" s="17">
        <v>0.09</v>
      </c>
      <c r="L62" s="80">
        <f t="shared" si="10"/>
        <v>0.36781895050982333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0</v>
      </c>
      <c r="D63" s="84" t="str">
        <f t="shared" si="9"/>
        <v/>
      </c>
      <c r="E63" s="137">
        <v>30</v>
      </c>
      <c r="F63" s="89" t="str">
        <f t="shared" si="11"/>
        <v/>
      </c>
      <c r="G63" s="17">
        <v>8.9999999999999993E-3</v>
      </c>
      <c r="H63" s="93" t="str">
        <f t="shared" si="12"/>
        <v/>
      </c>
      <c r="I63" s="17">
        <v>1E-3</v>
      </c>
      <c r="J63" s="93" t="str">
        <f t="shared" si="13"/>
        <v/>
      </c>
      <c r="K63" s="17">
        <v>0.11</v>
      </c>
      <c r="L63" s="80" t="str">
        <f t="shared" si="10"/>
        <v/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0</v>
      </c>
      <c r="D64" s="84" t="str">
        <f t="shared" si="9"/>
        <v/>
      </c>
      <c r="E64" s="137">
        <v>26</v>
      </c>
      <c r="F64" s="89" t="str">
        <f t="shared" si="11"/>
        <v/>
      </c>
      <c r="G64" s="17">
        <v>0</v>
      </c>
      <c r="H64" s="93" t="str">
        <f t="shared" si="12"/>
        <v/>
      </c>
      <c r="I64" s="17">
        <v>0</v>
      </c>
      <c r="J64" s="93" t="str">
        <f t="shared" si="13"/>
        <v/>
      </c>
      <c r="K64" s="17">
        <v>0.8</v>
      </c>
      <c r="L64" s="80" t="str">
        <f t="shared" si="10"/>
        <v/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0</v>
      </c>
      <c r="D65" s="84" t="str">
        <f t="shared" si="9"/>
        <v/>
      </c>
      <c r="E65" s="137">
        <v>30</v>
      </c>
      <c r="F65" s="89" t="str">
        <f t="shared" si="11"/>
        <v/>
      </c>
      <c r="G65" s="17">
        <v>0.01</v>
      </c>
      <c r="H65" s="93" t="str">
        <f t="shared" si="12"/>
        <v/>
      </c>
      <c r="I65" s="17">
        <v>3.0000000000000001E-3</v>
      </c>
      <c r="J65" s="93" t="str">
        <f t="shared" si="13"/>
        <v/>
      </c>
      <c r="K65" s="17">
        <v>0.22</v>
      </c>
      <c r="L65" s="80" t="str">
        <f t="shared" si="10"/>
        <v/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7.6622730664013927</v>
      </c>
      <c r="D66" s="84">
        <f t="shared" si="9"/>
        <v>7.6622730664013927</v>
      </c>
      <c r="E66" s="146">
        <v>0</v>
      </c>
      <c r="F66" s="87">
        <f t="shared" si="11"/>
        <v>0.13025864212882368</v>
      </c>
      <c r="G66" s="15">
        <v>1.7000000000000001E-2</v>
      </c>
      <c r="H66" s="91">
        <f t="shared" si="12"/>
        <v>5.3635911464809748E-2</v>
      </c>
      <c r="I66" s="15">
        <v>7.0000000000000001E-3</v>
      </c>
      <c r="J66" s="91">
        <f t="shared" si="13"/>
        <v>4.8272320318328772</v>
      </c>
      <c r="K66" s="15">
        <v>0.63</v>
      </c>
      <c r="L66" s="78">
        <f t="shared" si="10"/>
        <v>19.155682666003482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4.35215120616762</v>
      </c>
      <c r="D67" s="83">
        <f>SUM(D68:D70)</f>
        <v>4.35215120616762</v>
      </c>
      <c r="E67" s="16"/>
      <c r="F67" s="88">
        <f>SUM(F68:F70)</f>
        <v>0.39865705048495403</v>
      </c>
      <c r="G67" s="16"/>
      <c r="H67" s="92">
        <f>SUM(H68:H70)</f>
        <v>0.31646356627704553</v>
      </c>
      <c r="I67" s="16"/>
      <c r="J67" s="92">
        <f>SUM(J68:J70)</f>
        <v>3.295200198955484</v>
      </c>
      <c r="K67" s="16"/>
      <c r="L67" s="79">
        <f>SUM(L68:L70)</f>
        <v>16.958468042775429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2.8599850783387217</v>
      </c>
      <c r="D68" s="84">
        <f t="shared" si="9"/>
        <v>2.8599850783387217</v>
      </c>
      <c r="E68" s="137">
        <v>0</v>
      </c>
      <c r="F68" s="89">
        <f t="shared" si="11"/>
        <v>0.23451877642377519</v>
      </c>
      <c r="G68" s="17">
        <v>8.2000000000000003E-2</v>
      </c>
      <c r="H68" s="93">
        <f t="shared" si="12"/>
        <v>0.27169858244217859</v>
      </c>
      <c r="I68" s="17">
        <v>9.5000000000000001E-2</v>
      </c>
      <c r="J68" s="93">
        <f t="shared" si="13"/>
        <v>2.1163889579706541</v>
      </c>
      <c r="K68" s="17">
        <v>0.74</v>
      </c>
      <c r="L68" s="80">
        <f t="shared" si="10"/>
        <v>12.183536433722955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1.4921661278288985</v>
      </c>
      <c r="D69" s="84">
        <f t="shared" si="9"/>
        <v>1.4921661278288985</v>
      </c>
      <c r="E69" s="137">
        <v>0</v>
      </c>
      <c r="F69" s="89">
        <f t="shared" si="11"/>
        <v>0.16413827406117884</v>
      </c>
      <c r="G69" s="17">
        <v>0.11</v>
      </c>
      <c r="H69" s="93">
        <f t="shared" si="12"/>
        <v>4.4764983834866955E-2</v>
      </c>
      <c r="I69" s="17">
        <v>0.03</v>
      </c>
      <c r="J69" s="93">
        <f t="shared" si="13"/>
        <v>1.1788112409848299</v>
      </c>
      <c r="K69" s="17">
        <v>0.79</v>
      </c>
      <c r="L69" s="80">
        <f t="shared" si="10"/>
        <v>4.7749316090524756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18.816214871922412</v>
      </c>
      <c r="D71" s="84">
        <f t="shared" si="9"/>
        <v>18.816214871922412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18.628052723203187</v>
      </c>
      <c r="K71" s="15">
        <v>0.99</v>
      </c>
      <c r="L71" s="78">
        <f t="shared" si="10"/>
        <v>65.480427754289991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20.542153693111171</v>
      </c>
      <c r="D72" s="84">
        <f t="shared" si="9"/>
        <v>20.542153693111171</v>
      </c>
      <c r="E72" s="146">
        <v>0</v>
      </c>
      <c r="F72" s="87">
        <f t="shared" si="11"/>
        <v>0.12325292215866702</v>
      </c>
      <c r="G72" s="15">
        <v>6.0000000000000001E-3</v>
      </c>
      <c r="H72" s="91">
        <f t="shared" si="12"/>
        <v>16.84456602835116</v>
      </c>
      <c r="I72" s="15">
        <v>0.82</v>
      </c>
      <c r="J72" s="91">
        <f t="shared" si="13"/>
        <v>0.18487938323800052</v>
      </c>
      <c r="K72" s="15">
        <v>8.9999999999999993E-3</v>
      </c>
      <c r="L72" s="78">
        <f t="shared" si="10"/>
        <v>153.65530962447156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9.8040288485451388</v>
      </c>
      <c r="D73" s="84">
        <f t="shared" si="9"/>
        <v>9.8040288485451388</v>
      </c>
      <c r="E73" s="146">
        <v>0</v>
      </c>
      <c r="F73" s="87">
        <f t="shared" si="11"/>
        <v>0</v>
      </c>
      <c r="G73" s="15">
        <v>0</v>
      </c>
      <c r="H73" s="91">
        <f t="shared" si="12"/>
        <v>9.7059885600596871</v>
      </c>
      <c r="I73" s="15">
        <v>0.99</v>
      </c>
      <c r="J73" s="91">
        <f t="shared" si="13"/>
        <v>0</v>
      </c>
      <c r="K73" s="15">
        <v>0</v>
      </c>
      <c r="L73" s="78">
        <f t="shared" si="10"/>
        <v>88.138219348420805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29.350907734394429</v>
      </c>
      <c r="D74" s="84">
        <f t="shared" si="9"/>
        <v>25.535289728923154</v>
      </c>
      <c r="E74" s="146">
        <v>13</v>
      </c>
      <c r="F74" s="87">
        <f t="shared" si="11"/>
        <v>3.31958766476001</v>
      </c>
      <c r="G74" s="15">
        <v>0.13</v>
      </c>
      <c r="H74" s="91">
        <f t="shared" si="12"/>
        <v>2.5535289728923156</v>
      </c>
      <c r="I74" s="15">
        <v>0.1</v>
      </c>
      <c r="J74" s="91">
        <f t="shared" si="13"/>
        <v>0.25535289728923155</v>
      </c>
      <c r="K74" s="15">
        <v>0.01</v>
      </c>
      <c r="L74" s="78">
        <f t="shared" si="10"/>
        <v>36.515464312360109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362.34767470778417</v>
      </c>
      <c r="D75" s="83">
        <f>SUM(D76:D78)</f>
        <v>362.34767470778417</v>
      </c>
      <c r="E75" s="19"/>
      <c r="F75" s="88">
        <f>SUM(F76:F78)</f>
        <v>10.318328773936832</v>
      </c>
      <c r="G75" s="19"/>
      <c r="H75" s="92">
        <f>SUM(H76:H78)</f>
        <v>7.1880129321064414</v>
      </c>
      <c r="I75" s="19"/>
      <c r="J75" s="92">
        <f>SUM(J76:J78)</f>
        <v>16.938572494404379</v>
      </c>
      <c r="K75" s="19"/>
      <c r="L75" s="79">
        <f>SUM(L76:L78)</f>
        <v>185.43645859238998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275.80203929370805</v>
      </c>
      <c r="D76" s="84">
        <f t="shared" ref="D76:D79" si="14">IFERROR(IF($C76=0,"",$C76-E76),"")</f>
        <v>275.80203929370805</v>
      </c>
      <c r="E76" s="137">
        <v>0</v>
      </c>
      <c r="F76" s="89">
        <f t="shared" si="11"/>
        <v>8.274061178811241</v>
      </c>
      <c r="G76" s="17">
        <v>0.03</v>
      </c>
      <c r="H76" s="93">
        <f t="shared" si="12"/>
        <v>5.5160407858741607</v>
      </c>
      <c r="I76" s="17">
        <v>0.02</v>
      </c>
      <c r="J76" s="93">
        <f t="shared" si="13"/>
        <v>13.790101964685404</v>
      </c>
      <c r="K76" s="17">
        <v>0.05</v>
      </c>
      <c r="L76" s="80">
        <f t="shared" si="10"/>
        <v>143.41706043272819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31.335488684406865</v>
      </c>
      <c r="D77" s="84">
        <f t="shared" si="14"/>
        <v>31.335488684406865</v>
      </c>
      <c r="E77" s="137">
        <v>0</v>
      </c>
      <c r="F77" s="89">
        <f t="shared" si="11"/>
        <v>0.94006466053220594</v>
      </c>
      <c r="G77" s="17">
        <v>0.03</v>
      </c>
      <c r="H77" s="93">
        <f t="shared" si="12"/>
        <v>1.5667744342203433E-2</v>
      </c>
      <c r="I77" s="17">
        <v>5.0000000000000001E-4</v>
      </c>
      <c r="J77" s="93">
        <f t="shared" si="13"/>
        <v>0.94006466053220594</v>
      </c>
      <c r="K77" s="17">
        <v>0.03</v>
      </c>
      <c r="L77" s="80">
        <f t="shared" si="10"/>
        <v>14.414324794827159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55.210146729669233</v>
      </c>
      <c r="D78" s="84">
        <f t="shared" si="14"/>
        <v>55.210146729669233</v>
      </c>
      <c r="E78" s="137">
        <v>0</v>
      </c>
      <c r="F78" s="89">
        <f t="shared" si="11"/>
        <v>1.1042029345933846</v>
      </c>
      <c r="G78" s="17">
        <v>0.02</v>
      </c>
      <c r="H78" s="93">
        <f t="shared" si="12"/>
        <v>1.656304401890077</v>
      </c>
      <c r="I78" s="17">
        <v>0.03</v>
      </c>
      <c r="J78" s="93">
        <f t="shared" si="13"/>
        <v>2.2084058691867692</v>
      </c>
      <c r="K78" s="17">
        <v>0.04</v>
      </c>
      <c r="L78" s="80">
        <f t="shared" si="10"/>
        <v>27.605073364834617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52.225814474011436</v>
      </c>
      <c r="D79" s="82">
        <f t="shared" si="14"/>
        <v>52.225814474011436</v>
      </c>
      <c r="E79" s="146">
        <v>0</v>
      </c>
      <c r="F79" s="87">
        <f t="shared" si="11"/>
        <v>8.3561303158418294</v>
      </c>
      <c r="G79" s="15">
        <v>0.16</v>
      </c>
      <c r="H79" s="91">
        <f t="shared" si="12"/>
        <v>4.7003233026610287</v>
      </c>
      <c r="I79" s="15">
        <v>0.09</v>
      </c>
      <c r="J79" s="91">
        <f t="shared" si="13"/>
        <v>0.52225814474011434</v>
      </c>
      <c r="K79" s="15">
        <v>0.01</v>
      </c>
      <c r="L79" s="78">
        <f t="shared" si="10"/>
        <v>104.97388709276298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4.365083312608804</v>
      </c>
      <c r="D80" s="82">
        <f t="shared" ref="D80" si="15">IFERROR(IF($C80=0,"",$C80-E80*C80/100),"")</f>
        <v>4.1904799801044517</v>
      </c>
      <c r="E80" s="146">
        <v>4</v>
      </c>
      <c r="F80" s="87">
        <f t="shared" si="11"/>
        <v>1.0895247948271574</v>
      </c>
      <c r="G80" s="15">
        <v>0.26</v>
      </c>
      <c r="H80" s="91">
        <f t="shared" si="12"/>
        <v>1.131429594628202</v>
      </c>
      <c r="I80" s="15">
        <v>0.27</v>
      </c>
      <c r="J80" s="91">
        <f t="shared" si="13"/>
        <v>0</v>
      </c>
      <c r="K80" s="15">
        <v>0</v>
      </c>
      <c r="L80" s="78">
        <f t="shared" si="10"/>
        <v>16.259062322805271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102.5142999253917</v>
      </c>
      <c r="D81" s="83">
        <f>SUM(D82:D87)</f>
        <v>89.258269087291723</v>
      </c>
      <c r="E81" s="19"/>
      <c r="F81" s="88">
        <f>SUM(F82:F87)</f>
        <v>18.484937080328276</v>
      </c>
      <c r="G81" s="19"/>
      <c r="H81" s="92">
        <f>SUM(H82:H87)</f>
        <v>7.6123790101964675</v>
      </c>
      <c r="I81" s="19"/>
      <c r="J81" s="92">
        <f>SUM(J82:J87)</f>
        <v>4.5476672469534938</v>
      </c>
      <c r="K81" s="19"/>
      <c r="L81" s="79">
        <f>SUM(L82:L87)</f>
        <v>110.39112285501119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35.072370057199699</v>
      </c>
      <c r="D82" s="84">
        <f t="shared" ref="D82:D88" si="16">IFERROR(IF($C82=0,"",$C82-E82*C82/100),"")</f>
        <v>26.304277542899776</v>
      </c>
      <c r="E82" s="137">
        <v>25</v>
      </c>
      <c r="F82" s="89">
        <f t="shared" si="11"/>
        <v>5.4712897289231535</v>
      </c>
      <c r="G82" s="34">
        <v>0.20799999999999999</v>
      </c>
      <c r="H82" s="93">
        <f t="shared" si="12"/>
        <v>2.31477642377518</v>
      </c>
      <c r="I82" s="34">
        <v>8.7999999999999995E-2</v>
      </c>
      <c r="J82" s="93">
        <f t="shared" si="13"/>
        <v>1.5782566525739865</v>
      </c>
      <c r="K82" s="34">
        <v>0.06</v>
      </c>
      <c r="L82" s="80">
        <f t="shared" si="10"/>
        <v>31.30209027605073</v>
      </c>
      <c r="M82" s="13">
        <v>1.19</v>
      </c>
      <c r="N82" s="1"/>
    </row>
    <row r="83" spans="1:14" ht="15.75" x14ac:dyDescent="0.25">
      <c r="A83" s="285"/>
      <c r="B83" s="162" t="s">
        <v>101</v>
      </c>
      <c r="C83" s="157">
        <f>Analiza_CANTITATIVA!AC83</f>
        <v>49.490176572991793</v>
      </c>
      <c r="D83" s="84">
        <f t="shared" si="16"/>
        <v>49.490176572991793</v>
      </c>
      <c r="E83" s="137"/>
      <c r="F83" s="89">
        <f t="shared" si="11"/>
        <v>10.293956727182293</v>
      </c>
      <c r="G83" s="34">
        <v>0.20799999999999999</v>
      </c>
      <c r="H83" s="93">
        <f t="shared" si="12"/>
        <v>4.3551355384232773</v>
      </c>
      <c r="I83" s="34">
        <v>8.7999999999999995E-2</v>
      </c>
      <c r="J83" s="93">
        <f t="shared" si="13"/>
        <v>2.9694105943795073</v>
      </c>
      <c r="K83" s="34">
        <v>0.06</v>
      </c>
      <c r="L83" s="80">
        <f t="shared" si="10"/>
        <v>58.893310121860232</v>
      </c>
      <c r="M83" s="13">
        <v>1.19</v>
      </c>
      <c r="N83" s="1"/>
    </row>
    <row r="84" spans="1:14" ht="15.75" x14ac:dyDescent="0.25">
      <c r="A84" s="285"/>
      <c r="B84" s="141" t="s">
        <v>114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285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17.951753295200199</v>
      </c>
      <c r="D87" s="84">
        <f t="shared" si="16"/>
        <v>13.463814971400149</v>
      </c>
      <c r="E87" s="137">
        <v>25</v>
      </c>
      <c r="F87" s="89">
        <f t="shared" si="11"/>
        <v>2.7196906242228303</v>
      </c>
      <c r="G87" s="34">
        <v>0.20200000000000001</v>
      </c>
      <c r="H87" s="93">
        <f t="shared" si="12"/>
        <v>0.94246704799801051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20.195722457100224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46.505844317333995</v>
      </c>
      <c r="D88" s="84">
        <f t="shared" si="16"/>
        <v>26.508331260880379</v>
      </c>
      <c r="E88" s="146">
        <v>43</v>
      </c>
      <c r="F88" s="87">
        <f t="shared" si="11"/>
        <v>4.5064163143496643</v>
      </c>
      <c r="G88" s="15">
        <v>0.17</v>
      </c>
      <c r="H88" s="91">
        <f t="shared" si="12"/>
        <v>1.2458915692613779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38.702163640885352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10.992290475006218</v>
      </c>
      <c r="D89" s="82">
        <f t="shared" ref="D89:D100" si="17">IFERROR(IF($C89=0,"",$C89-E89),"")</f>
        <v>10.992290475006218</v>
      </c>
      <c r="E89" s="146">
        <v>0</v>
      </c>
      <c r="F89" s="87">
        <f t="shared" si="11"/>
        <v>0.30778413330017412</v>
      </c>
      <c r="G89" s="35">
        <v>2.8000000000000001E-2</v>
      </c>
      <c r="H89" s="91">
        <f t="shared" si="12"/>
        <v>2.1984580950012438</v>
      </c>
      <c r="I89" s="35">
        <v>0.2</v>
      </c>
      <c r="J89" s="91">
        <f t="shared" si="13"/>
        <v>0.35175329520019899</v>
      </c>
      <c r="K89" s="35">
        <v>3.2000000000000001E-2</v>
      </c>
      <c r="L89" s="78">
        <f t="shared" si="10"/>
        <v>21.984580950012436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0.36558070131808018</v>
      </c>
      <c r="D90" s="82">
        <f t="shared" si="17"/>
        <v>0.36558070131808018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2.5446406366575478</v>
      </c>
      <c r="D91" s="82">
        <f t="shared" si="17"/>
        <v>2.5446406366575478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0.12434717731907487</v>
      </c>
      <c r="D92" s="82">
        <f t="shared" si="17"/>
        <v>0.12434717731907487</v>
      </c>
      <c r="E92" s="146">
        <v>0</v>
      </c>
      <c r="F92" s="87">
        <f t="shared" si="11"/>
        <v>1.0445162894802289E-2</v>
      </c>
      <c r="G92" s="15">
        <v>8.4000000000000005E-2</v>
      </c>
      <c r="H92" s="91">
        <f t="shared" si="12"/>
        <v>2.3625963690624223E-3</v>
      </c>
      <c r="I92" s="15">
        <v>1.9E-2</v>
      </c>
      <c r="J92" s="91">
        <f t="shared" si="13"/>
        <v>2.250683909475255E-2</v>
      </c>
      <c r="K92" s="15">
        <v>0.18099999999999999</v>
      </c>
      <c r="L92" s="78">
        <f t="shared" si="10"/>
        <v>0.13056453618502861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3.5065904003979109</v>
      </c>
      <c r="D93" s="85">
        <f t="shared" si="17"/>
        <v>3.5065904003979109</v>
      </c>
      <c r="E93" s="146">
        <v>0</v>
      </c>
      <c r="F93" s="231">
        <f t="shared" si="11"/>
        <v>0.70131808007958218</v>
      </c>
      <c r="G93" s="15">
        <v>0.2</v>
      </c>
      <c r="H93" s="94">
        <f t="shared" si="12"/>
        <v>2.4546132802785374</v>
      </c>
      <c r="I93" s="15">
        <v>0.7</v>
      </c>
      <c r="J93" s="94">
        <f t="shared" si="13"/>
        <v>0.35065904003979109</v>
      </c>
      <c r="K93" s="15">
        <v>0.1</v>
      </c>
      <c r="L93" s="240">
        <f t="shared" si="10"/>
        <v>22.79283760258642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3.4319820940064663</v>
      </c>
      <c r="D94" s="221">
        <f t="shared" si="17"/>
        <v>3.4319820940064663</v>
      </c>
      <c r="E94" s="146">
        <v>0</v>
      </c>
      <c r="F94" s="232">
        <f t="shared" si="11"/>
        <v>0.17159910470032333</v>
      </c>
      <c r="G94" s="15">
        <v>0.05</v>
      </c>
      <c r="H94" s="232">
        <f t="shared" si="12"/>
        <v>6.8639641880129327E-3</v>
      </c>
      <c r="I94" s="15">
        <v>2E-3</v>
      </c>
      <c r="J94" s="232">
        <f t="shared" si="13"/>
        <v>0.44615767222084063</v>
      </c>
      <c r="K94" s="15">
        <v>0.13</v>
      </c>
      <c r="L94" s="232">
        <f t="shared" si="10"/>
        <v>1.3727928376025866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4.35215120616762</v>
      </c>
      <c r="D96" s="223">
        <f t="shared" si="17"/>
        <v>4.35215120616762</v>
      </c>
      <c r="E96" s="146"/>
      <c r="F96" s="233">
        <f t="shared" si="11"/>
        <v>0.10880378015419051</v>
      </c>
      <c r="G96" s="15">
        <v>2.5000000000000001E-2</v>
      </c>
      <c r="H96" s="233">
        <f t="shared" si="12"/>
        <v>1.3056453618502861E-2</v>
      </c>
      <c r="I96" s="15">
        <v>3.0000000000000001E-3</v>
      </c>
      <c r="J96" s="233">
        <f t="shared" si="13"/>
        <v>0.20455110668987814</v>
      </c>
      <c r="K96" s="15">
        <v>4.7E-2</v>
      </c>
      <c r="L96" s="233">
        <f t="shared" si="10"/>
        <v>1.5667744342203431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3.0440189007709524</v>
      </c>
      <c r="D98" s="223">
        <f t="shared" si="17"/>
        <v>3.0440189007709524</v>
      </c>
      <c r="E98" s="146">
        <v>0</v>
      </c>
      <c r="F98" s="233">
        <f t="shared" si="11"/>
        <v>7.6100472519273821E-2</v>
      </c>
      <c r="G98" s="35">
        <v>2.5000000000000001E-2</v>
      </c>
      <c r="H98" s="233">
        <f t="shared" si="12"/>
        <v>3.0440189007709523E-2</v>
      </c>
      <c r="I98" s="35">
        <v>0.01</v>
      </c>
      <c r="J98" s="233">
        <f t="shared" si="13"/>
        <v>1.716826660034817</v>
      </c>
      <c r="K98" s="35">
        <v>0.56399999999999995</v>
      </c>
      <c r="L98" s="233">
        <f t="shared" si="10"/>
        <v>6.6968415816960958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69.634419298681919</v>
      </c>
      <c r="D100" s="224">
        <f t="shared" si="17"/>
        <v>69.634419298681919</v>
      </c>
      <c r="E100" s="147">
        <v>0</v>
      </c>
      <c r="F100" s="234">
        <f t="shared" si="11"/>
        <v>0.13926883859736383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7.659786122855011</v>
      </c>
      <c r="K100" s="237">
        <v>0.11</v>
      </c>
      <c r="L100" s="234">
        <f t="shared" si="10"/>
        <v>32.031832877393683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0.32330266102959465</v>
      </c>
      <c r="D101" s="226">
        <f t="shared" ref="D101:D102" si="18">IFERROR(IF($C101=0,"",$C101-E101),"")</f>
        <v>0.32330266102959465</v>
      </c>
      <c r="E101" s="229"/>
      <c r="F101" s="235">
        <f t="shared" si="11"/>
        <v>6.4660532205918927E-2</v>
      </c>
      <c r="G101" s="229">
        <v>0.2</v>
      </c>
      <c r="H101" s="238">
        <f t="shared" si="12"/>
        <v>4.5262372544143253E-2</v>
      </c>
      <c r="I101" s="229">
        <v>0.14000000000000001</v>
      </c>
      <c r="J101" s="238">
        <f t="shared" si="13"/>
        <v>0.17458343695598114</v>
      </c>
      <c r="K101" s="229">
        <v>0.54</v>
      </c>
      <c r="L101" s="235">
        <f t="shared" si="10"/>
        <v>0.74036309375777176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1528.8624720218854</v>
      </c>
      <c r="D103" s="241">
        <f>SUM(D6:D9,D19:D21,D48,D52,D66:D67,D71:D75,D79:D81,D88:D102)</f>
        <v>1380.0546431236014</v>
      </c>
      <c r="E103" s="205"/>
      <c r="F103" s="241">
        <f>SUM(F6:F9,F19:F21,F48,F52,F66:F67,F71:F75,F79:F81,F88:F102)</f>
        <v>71.729995585675198</v>
      </c>
      <c r="G103" s="205"/>
      <c r="H103" s="241">
        <f>SUM(H6:H9,H19:H21,H48,H52,H66:H67,H71:H75,H79:H81,H88:H102)</f>
        <v>60.064252263118632</v>
      </c>
      <c r="I103" s="205"/>
      <c r="J103" s="241">
        <f>SUM(J6:J9,J19:J21,J48,J52,J66:J67,J71:J75,J79:J81,J88:J102)</f>
        <v>221.1203097239493</v>
      </c>
      <c r="K103" s="205"/>
      <c r="L103" s="241">
        <f>SUM(L6:L9,L19:L21,L48,L52,L66:L67,L71:L75,L79:L81,L88:L102)</f>
        <v>1703.7642722208407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2020-10-02T07:23:59Z</dcterms:modified>
</cp:coreProperties>
</file>