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240" yWindow="285" windowWidth="14805" windowHeight="7830" tabRatio="703" activeTab="1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5251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<sst xmlns="http://schemas.openxmlformats.org/spreadsheetml/2006/main" count="220" uniqueCount="120">
  <si>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</si>
  <si>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</si>
  <si>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</si>
  <si>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</si>
  <si>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</si>
  <si>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</si>
  <si>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</si>
  <si>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</si>
  <si>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</si>
  <si>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</si>
  <si>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</si>
  <si>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</si>
  <si>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</si>
  <si>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</si>
  <si>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</si>
  <si>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</si>
  <si>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</si>
  <si>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</si>
  <si>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</si>
  <si>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</si>
  <si>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</si>
  <si>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</si>
  <si>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</si>
  <si>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</si>
  <si>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</si>
  <si>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</si>
  <si>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</si>
  <si>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</si>
  <si>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</si>
  <si>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</si>
  <si>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</si>
  <si>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</si>
  <si>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</si>
  <si>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</si>
  <si>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</si>
  <si>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</si>
  <si>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</si>
  <si>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</si>
  <si>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</si>
  <si>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</si>
  <si>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</si>
  <si>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</si>
  <si>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</si>
  <si>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</si>
  <si>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</si>
  <si>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</si>
  <si>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</si>
  <si>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</si>
  <si>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</si>
  <si>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</si>
  <si>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</si>
  <si>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</si>
  <si>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</si>
  <si>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</si>
  <si>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</si>
  <si>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</si>
  <si>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</si>
  <si>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</si>
  <si>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</si>
  <si>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</si>
  <si>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</si>
  <si>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</si>
  <si>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</si>
  <si>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</si>
  <si>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</si>
  <si>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</si>
  <si>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</si>
  <si>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</si>
  <si>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</si>
  <si>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</si>
  <si>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</si>
  <si>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</si>
  <si>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</si>
  <si>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</si>
  <si>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</si>
  <si>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</si>
  <si>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</si>
  <si>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</si>
  <si>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</si>
  <si>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</si>
  <si>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</si>
  <si>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</si>
  <si>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</si>
  <si>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</si>
  <si>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</si>
  <si>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</si>
  <si>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</si>
  <si>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</si>
  <si>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</si>
  <si>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</si>
  <si>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</si>
  <si>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</si>
  <si>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</si>
  <si>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</si>
  <si>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</si>
  <si>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</si>
  <si>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</si>
  <si>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</si>
  <si>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</si>
  <si>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</si>
  <si>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</si>
  <si>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</si>
  <si>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</si>
  <si>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</si>
  <si>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</si>
  <si>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</si>
  <si>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</si>
  <si>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</si>
  <si>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</si>
  <si>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</si>
  <si>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</si>
  <si>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</si>
  <si>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</si>
  <si>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</si>
  <si>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</si>
  <si>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</si>
  <si>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</si>
  <si>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Februarie</t>
  </si>
  <si>
    <t>Analiza aspectului calitativ al alimentaţiei luna Februarie</t>
  </si>
  <si>
    <t>IP Școala primară-grădiniță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</si>
</sst>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zoomScale="98" zoomScaleNormal="98" zoomScaleSheetLayoutView="55" workbookViewId="0">
      <pane xSplit="2" ySplit="4" topLeftCell="O95" activePane="bottomRight" state="frozen"/>
      <selection pane="topRight" activeCell="C1" sqref="C1"/>
      <selection pane="bottomLeft" activeCell="A4" sqref="A4"/>
      <selection pane="bottomRight" activeCell="H1" sqref="H1:O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8" t="s">
        <v>90</v>
      </c>
      <c r="G1" s="318"/>
      <c r="H1" s="312" t="s">
        <v>119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92</v>
      </c>
      <c r="U1" s="312"/>
      <c r="V1" s="312"/>
      <c r="W1" s="100"/>
      <c r="X1" s="100"/>
      <c r="Y1" s="100"/>
    </row>
    <row r="2" spans="1:32" ht="39" customHeight="1" thickBot="1" x14ac:dyDescent="0.3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3">
      <c r="A3" s="298" t="s">
        <v>84</v>
      </c>
      <c r="B3" s="290" t="s">
        <v>27</v>
      </c>
      <c r="C3" s="313" t="s">
        <v>117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95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3">
      <c r="A4" s="299"/>
      <c r="B4" s="291"/>
      <c r="C4" s="103">
        <v>3</v>
      </c>
      <c r="D4" s="104">
        <v>4</v>
      </c>
      <c r="E4" s="104">
        <v>5</v>
      </c>
      <c r="F4" s="104">
        <v>6</v>
      </c>
      <c r="G4" s="104">
        <v>7</v>
      </c>
      <c r="H4" s="104">
        <v>10</v>
      </c>
      <c r="I4" s="104">
        <v>11</v>
      </c>
      <c r="J4" s="104">
        <v>12</v>
      </c>
      <c r="K4" s="104">
        <v>13</v>
      </c>
      <c r="L4" s="105">
        <v>14</v>
      </c>
      <c r="M4" s="107">
        <v>17</v>
      </c>
      <c r="N4" s="104">
        <v>18</v>
      </c>
      <c r="O4" s="104">
        <v>19</v>
      </c>
      <c r="P4" s="104">
        <v>20</v>
      </c>
      <c r="Q4" s="104">
        <v>21</v>
      </c>
      <c r="R4" s="104">
        <v>24</v>
      </c>
      <c r="S4" s="104">
        <v>25</v>
      </c>
      <c r="T4" s="104">
        <v>26</v>
      </c>
      <c r="U4" s="104">
        <v>27</v>
      </c>
      <c r="V4" s="106">
        <v>28</v>
      </c>
      <c r="W4" s="256"/>
      <c r="X4" s="257"/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3">
      <c r="A5" s="108"/>
      <c r="B5" s="117" t="s">
        <v>87</v>
      </c>
      <c r="C5" s="109">
        <v>473</v>
      </c>
      <c r="D5" s="110">
        <v>477</v>
      </c>
      <c r="E5" s="110">
        <v>487</v>
      </c>
      <c r="F5" s="110">
        <v>465</v>
      </c>
      <c r="G5" s="110">
        <v>453</v>
      </c>
      <c r="H5" s="110">
        <v>485</v>
      </c>
      <c r="I5" s="110">
        <v>499</v>
      </c>
      <c r="J5" s="110">
        <v>506</v>
      </c>
      <c r="K5" s="110">
        <v>499</v>
      </c>
      <c r="L5" s="111">
        <v>472</v>
      </c>
      <c r="M5" s="112">
        <v>497</v>
      </c>
      <c r="N5" s="110">
        <v>493</v>
      </c>
      <c r="O5" s="110">
        <v>510</v>
      </c>
      <c r="P5" s="110">
        <v>501</v>
      </c>
      <c r="Q5" s="110">
        <v>480</v>
      </c>
      <c r="R5" s="110">
        <v>444</v>
      </c>
      <c r="S5" s="110">
        <v>462</v>
      </c>
      <c r="T5" s="110">
        <v>464</v>
      </c>
      <c r="U5" s="110">
        <v>464</v>
      </c>
      <c r="V5" s="113">
        <v>447</v>
      </c>
      <c r="W5" s="261"/>
      <c r="X5" s="262"/>
      <c r="Y5" s="262"/>
      <c r="Z5" s="263"/>
      <c r="AA5" s="264"/>
      <c r="AB5" s="260">
        <f>SUM(C5:AA5)</f>
        <v>9578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39.56</v>
      </c>
      <c r="D6" s="69">
        <v>37.840000000000003</v>
      </c>
      <c r="E6" s="69">
        <v>19.350000000000001</v>
      </c>
      <c r="F6" s="69">
        <v>39.56</v>
      </c>
      <c r="G6" s="69">
        <v>37.799999999999997</v>
      </c>
      <c r="H6" s="69">
        <v>36.979999999999997</v>
      </c>
      <c r="I6" s="69">
        <v>37.56</v>
      </c>
      <c r="J6" s="69">
        <v>20.21</v>
      </c>
      <c r="K6" s="69">
        <v>40.42</v>
      </c>
      <c r="L6" s="70">
        <v>33.56</v>
      </c>
      <c r="M6" s="68">
        <v>38.700000000000003</v>
      </c>
      <c r="N6" s="69">
        <v>40.42</v>
      </c>
      <c r="O6" s="69">
        <v>20.21</v>
      </c>
      <c r="P6" s="69">
        <v>41.28</v>
      </c>
      <c r="Q6" s="69">
        <v>40.72</v>
      </c>
      <c r="R6" s="69">
        <v>38.4</v>
      </c>
      <c r="S6" s="69">
        <v>36.119999999999997</v>
      </c>
      <c r="T6" s="69">
        <v>18.489999999999998</v>
      </c>
      <c r="U6" s="69">
        <v>36.979999999999997</v>
      </c>
      <c r="V6" s="71">
        <v>36.979999999999997</v>
      </c>
      <c r="W6" s="269"/>
      <c r="X6" s="270"/>
      <c r="Y6" s="270"/>
      <c r="Z6" s="271"/>
      <c r="AA6" s="272"/>
      <c r="AB6" s="265">
        <f>SUM(C6:AA6)</f>
        <v>691.1400000000001</v>
      </c>
      <c r="AC6" s="129">
        <f>IFERROR((AB6/$AB$5*1000),"")</f>
        <v>72.15911463771144</v>
      </c>
      <c r="AD6" s="130">
        <v>80</v>
      </c>
      <c r="AE6" s="131">
        <f>IFERROR((AC6-AD6),"")</f>
        <v>-7.8408853622885601</v>
      </c>
      <c r="AF6" s="132">
        <f>IFERROR((AC6*100/AD6),"")</f>
        <v>90.198893297139293</v>
      </c>
    </row>
    <row r="7" spans="1:32" s="21" customFormat="1" ht="15.75" x14ac:dyDescent="0.25">
      <c r="A7" s="46">
        <v>2</v>
      </c>
      <c r="B7" s="52" t="s">
        <v>1</v>
      </c>
      <c r="C7" s="41">
        <v>24.5</v>
      </c>
      <c r="D7" s="22">
        <v>24</v>
      </c>
      <c r="E7" s="22">
        <v>24</v>
      </c>
      <c r="F7" s="22">
        <v>24.5</v>
      </c>
      <c r="G7" s="22">
        <v>23.5</v>
      </c>
      <c r="H7" s="22">
        <v>23.5</v>
      </c>
      <c r="I7" s="22">
        <v>24.5</v>
      </c>
      <c r="J7" s="22">
        <v>25</v>
      </c>
      <c r="K7" s="22">
        <v>25.5</v>
      </c>
      <c r="L7" s="42">
        <v>25</v>
      </c>
      <c r="M7" s="41">
        <v>24</v>
      </c>
      <c r="N7" s="22">
        <v>25</v>
      </c>
      <c r="O7" s="22">
        <v>25</v>
      </c>
      <c r="P7" s="22">
        <v>25.5</v>
      </c>
      <c r="Q7" s="22">
        <v>25</v>
      </c>
      <c r="R7" s="22">
        <v>24</v>
      </c>
      <c r="S7" s="22">
        <v>22.5</v>
      </c>
      <c r="T7" s="22">
        <v>23</v>
      </c>
      <c r="U7" s="22">
        <v>23</v>
      </c>
      <c r="V7" s="32">
        <v>23</v>
      </c>
      <c r="W7" s="273"/>
      <c r="X7" s="253"/>
      <c r="Y7" s="253"/>
      <c r="Z7" s="247"/>
      <c r="AA7" s="274"/>
      <c r="AB7" s="266">
        <f t="shared" ref="AB7:AB91" si="0">SUM(C7:AA7)</f>
        <v>484</v>
      </c>
      <c r="AC7" s="67">
        <f t="shared" ref="AC7:AC8" si="1">IFERROR((AB7/$AB$5*1000),"")</f>
        <v>50.532470244309877</v>
      </c>
      <c r="AD7" s="28">
        <v>50</v>
      </c>
      <c r="AE7" s="23">
        <f>IFERROR((AC7-AD7),"")</f>
        <v>0.53247024430987722</v>
      </c>
      <c r="AF7" s="47">
        <f>IFERROR((AC7*100/AD7),"")</f>
        <v>101.06494048861975</v>
      </c>
    </row>
    <row r="8" spans="1:32" s="21" customFormat="1" ht="31.5" x14ac:dyDescent="0.25">
      <c r="A8" s="46">
        <v>3</v>
      </c>
      <c r="B8" s="52" t="s">
        <v>2</v>
      </c>
      <c r="C8" s="41"/>
      <c r="D8" s="22">
        <v>7</v>
      </c>
      <c r="E8" s="22"/>
      <c r="F8" s="22"/>
      <c r="G8" s="22">
        <v>2</v>
      </c>
      <c r="H8" s="22">
        <v>27.2</v>
      </c>
      <c r="I8" s="22">
        <v>1</v>
      </c>
      <c r="J8" s="22"/>
      <c r="K8" s="22">
        <v>2.5</v>
      </c>
      <c r="L8" s="42">
        <v>1.5</v>
      </c>
      <c r="M8" s="41"/>
      <c r="N8" s="22"/>
      <c r="O8" s="22">
        <v>28.1</v>
      </c>
      <c r="P8" s="22">
        <v>2</v>
      </c>
      <c r="Q8" s="22">
        <v>2</v>
      </c>
      <c r="R8" s="22">
        <v>16</v>
      </c>
      <c r="S8" s="22">
        <v>1</v>
      </c>
      <c r="T8" s="22"/>
      <c r="U8" s="22">
        <v>6</v>
      </c>
      <c r="V8" s="32">
        <v>2</v>
      </c>
      <c r="W8" s="273"/>
      <c r="X8" s="253"/>
      <c r="Y8" s="253"/>
      <c r="Z8" s="247"/>
      <c r="AA8" s="274"/>
      <c r="AB8" s="266">
        <f t="shared" si="0"/>
        <v>98.300000000000011</v>
      </c>
      <c r="AC8" s="67">
        <f t="shared" si="1"/>
        <v>10.263102944247233</v>
      </c>
      <c r="AD8" s="28">
        <v>25</v>
      </c>
      <c r="AE8" s="23">
        <f t="shared" ref="AE8" si="2">IFERROR((AC8-AD8),"")</f>
        <v>-14.736897055752767</v>
      </c>
      <c r="AF8" s="47">
        <f>IFERROR((AC8*100/AD8),"")</f>
        <v>41.052411776988926</v>
      </c>
    </row>
    <row r="9" spans="1:32" s="21" customFormat="1" ht="31.5" x14ac:dyDescent="0.25">
      <c r="A9" s="300">
        <v>4</v>
      </c>
      <c r="B9" s="53" t="s">
        <v>3</v>
      </c>
      <c r="C9" s="43">
        <f t="shared" ref="C9:Y9" si="3">SUM(C10:C18)</f>
        <v>13.8</v>
      </c>
      <c r="D9" s="24">
        <f t="shared" si="3"/>
        <v>16.5</v>
      </c>
      <c r="E9" s="24">
        <f t="shared" si="3"/>
        <v>16.5</v>
      </c>
      <c r="F9" s="24">
        <f t="shared" si="3"/>
        <v>23.7</v>
      </c>
      <c r="G9" s="24">
        <f t="shared" si="3"/>
        <v>16.2</v>
      </c>
      <c r="H9" s="24">
        <f t="shared" si="3"/>
        <v>25.9</v>
      </c>
      <c r="I9" s="24">
        <f t="shared" si="3"/>
        <v>24.2</v>
      </c>
      <c r="J9" s="24">
        <f t="shared" si="3"/>
        <v>20</v>
      </c>
      <c r="K9" s="24">
        <f t="shared" si="3"/>
        <v>13.6</v>
      </c>
      <c r="L9" s="44">
        <f t="shared" si="3"/>
        <v>15</v>
      </c>
      <c r="M9" s="43">
        <f t="shared" si="3"/>
        <v>36.700000000000003</v>
      </c>
      <c r="N9" s="24">
        <f t="shared" si="3"/>
        <v>27.4</v>
      </c>
      <c r="O9" s="24">
        <f t="shared" si="3"/>
        <v>12.3</v>
      </c>
      <c r="P9" s="24">
        <f t="shared" si="3"/>
        <v>26.5</v>
      </c>
      <c r="Q9" s="24">
        <f t="shared" si="3"/>
        <v>12.5</v>
      </c>
      <c r="R9" s="24">
        <f t="shared" si="3"/>
        <v>14.4</v>
      </c>
      <c r="S9" s="24">
        <f t="shared" si="3"/>
        <v>36</v>
      </c>
      <c r="T9" s="24">
        <f t="shared" si="3"/>
        <v>15.9</v>
      </c>
      <c r="U9" s="24">
        <f t="shared" si="3"/>
        <v>12.6</v>
      </c>
      <c r="V9" s="33">
        <f t="shared" si="3"/>
        <v>29.200000000000003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408.89999999999992</v>
      </c>
      <c r="AC9" s="56">
        <f>IFERROR((AB9/$AB$5*1000),"")</f>
        <v>42.691584882021289</v>
      </c>
      <c r="AD9" s="24">
        <v>45</v>
      </c>
      <c r="AE9" s="63">
        <f>IFERROR((AC9-AD9),"")</f>
        <v>-2.3084151179787114</v>
      </c>
      <c r="AF9" s="48">
        <f>IFERROR((AC9*100/AD9),"")</f>
        <v>94.870188626713968</v>
      </c>
    </row>
    <row r="10" spans="1:32" s="21" customFormat="1" ht="15.75" x14ac:dyDescent="0.25">
      <c r="A10" s="301"/>
      <c r="B10" s="54" t="s">
        <v>28</v>
      </c>
      <c r="C10" s="41"/>
      <c r="D10" s="22"/>
      <c r="E10" s="22"/>
      <c r="F10" s="22"/>
      <c r="G10" s="22"/>
      <c r="H10" s="22"/>
      <c r="I10" s="22"/>
      <c r="J10" s="22">
        <v>15</v>
      </c>
      <c r="K10" s="22"/>
      <c r="L10" s="42"/>
      <c r="M10" s="41">
        <v>17.5</v>
      </c>
      <c r="N10" s="22"/>
      <c r="O10" s="22"/>
      <c r="P10" s="22"/>
      <c r="Q10" s="22">
        <v>12.5</v>
      </c>
      <c r="R10" s="22"/>
      <c r="S10" s="22"/>
      <c r="T10" s="22"/>
      <c r="U10" s="22"/>
      <c r="V10" s="32">
        <v>17.600000000000001</v>
      </c>
      <c r="W10" s="273"/>
      <c r="X10" s="253"/>
      <c r="Y10" s="253"/>
      <c r="Z10" s="247"/>
      <c r="AA10" s="274"/>
      <c r="AB10" s="266">
        <f t="shared" si="0"/>
        <v>62.6</v>
      </c>
      <c r="AC10" s="55">
        <f>IFERROR((AB10/$AB$5*1000),"")</f>
        <v>6.5358112340780963</v>
      </c>
      <c r="AD10" s="303"/>
      <c r="AE10" s="304"/>
      <c r="AF10" s="305"/>
    </row>
    <row r="11" spans="1:32" s="21" customFormat="1" ht="15.75" x14ac:dyDescent="0.25">
      <c r="A11" s="301"/>
      <c r="B11" s="54" t="s">
        <v>29</v>
      </c>
      <c r="C11" s="41"/>
      <c r="D11" s="22">
        <v>4.7</v>
      </c>
      <c r="E11" s="22"/>
      <c r="F11" s="22">
        <v>14</v>
      </c>
      <c r="G11" s="22"/>
      <c r="H11" s="22">
        <v>12.3</v>
      </c>
      <c r="I11" s="22">
        <v>12.1</v>
      </c>
      <c r="J11" s="22"/>
      <c r="K11" s="22"/>
      <c r="L11" s="42"/>
      <c r="M11" s="41"/>
      <c r="N11" s="22"/>
      <c r="O11" s="22"/>
      <c r="P11" s="22">
        <v>15.3</v>
      </c>
      <c r="Q11" s="22"/>
      <c r="R11" s="22"/>
      <c r="S11" s="22">
        <v>11.1</v>
      </c>
      <c r="T11" s="22"/>
      <c r="U11" s="22">
        <v>11.6</v>
      </c>
      <c r="V11" s="32"/>
      <c r="W11" s="273"/>
      <c r="X11" s="253"/>
      <c r="Y11" s="253"/>
      <c r="Z11" s="247"/>
      <c r="AA11" s="274"/>
      <c r="AB11" s="266">
        <f t="shared" si="0"/>
        <v>81.099999999999994</v>
      </c>
      <c r="AC11" s="55">
        <f t="shared" ref="AC11:AC20" si="4">IFERROR((AB11/$AB$5*1000),"")</f>
        <v>8.4673209438296091</v>
      </c>
      <c r="AD11" s="306"/>
      <c r="AE11" s="307"/>
      <c r="AF11" s="308"/>
    </row>
    <row r="12" spans="1:32" s="21" customFormat="1" ht="15.75" x14ac:dyDescent="0.25">
      <c r="A12" s="301"/>
      <c r="B12" s="54" t="s">
        <v>30</v>
      </c>
      <c r="C12" s="41"/>
      <c r="D12" s="22"/>
      <c r="E12" s="22"/>
      <c r="F12" s="22"/>
      <c r="G12" s="22"/>
      <c r="H12" s="22"/>
      <c r="I12" s="22"/>
      <c r="J12" s="22"/>
      <c r="K12" s="22"/>
      <c r="L12" s="42"/>
      <c r="M12" s="41"/>
      <c r="N12" s="22">
        <v>15</v>
      </c>
      <c r="O12" s="22"/>
      <c r="P12" s="22"/>
      <c r="Q12" s="22"/>
      <c r="R12" s="22"/>
      <c r="S12" s="22">
        <v>13.8</v>
      </c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28.8</v>
      </c>
      <c r="AC12" s="55">
        <f t="shared" si="4"/>
        <v>3.0068907913969514</v>
      </c>
      <c r="AD12" s="306"/>
      <c r="AE12" s="307"/>
      <c r="AF12" s="308"/>
    </row>
    <row r="13" spans="1:32" s="21" customFormat="1" ht="15.75" x14ac:dyDescent="0.25">
      <c r="A13" s="301"/>
      <c r="B13" s="54" t="s">
        <v>31</v>
      </c>
      <c r="C13" s="41"/>
      <c r="D13" s="22"/>
      <c r="E13" s="22"/>
      <c r="F13" s="22"/>
      <c r="G13" s="22">
        <v>11.6</v>
      </c>
      <c r="H13" s="22"/>
      <c r="I13" s="22"/>
      <c r="J13" s="22"/>
      <c r="K13" s="22">
        <v>12.6</v>
      </c>
      <c r="L13" s="42"/>
      <c r="M13" s="41"/>
      <c r="N13" s="22"/>
      <c r="O13" s="22"/>
      <c r="P13" s="22"/>
      <c r="Q13" s="22"/>
      <c r="R13" s="22"/>
      <c r="S13" s="22"/>
      <c r="T13" s="22"/>
      <c r="U13" s="22"/>
      <c r="V13" s="32">
        <v>11.6</v>
      </c>
      <c r="W13" s="273"/>
      <c r="X13" s="253"/>
      <c r="Y13" s="253"/>
      <c r="Z13" s="247"/>
      <c r="AA13" s="274"/>
      <c r="AB13" s="266">
        <f t="shared" si="0"/>
        <v>35.799999999999997</v>
      </c>
      <c r="AC13" s="55">
        <f t="shared" si="4"/>
        <v>3.7377323031948215</v>
      </c>
      <c r="AD13" s="306"/>
      <c r="AE13" s="307"/>
      <c r="AF13" s="308"/>
    </row>
    <row r="14" spans="1:32" s="21" customFormat="1" ht="15.75" x14ac:dyDescent="0.25">
      <c r="A14" s="301"/>
      <c r="B14" s="54" t="s">
        <v>32</v>
      </c>
      <c r="C14" s="41"/>
      <c r="D14" s="22"/>
      <c r="E14" s="22">
        <v>4.5999999999999996</v>
      </c>
      <c r="F14" s="22">
        <v>9.6999999999999993</v>
      </c>
      <c r="G14" s="22"/>
      <c r="H14" s="22"/>
      <c r="I14" s="22"/>
      <c r="J14" s="22">
        <v>5</v>
      </c>
      <c r="K14" s="22">
        <v>1</v>
      </c>
      <c r="L14" s="42">
        <v>10</v>
      </c>
      <c r="M14" s="41">
        <v>5</v>
      </c>
      <c r="N14" s="22"/>
      <c r="O14" s="22"/>
      <c r="P14" s="22">
        <v>11.2</v>
      </c>
      <c r="Q14" s="22"/>
      <c r="R14" s="22"/>
      <c r="S14" s="22"/>
      <c r="T14" s="22">
        <v>15.9</v>
      </c>
      <c r="U14" s="22">
        <v>1</v>
      </c>
      <c r="V14" s="32"/>
      <c r="W14" s="273"/>
      <c r="X14" s="253"/>
      <c r="Y14" s="253"/>
      <c r="Z14" s="247"/>
      <c r="AA14" s="274"/>
      <c r="AB14" s="266">
        <f t="shared" si="0"/>
        <v>63.4</v>
      </c>
      <c r="AC14" s="55">
        <f t="shared" si="4"/>
        <v>6.6193359782835666</v>
      </c>
      <c r="AD14" s="306"/>
      <c r="AE14" s="307"/>
      <c r="AF14" s="308"/>
    </row>
    <row r="15" spans="1:32" s="21" customFormat="1" ht="15.75" x14ac:dyDescent="0.25">
      <c r="A15" s="301"/>
      <c r="B15" s="54" t="s">
        <v>33</v>
      </c>
      <c r="C15" s="41"/>
      <c r="D15" s="22">
        <v>11.8</v>
      </c>
      <c r="E15" s="22"/>
      <c r="F15" s="22"/>
      <c r="G15" s="22"/>
      <c r="H15" s="22">
        <v>13.6</v>
      </c>
      <c r="I15" s="22"/>
      <c r="J15" s="22"/>
      <c r="K15" s="22"/>
      <c r="L15" s="42"/>
      <c r="M15" s="41"/>
      <c r="N15" s="22">
        <v>12.4</v>
      </c>
      <c r="O15" s="22"/>
      <c r="P15" s="22"/>
      <c r="Q15" s="22"/>
      <c r="R15" s="22">
        <v>14.4</v>
      </c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52.199999999999996</v>
      </c>
      <c r="AC15" s="55">
        <f t="shared" si="4"/>
        <v>5.4499895594069736</v>
      </c>
      <c r="AD15" s="306"/>
      <c r="AE15" s="307"/>
      <c r="AF15" s="308"/>
    </row>
    <row r="16" spans="1:32" s="21" customFormat="1" ht="15.75" x14ac:dyDescent="0.25">
      <c r="A16" s="301"/>
      <c r="B16" s="54" t="s">
        <v>34</v>
      </c>
      <c r="C16" s="41">
        <v>13.8</v>
      </c>
      <c r="D16" s="22"/>
      <c r="E16" s="22"/>
      <c r="F16" s="22"/>
      <c r="G16" s="22"/>
      <c r="H16" s="22"/>
      <c r="I16" s="22">
        <v>12.1</v>
      </c>
      <c r="J16" s="22"/>
      <c r="K16" s="22"/>
      <c r="L16" s="42"/>
      <c r="M16" s="41">
        <v>14.2</v>
      </c>
      <c r="N16" s="22"/>
      <c r="O16" s="22"/>
      <c r="P16" s="22"/>
      <c r="Q16" s="22"/>
      <c r="R16" s="22"/>
      <c r="S16" s="22">
        <v>11.1</v>
      </c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51.199999999999996</v>
      </c>
      <c r="AC16" s="55">
        <f t="shared" si="4"/>
        <v>5.3455836291501351</v>
      </c>
      <c r="AD16" s="306"/>
      <c r="AE16" s="307"/>
      <c r="AF16" s="308"/>
    </row>
    <row r="17" spans="1:32" s="21" customFormat="1" ht="15.75" x14ac:dyDescent="0.25">
      <c r="A17" s="301"/>
      <c r="B17" s="141" t="s">
        <v>93</v>
      </c>
      <c r="C17" s="41"/>
      <c r="D17" s="22"/>
      <c r="E17" s="22">
        <v>11.9</v>
      </c>
      <c r="F17" s="22"/>
      <c r="G17" s="22"/>
      <c r="H17" s="22"/>
      <c r="I17" s="22"/>
      <c r="J17" s="22"/>
      <c r="K17" s="22"/>
      <c r="L17" s="42"/>
      <c r="M17" s="41"/>
      <c r="N17" s="22"/>
      <c r="O17" s="22">
        <v>12.3</v>
      </c>
      <c r="P17" s="22"/>
      <c r="Q17" s="22"/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24.200000000000003</v>
      </c>
      <c r="AC17" s="55">
        <f t="shared" si="4"/>
        <v>2.5266235122154939</v>
      </c>
      <c r="AD17" s="306"/>
      <c r="AE17" s="307"/>
      <c r="AF17" s="308"/>
    </row>
    <row r="18" spans="1:32" s="21" customFormat="1" ht="15.75" x14ac:dyDescent="0.25">
      <c r="A18" s="302"/>
      <c r="B18" s="141" t="s">
        <v>94</v>
      </c>
      <c r="C18" s="41"/>
      <c r="D18" s="22"/>
      <c r="E18" s="22"/>
      <c r="F18" s="22"/>
      <c r="G18" s="22">
        <v>4.5999999999999996</v>
      </c>
      <c r="H18" s="22"/>
      <c r="I18" s="22"/>
      <c r="J18" s="22"/>
      <c r="K18" s="22"/>
      <c r="L18" s="42">
        <v>5</v>
      </c>
      <c r="M18" s="41"/>
      <c r="N18" s="22"/>
      <c r="O18" s="22"/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9.6</v>
      </c>
      <c r="AC18" s="55">
        <f t="shared" si="4"/>
        <v>1.0022969304656504</v>
      </c>
      <c r="AD18" s="309"/>
      <c r="AE18" s="310"/>
      <c r="AF18" s="311"/>
    </row>
    <row r="19" spans="1:32" s="21" customFormat="1" ht="15.75" x14ac:dyDescent="0.25">
      <c r="A19" s="46">
        <v>5</v>
      </c>
      <c r="B19" s="52" t="s">
        <v>4</v>
      </c>
      <c r="C19" s="41">
        <v>5</v>
      </c>
      <c r="D19" s="22"/>
      <c r="E19" s="22"/>
      <c r="F19" s="22"/>
      <c r="G19" s="22"/>
      <c r="H19" s="22"/>
      <c r="I19" s="22"/>
      <c r="J19" s="22"/>
      <c r="K19" s="22"/>
      <c r="L19" s="42">
        <v>19</v>
      </c>
      <c r="M19" s="41"/>
      <c r="N19" s="22"/>
      <c r="O19" s="22"/>
      <c r="P19" s="22"/>
      <c r="Q19" s="22"/>
      <c r="R19" s="22">
        <v>18.2</v>
      </c>
      <c r="S19" s="22"/>
      <c r="T19" s="22"/>
      <c r="U19" s="22"/>
      <c r="V19" s="32"/>
      <c r="W19" s="273"/>
      <c r="X19" s="253"/>
      <c r="Y19" s="253"/>
      <c r="Z19" s="247"/>
      <c r="AA19" s="274"/>
      <c r="AB19" s="266">
        <f t="shared" si="0"/>
        <v>42.2</v>
      </c>
      <c r="AC19" s="55">
        <f t="shared" si="4"/>
        <v>4.4059302568385883</v>
      </c>
      <c r="AD19" s="28">
        <v>12</v>
      </c>
      <c r="AE19" s="23">
        <f t="shared" ref="AE19:AE21" si="5">IFERROR((AC19-AD19),"")</f>
        <v>-7.5940697431614117</v>
      </c>
      <c r="AF19" s="47">
        <f>IFERROR((AC19*100/AD19),"")</f>
        <v>36.716085473654907</v>
      </c>
    </row>
    <row r="20" spans="1:32" s="21" customFormat="1" ht="15.75" x14ac:dyDescent="0.25">
      <c r="A20" s="46">
        <v>6</v>
      </c>
      <c r="B20" s="52" t="s">
        <v>5</v>
      </c>
      <c r="C20" s="41">
        <v>92</v>
      </c>
      <c r="D20" s="22">
        <v>50</v>
      </c>
      <c r="E20" s="22">
        <v>129</v>
      </c>
      <c r="F20" s="22">
        <v>80</v>
      </c>
      <c r="G20" s="22">
        <v>37.299999999999997</v>
      </c>
      <c r="H20" s="22">
        <v>36.200000000000003</v>
      </c>
      <c r="I20" s="22">
        <v>116.4</v>
      </c>
      <c r="J20" s="22">
        <v>124.8</v>
      </c>
      <c r="K20" s="22">
        <v>40.5</v>
      </c>
      <c r="L20" s="42">
        <v>150</v>
      </c>
      <c r="M20" s="41">
        <v>38</v>
      </c>
      <c r="N20" s="22">
        <v>39.799999999999997</v>
      </c>
      <c r="O20" s="22">
        <v>103.5</v>
      </c>
      <c r="P20" s="22">
        <v>113</v>
      </c>
      <c r="Q20" s="22">
        <v>110.2</v>
      </c>
      <c r="R20" s="22">
        <v>38.4</v>
      </c>
      <c r="S20" s="22">
        <v>35.5</v>
      </c>
      <c r="T20" s="22">
        <v>101.6</v>
      </c>
      <c r="U20" s="22">
        <v>97.4</v>
      </c>
      <c r="V20" s="32">
        <v>74.2</v>
      </c>
      <c r="W20" s="273"/>
      <c r="X20" s="253"/>
      <c r="Y20" s="253"/>
      <c r="Z20" s="247"/>
      <c r="AA20" s="274"/>
      <c r="AB20" s="266">
        <f t="shared" si="0"/>
        <v>1607.8000000000002</v>
      </c>
      <c r="AC20" s="55">
        <f t="shared" si="4"/>
        <v>167.86385466694509</v>
      </c>
      <c r="AD20" s="28">
        <v>220</v>
      </c>
      <c r="AE20" s="23">
        <f t="shared" si="5"/>
        <v>-52.136145333054912</v>
      </c>
      <c r="AF20" s="47">
        <f>IFERROR((AC20*100/AD20),"")</f>
        <v>76.30175212133868</v>
      </c>
    </row>
    <row r="21" spans="1:32" s="21" customFormat="1" ht="15.75" x14ac:dyDescent="0.25">
      <c r="A21" s="300">
        <v>7</v>
      </c>
      <c r="B21" s="53" t="s">
        <v>6</v>
      </c>
      <c r="C21" s="43">
        <f>SUM(C22:C47)</f>
        <v>125</v>
      </c>
      <c r="D21" s="24">
        <f t="shared" ref="D21:AA21" si="6">SUM(D22:D47)</f>
        <v>168.6</v>
      </c>
      <c r="E21" s="24">
        <f t="shared" si="6"/>
        <v>95.2</v>
      </c>
      <c r="F21" s="24">
        <f t="shared" si="6"/>
        <v>120</v>
      </c>
      <c r="G21" s="24">
        <f t="shared" si="6"/>
        <v>93.2</v>
      </c>
      <c r="H21" s="24">
        <f t="shared" si="6"/>
        <v>120.7</v>
      </c>
      <c r="I21" s="24">
        <f t="shared" si="6"/>
        <v>100.8</v>
      </c>
      <c r="J21" s="24">
        <f t="shared" si="6"/>
        <v>73.8</v>
      </c>
      <c r="K21" s="24">
        <f t="shared" si="6"/>
        <v>200.8</v>
      </c>
      <c r="L21" s="44">
        <f t="shared" si="6"/>
        <v>76.2</v>
      </c>
      <c r="M21" s="43">
        <f t="shared" si="6"/>
        <v>84.66</v>
      </c>
      <c r="N21" s="24">
        <f t="shared" si="6"/>
        <v>163.20000000000002</v>
      </c>
      <c r="O21" s="24">
        <f t="shared" si="6"/>
        <v>133.60000000000002</v>
      </c>
      <c r="P21" s="24">
        <f t="shared" si="6"/>
        <v>74.8</v>
      </c>
      <c r="Q21" s="24">
        <f t="shared" si="6"/>
        <v>109.4</v>
      </c>
      <c r="R21" s="24">
        <f t="shared" si="6"/>
        <v>97.800000000000011</v>
      </c>
      <c r="S21" s="24">
        <f t="shared" si="6"/>
        <v>79.919999999999987</v>
      </c>
      <c r="T21" s="24">
        <f t="shared" si="6"/>
        <v>87.700000000000017</v>
      </c>
      <c r="U21" s="24">
        <f t="shared" si="6"/>
        <v>141.58000000000001</v>
      </c>
      <c r="V21" s="33">
        <f t="shared" si="6"/>
        <v>115.9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2262.8600000000006</v>
      </c>
      <c r="AC21" s="56">
        <f>IFERROR((AB21/$AB$5*1000),"")</f>
        <v>236.25600334098985</v>
      </c>
      <c r="AD21" s="24">
        <v>250</v>
      </c>
      <c r="AE21" s="63">
        <f t="shared" si="5"/>
        <v>-13.743996659010151</v>
      </c>
      <c r="AF21" s="48">
        <f>IFERROR((AC21*100/AD21),"")</f>
        <v>94.502401336395934</v>
      </c>
    </row>
    <row r="22" spans="1:32" s="21" customFormat="1" ht="15.75" x14ac:dyDescent="0.25">
      <c r="A22" s="301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>
        <v>9.4600000000000009</v>
      </c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9.4600000000000009</v>
      </c>
      <c r="AC22" s="55">
        <f>IFERROR((AB22/$AB$5*1000),"")</f>
        <v>0.9876801002296931</v>
      </c>
      <c r="AD22" s="303"/>
      <c r="AE22" s="304"/>
      <c r="AF22" s="305"/>
    </row>
    <row r="23" spans="1:32" s="21" customFormat="1" ht="15.75" x14ac:dyDescent="0.25">
      <c r="A23" s="301"/>
      <c r="B23" s="54" t="s">
        <v>36</v>
      </c>
      <c r="C23" s="41">
        <v>30</v>
      </c>
      <c r="D23" s="22"/>
      <c r="E23" s="22"/>
      <c r="F23" s="22"/>
      <c r="G23" s="22"/>
      <c r="H23" s="22">
        <v>11.04</v>
      </c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41.04</v>
      </c>
      <c r="AC23" s="55">
        <f t="shared" ref="AC23:AC47" si="7">IFERROR((AB23/$AB$5*1000),"")</f>
        <v>4.2848193777406554</v>
      </c>
      <c r="AD23" s="306"/>
      <c r="AE23" s="307"/>
      <c r="AF23" s="308"/>
    </row>
    <row r="24" spans="1:32" s="21" customFormat="1" ht="15.75" x14ac:dyDescent="0.25">
      <c r="A24" s="301"/>
      <c r="B24" s="54" t="s">
        <v>37</v>
      </c>
      <c r="C24" s="41"/>
      <c r="D24" s="22">
        <v>85.1</v>
      </c>
      <c r="E24" s="22"/>
      <c r="F24" s="22"/>
      <c r="G24" s="22"/>
      <c r="H24" s="22">
        <v>54.36</v>
      </c>
      <c r="I24" s="22">
        <v>29.1</v>
      </c>
      <c r="J24" s="22"/>
      <c r="K24" s="22">
        <v>101.2</v>
      </c>
      <c r="L24" s="42"/>
      <c r="M24" s="41">
        <v>23.7</v>
      </c>
      <c r="N24" s="22">
        <v>99.4</v>
      </c>
      <c r="O24" s="22"/>
      <c r="P24" s="22"/>
      <c r="Q24" s="22"/>
      <c r="R24" s="22">
        <v>30.6</v>
      </c>
      <c r="S24" s="22"/>
      <c r="T24" s="22"/>
      <c r="U24" s="22">
        <v>102.1</v>
      </c>
      <c r="V24" s="32"/>
      <c r="W24" s="273"/>
      <c r="X24" s="253"/>
      <c r="Y24" s="253"/>
      <c r="Z24" s="247"/>
      <c r="AA24" s="274"/>
      <c r="AB24" s="266">
        <f t="shared" si="0"/>
        <v>525.56000000000006</v>
      </c>
      <c r="AC24" s="55">
        <f t="shared" si="7"/>
        <v>54.871580705784091</v>
      </c>
      <c r="AD24" s="306"/>
      <c r="AE24" s="307"/>
      <c r="AF24" s="308"/>
    </row>
    <row r="25" spans="1:32" s="21" customFormat="1" ht="15.75" x14ac:dyDescent="0.25">
      <c r="A25" s="301"/>
      <c r="B25" s="141" t="s">
        <v>106</v>
      </c>
      <c r="C25" s="41">
        <v>20</v>
      </c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20</v>
      </c>
      <c r="AC25" s="55">
        <f t="shared" si="7"/>
        <v>2.0881186051367719</v>
      </c>
      <c r="AD25" s="306"/>
      <c r="AE25" s="307"/>
      <c r="AF25" s="308"/>
    </row>
    <row r="26" spans="1:32" s="21" customFormat="1" ht="15.75" x14ac:dyDescent="0.25">
      <c r="A26" s="301"/>
      <c r="B26" s="141" t="s">
        <v>107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5.75" x14ac:dyDescent="0.25">
      <c r="A27" s="301"/>
      <c r="B27" s="54" t="s">
        <v>38</v>
      </c>
      <c r="C27" s="41">
        <v>13.8</v>
      </c>
      <c r="D27" s="22">
        <v>14</v>
      </c>
      <c r="E27" s="22">
        <v>14.4</v>
      </c>
      <c r="F27" s="22">
        <v>14.6</v>
      </c>
      <c r="G27" s="22">
        <v>13.8</v>
      </c>
      <c r="H27" s="22">
        <v>13.6</v>
      </c>
      <c r="I27" s="22">
        <v>21.6</v>
      </c>
      <c r="J27" s="22">
        <v>15</v>
      </c>
      <c r="K27" s="22">
        <v>15.2</v>
      </c>
      <c r="L27" s="42">
        <v>15</v>
      </c>
      <c r="M27" s="41">
        <v>7.1</v>
      </c>
      <c r="N27" s="22">
        <v>22.5</v>
      </c>
      <c r="O27" s="22">
        <v>14.8</v>
      </c>
      <c r="P27" s="22">
        <v>15.2</v>
      </c>
      <c r="Q27" s="22">
        <v>15</v>
      </c>
      <c r="R27" s="22">
        <v>7.2</v>
      </c>
      <c r="S27" s="22">
        <v>20</v>
      </c>
      <c r="T27" s="22">
        <v>7.1</v>
      </c>
      <c r="U27" s="22">
        <v>7.5</v>
      </c>
      <c r="V27" s="32">
        <v>13.9</v>
      </c>
      <c r="W27" s="273"/>
      <c r="X27" s="253"/>
      <c r="Y27" s="253"/>
      <c r="Z27" s="247"/>
      <c r="AA27" s="274"/>
      <c r="AB27" s="266">
        <f t="shared" si="0"/>
        <v>281.29999999999995</v>
      </c>
      <c r="AC27" s="55">
        <f t="shared" si="7"/>
        <v>29.369388181248688</v>
      </c>
      <c r="AD27" s="306"/>
      <c r="AE27" s="307"/>
      <c r="AF27" s="308"/>
    </row>
    <row r="28" spans="1:32" s="21" customFormat="1" ht="15.75" x14ac:dyDescent="0.25">
      <c r="A28" s="301"/>
      <c r="B28" s="54" t="s">
        <v>39</v>
      </c>
      <c r="C28" s="41">
        <v>13.8</v>
      </c>
      <c r="D28" s="22">
        <v>47.1</v>
      </c>
      <c r="E28" s="22">
        <v>14.4</v>
      </c>
      <c r="F28" s="22">
        <v>17</v>
      </c>
      <c r="G28" s="22"/>
      <c r="H28" s="22"/>
      <c r="I28" s="22">
        <v>31.3</v>
      </c>
      <c r="J28" s="22">
        <v>15</v>
      </c>
      <c r="K28" s="22">
        <v>30.4</v>
      </c>
      <c r="L28" s="42">
        <v>15</v>
      </c>
      <c r="M28" s="41">
        <v>7</v>
      </c>
      <c r="N28" s="22">
        <v>22.5</v>
      </c>
      <c r="O28" s="22">
        <v>14.8</v>
      </c>
      <c r="P28" s="22">
        <v>15.2</v>
      </c>
      <c r="Q28" s="22">
        <v>15</v>
      </c>
      <c r="R28" s="22">
        <v>16.8</v>
      </c>
      <c r="S28" s="22">
        <v>20</v>
      </c>
      <c r="T28" s="22">
        <v>7.1</v>
      </c>
      <c r="U28" s="22">
        <v>7.5</v>
      </c>
      <c r="V28" s="32">
        <v>27.8</v>
      </c>
      <c r="W28" s="273"/>
      <c r="X28" s="253"/>
      <c r="Y28" s="253"/>
      <c r="Z28" s="247"/>
      <c r="AA28" s="274"/>
      <c r="AB28" s="266">
        <f t="shared" si="0"/>
        <v>337.70000000000005</v>
      </c>
      <c r="AC28" s="55">
        <f t="shared" si="7"/>
        <v>35.257882647734398</v>
      </c>
      <c r="AD28" s="306"/>
      <c r="AE28" s="307"/>
      <c r="AF28" s="308"/>
    </row>
    <row r="29" spans="1:32" s="21" customFormat="1" ht="15.75" x14ac:dyDescent="0.25">
      <c r="A29" s="301"/>
      <c r="B29" s="54" t="s">
        <v>40</v>
      </c>
      <c r="C29" s="41"/>
      <c r="D29" s="22"/>
      <c r="E29" s="22"/>
      <c r="F29" s="22">
        <v>25</v>
      </c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25</v>
      </c>
      <c r="AC29" s="55">
        <f t="shared" si="7"/>
        <v>2.610148256420965</v>
      </c>
      <c r="AD29" s="306"/>
      <c r="AE29" s="307"/>
      <c r="AF29" s="308"/>
    </row>
    <row r="30" spans="1:32" s="21" customFormat="1" ht="15.75" x14ac:dyDescent="0.25">
      <c r="A30" s="301"/>
      <c r="B30" s="54" t="s">
        <v>41</v>
      </c>
      <c r="C30" s="41"/>
      <c r="D30" s="22"/>
      <c r="E30" s="22">
        <v>24</v>
      </c>
      <c r="F30" s="22">
        <v>39</v>
      </c>
      <c r="G30" s="22"/>
      <c r="H30" s="22">
        <v>24.3</v>
      </c>
      <c r="I30" s="22"/>
      <c r="J30" s="22"/>
      <c r="K30" s="22"/>
      <c r="L30" s="42"/>
      <c r="M30" s="41">
        <v>23.6</v>
      </c>
      <c r="N30" s="22"/>
      <c r="O30" s="22">
        <v>24.6</v>
      </c>
      <c r="P30" s="22"/>
      <c r="Q30" s="22"/>
      <c r="R30" s="22">
        <v>23.8</v>
      </c>
      <c r="S30" s="22">
        <v>26.6</v>
      </c>
      <c r="T30" s="22"/>
      <c r="U30" s="22"/>
      <c r="V30" s="32">
        <v>27.8</v>
      </c>
      <c r="W30" s="273"/>
      <c r="X30" s="253"/>
      <c r="Y30" s="253"/>
      <c r="Z30" s="247"/>
      <c r="AA30" s="274"/>
      <c r="AB30" s="266">
        <f t="shared" si="0"/>
        <v>213.70000000000002</v>
      </c>
      <c r="AC30" s="55">
        <f t="shared" si="7"/>
        <v>22.311547295886406</v>
      </c>
      <c r="AD30" s="306"/>
      <c r="AE30" s="307"/>
      <c r="AF30" s="308"/>
    </row>
    <row r="31" spans="1:32" s="21" customFormat="1" ht="15.75" x14ac:dyDescent="0.25">
      <c r="A31" s="301"/>
      <c r="B31" s="54" t="s">
        <v>42</v>
      </c>
      <c r="C31" s="41">
        <v>25</v>
      </c>
      <c r="D31" s="22"/>
      <c r="E31" s="22">
        <v>25</v>
      </c>
      <c r="F31" s="22"/>
      <c r="G31" s="22">
        <v>25</v>
      </c>
      <c r="H31" s="22"/>
      <c r="I31" s="22"/>
      <c r="J31" s="22">
        <v>25</v>
      </c>
      <c r="K31" s="22">
        <v>25</v>
      </c>
      <c r="L31" s="42">
        <v>25</v>
      </c>
      <c r="M31" s="41"/>
      <c r="N31" s="22"/>
      <c r="O31" s="22">
        <v>25</v>
      </c>
      <c r="P31" s="22">
        <v>25</v>
      </c>
      <c r="Q31" s="22">
        <v>25</v>
      </c>
      <c r="R31" s="22"/>
      <c r="S31" s="22"/>
      <c r="T31" s="22">
        <v>25</v>
      </c>
      <c r="U31" s="22"/>
      <c r="V31" s="32">
        <v>25</v>
      </c>
      <c r="W31" s="273"/>
      <c r="X31" s="253"/>
      <c r="Y31" s="253"/>
      <c r="Z31" s="247"/>
      <c r="AA31" s="274"/>
      <c r="AB31" s="266">
        <f t="shared" si="0"/>
        <v>275</v>
      </c>
      <c r="AC31" s="55">
        <f t="shared" si="7"/>
        <v>28.71163082063061</v>
      </c>
      <c r="AD31" s="306"/>
      <c r="AE31" s="307"/>
      <c r="AF31" s="308"/>
    </row>
    <row r="32" spans="1:32" s="21" customFormat="1" ht="15.75" x14ac:dyDescent="0.25">
      <c r="A32" s="301"/>
      <c r="B32" s="54" t="s">
        <v>43</v>
      </c>
      <c r="C32" s="41"/>
      <c r="D32" s="22"/>
      <c r="E32" s="22"/>
      <c r="F32" s="22"/>
      <c r="G32" s="22"/>
      <c r="H32" s="22"/>
      <c r="I32" s="22"/>
      <c r="J32" s="22"/>
      <c r="K32" s="22"/>
      <c r="L32" s="42"/>
      <c r="M32" s="41"/>
      <c r="N32" s="22"/>
      <c r="O32" s="22">
        <v>35</v>
      </c>
      <c r="P32" s="22"/>
      <c r="Q32" s="22"/>
      <c r="R32" s="22"/>
      <c r="S32" s="22"/>
      <c r="T32" s="22">
        <v>28.1</v>
      </c>
      <c r="U32" s="22"/>
      <c r="V32" s="32"/>
      <c r="W32" s="273"/>
      <c r="X32" s="253"/>
      <c r="Y32" s="253"/>
      <c r="Z32" s="247"/>
      <c r="AA32" s="274"/>
      <c r="AB32" s="266">
        <f t="shared" si="0"/>
        <v>63.1</v>
      </c>
      <c r="AC32" s="55">
        <f t="shared" si="7"/>
        <v>6.5880141992065147</v>
      </c>
      <c r="AD32" s="306"/>
      <c r="AE32" s="307"/>
      <c r="AF32" s="308"/>
    </row>
    <row r="33" spans="1:32" s="21" customFormat="1" ht="15.75" x14ac:dyDescent="0.25">
      <c r="A33" s="301"/>
      <c r="B33" s="54" t="s">
        <v>44</v>
      </c>
      <c r="C33" s="41"/>
      <c r="D33" s="22"/>
      <c r="E33" s="22"/>
      <c r="F33" s="22"/>
      <c r="G33" s="22">
        <v>35</v>
      </c>
      <c r="H33" s="22"/>
      <c r="I33" s="22"/>
      <c r="J33" s="22"/>
      <c r="K33" s="22"/>
      <c r="L33" s="42"/>
      <c r="M33" s="41"/>
      <c r="N33" s="22"/>
      <c r="O33" s="22"/>
      <c r="P33" s="22"/>
      <c r="Q33" s="22">
        <v>35</v>
      </c>
      <c r="R33" s="22"/>
      <c r="S33" s="22"/>
      <c r="T33" s="22"/>
      <c r="U33" s="22"/>
      <c r="V33" s="32"/>
      <c r="W33" s="273"/>
      <c r="X33" s="253"/>
      <c r="Y33" s="253"/>
      <c r="Z33" s="247"/>
      <c r="AA33" s="274"/>
      <c r="AB33" s="266">
        <f t="shared" si="0"/>
        <v>70</v>
      </c>
      <c r="AC33" s="55">
        <f t="shared" si="7"/>
        <v>7.3084151179787007</v>
      </c>
      <c r="AD33" s="306"/>
      <c r="AE33" s="307"/>
      <c r="AF33" s="308"/>
    </row>
    <row r="34" spans="1:32" s="21" customFormat="1" ht="15.75" x14ac:dyDescent="0.25">
      <c r="A34" s="301"/>
      <c r="B34" s="54" t="s">
        <v>45</v>
      </c>
      <c r="C34" s="41">
        <v>5</v>
      </c>
      <c r="D34" s="22">
        <v>5</v>
      </c>
      <c r="E34" s="22">
        <v>5</v>
      </c>
      <c r="F34" s="22">
        <v>5</v>
      </c>
      <c r="G34" s="22">
        <v>5</v>
      </c>
      <c r="H34" s="22">
        <v>5</v>
      </c>
      <c r="I34" s="22">
        <v>5</v>
      </c>
      <c r="J34" s="22">
        <v>5</v>
      </c>
      <c r="K34" s="22"/>
      <c r="L34" s="42">
        <v>5</v>
      </c>
      <c r="M34" s="41">
        <v>5</v>
      </c>
      <c r="N34" s="22">
        <v>5</v>
      </c>
      <c r="O34" s="22">
        <v>5</v>
      </c>
      <c r="P34" s="22">
        <v>5</v>
      </c>
      <c r="Q34" s="22">
        <v>5</v>
      </c>
      <c r="R34" s="22">
        <v>5</v>
      </c>
      <c r="S34" s="22">
        <v>6.6</v>
      </c>
      <c r="T34" s="22">
        <v>6</v>
      </c>
      <c r="U34" s="22">
        <v>7.4</v>
      </c>
      <c r="V34" s="32"/>
      <c r="W34" s="273"/>
      <c r="X34" s="253"/>
      <c r="Y34" s="253"/>
      <c r="Z34" s="247"/>
      <c r="AA34" s="274"/>
      <c r="AB34" s="266">
        <f t="shared" si="0"/>
        <v>95</v>
      </c>
      <c r="AC34" s="55">
        <f t="shared" si="7"/>
        <v>9.9185633743996657</v>
      </c>
      <c r="AD34" s="306"/>
      <c r="AE34" s="307"/>
      <c r="AF34" s="308"/>
    </row>
    <row r="35" spans="1:32" s="21" customFormat="1" ht="15.75" x14ac:dyDescent="0.25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5.75" x14ac:dyDescent="0.25">
      <c r="A36" s="301"/>
      <c r="B36" s="283" t="s">
        <v>108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5.75" x14ac:dyDescent="0.25">
      <c r="A37" s="301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5.75" x14ac:dyDescent="0.25">
      <c r="A38" s="301"/>
      <c r="B38" s="283" t="s">
        <v>75</v>
      </c>
      <c r="C38" s="41"/>
      <c r="D38" s="22"/>
      <c r="E38" s="22"/>
      <c r="F38" s="22">
        <v>5</v>
      </c>
      <c r="G38" s="22"/>
      <c r="H38" s="22"/>
      <c r="I38" s="22"/>
      <c r="J38" s="22"/>
      <c r="K38" s="22"/>
      <c r="L38" s="42">
        <v>5</v>
      </c>
      <c r="M38" s="41"/>
      <c r="N38" s="22"/>
      <c r="O38" s="22"/>
      <c r="P38" s="22"/>
      <c r="Q38" s="22"/>
      <c r="R38" s="22"/>
      <c r="S38" s="22"/>
      <c r="T38" s="22"/>
      <c r="U38" s="22"/>
      <c r="V38" s="32">
        <v>7</v>
      </c>
      <c r="W38" s="273"/>
      <c r="X38" s="253"/>
      <c r="Y38" s="253"/>
      <c r="Z38" s="247"/>
      <c r="AA38" s="274"/>
      <c r="AB38" s="266">
        <f t="shared" si="0"/>
        <v>17</v>
      </c>
      <c r="AC38" s="55">
        <f t="shared" si="7"/>
        <v>1.7749008143662559</v>
      </c>
      <c r="AD38" s="306"/>
      <c r="AE38" s="307"/>
      <c r="AF38" s="308"/>
    </row>
    <row r="39" spans="1:32" s="21" customFormat="1" ht="15.75" x14ac:dyDescent="0.25">
      <c r="A39" s="301"/>
      <c r="B39" s="283" t="s">
        <v>76</v>
      </c>
      <c r="C39" s="41">
        <v>9.4</v>
      </c>
      <c r="D39" s="22">
        <v>7.4</v>
      </c>
      <c r="E39" s="22">
        <v>7.4</v>
      </c>
      <c r="F39" s="22">
        <v>7.4</v>
      </c>
      <c r="G39" s="22">
        <v>7.4</v>
      </c>
      <c r="H39" s="22">
        <v>5.4</v>
      </c>
      <c r="I39" s="22">
        <v>6.8</v>
      </c>
      <c r="J39" s="22">
        <v>6.8</v>
      </c>
      <c r="K39" s="22">
        <v>6.8</v>
      </c>
      <c r="L39" s="42">
        <v>6.8</v>
      </c>
      <c r="M39" s="41">
        <v>6.8</v>
      </c>
      <c r="N39" s="22">
        <v>6.8</v>
      </c>
      <c r="O39" s="22">
        <v>7.4</v>
      </c>
      <c r="P39" s="22">
        <v>7.4</v>
      </c>
      <c r="Q39" s="22">
        <v>7.4</v>
      </c>
      <c r="R39" s="22">
        <v>7.4</v>
      </c>
      <c r="S39" s="22">
        <v>4.72</v>
      </c>
      <c r="T39" s="22">
        <v>7.4</v>
      </c>
      <c r="U39" s="22">
        <v>8.08</v>
      </c>
      <c r="V39" s="32">
        <v>7.4</v>
      </c>
      <c r="W39" s="273"/>
      <c r="X39" s="253"/>
      <c r="Y39" s="253"/>
      <c r="Z39" s="247"/>
      <c r="AA39" s="274"/>
      <c r="AB39" s="266">
        <f t="shared" si="0"/>
        <v>142.40000000000003</v>
      </c>
      <c r="AC39" s="55">
        <f t="shared" si="7"/>
        <v>14.86740446857382</v>
      </c>
      <c r="AD39" s="306"/>
      <c r="AE39" s="307"/>
      <c r="AF39" s="308"/>
    </row>
    <row r="40" spans="1:32" s="21" customFormat="1" ht="15.75" x14ac:dyDescent="0.25">
      <c r="A40" s="301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306"/>
      <c r="AE40" s="307"/>
      <c r="AF40" s="308"/>
    </row>
    <row r="41" spans="1:32" s="21" customFormat="1" ht="15.75" x14ac:dyDescent="0.25">
      <c r="A41" s="301"/>
      <c r="B41" s="284" t="s">
        <v>97</v>
      </c>
      <c r="C41" s="41">
        <v>5</v>
      </c>
      <c r="D41" s="22">
        <v>8</v>
      </c>
      <c r="E41" s="22">
        <v>5</v>
      </c>
      <c r="F41" s="22">
        <v>5</v>
      </c>
      <c r="G41" s="22">
        <v>5</v>
      </c>
      <c r="H41" s="22">
        <v>5</v>
      </c>
      <c r="I41" s="22">
        <v>5</v>
      </c>
      <c r="J41" s="22">
        <v>5</v>
      </c>
      <c r="K41" s="22">
        <v>20.2</v>
      </c>
      <c r="L41" s="42">
        <v>2.4</v>
      </c>
      <c r="M41" s="41"/>
      <c r="N41" s="22">
        <v>5</v>
      </c>
      <c r="O41" s="22">
        <v>5</v>
      </c>
      <c r="P41" s="22">
        <v>5</v>
      </c>
      <c r="Q41" s="22">
        <v>5</v>
      </c>
      <c r="R41" s="22">
        <v>5</v>
      </c>
      <c r="S41" s="22"/>
      <c r="T41" s="22">
        <v>5</v>
      </c>
      <c r="U41" s="22">
        <v>5</v>
      </c>
      <c r="V41" s="32">
        <v>5</v>
      </c>
      <c r="W41" s="273"/>
      <c r="X41" s="253"/>
      <c r="Y41" s="253"/>
      <c r="Z41" s="247"/>
      <c r="AA41" s="274"/>
      <c r="AB41" s="266">
        <f t="shared" si="0"/>
        <v>105.60000000000001</v>
      </c>
      <c r="AC41" s="55">
        <f t="shared" si="7"/>
        <v>11.025266235122155</v>
      </c>
      <c r="AD41" s="306"/>
      <c r="AE41" s="307"/>
      <c r="AF41" s="308"/>
    </row>
    <row r="42" spans="1:32" s="21" customFormat="1" ht="15.75" x14ac:dyDescent="0.25">
      <c r="A42" s="301"/>
      <c r="B42" s="283" t="s">
        <v>109</v>
      </c>
      <c r="C42" s="41"/>
      <c r="D42" s="22"/>
      <c r="E42" s="22"/>
      <c r="F42" s="22"/>
      <c r="G42" s="22"/>
      <c r="H42" s="22"/>
      <c r="I42" s="22"/>
      <c r="J42" s="22"/>
      <c r="K42" s="22"/>
      <c r="L42" s="42"/>
      <c r="M42" s="41"/>
      <c r="N42" s="22"/>
      <c r="O42" s="22"/>
      <c r="P42" s="22"/>
      <c r="Q42" s="22"/>
      <c r="R42" s="22"/>
      <c r="S42" s="22"/>
      <c r="T42" s="22"/>
      <c r="U42" s="22"/>
      <c r="V42" s="32"/>
      <c r="W42" s="273"/>
      <c r="X42" s="253"/>
      <c r="Y42" s="253"/>
      <c r="Z42" s="247"/>
      <c r="AA42" s="274"/>
      <c r="AB42" s="266">
        <f t="shared" si="0"/>
        <v>0</v>
      </c>
      <c r="AC42" s="55">
        <f t="shared" si="7"/>
        <v>0</v>
      </c>
      <c r="AD42" s="306"/>
      <c r="AE42" s="307"/>
      <c r="AF42" s="308"/>
    </row>
    <row r="43" spans="1:32" s="21" customFormat="1" ht="15.75" x14ac:dyDescent="0.25">
      <c r="A43" s="301"/>
      <c r="B43" s="283" t="s">
        <v>110</v>
      </c>
      <c r="C43" s="41">
        <v>1.5</v>
      </c>
      <c r="D43" s="22">
        <v>1</v>
      </c>
      <c r="E43" s="22"/>
      <c r="F43" s="22">
        <v>1</v>
      </c>
      <c r="G43" s="22">
        <v>1</v>
      </c>
      <c r="H43" s="22">
        <v>1</v>
      </c>
      <c r="I43" s="22">
        <v>1</v>
      </c>
      <c r="J43" s="22">
        <v>1</v>
      </c>
      <c r="K43" s="22">
        <v>1</v>
      </c>
      <c r="L43" s="42">
        <v>1</v>
      </c>
      <c r="M43" s="41">
        <v>1</v>
      </c>
      <c r="N43" s="22">
        <v>1</v>
      </c>
      <c r="O43" s="22">
        <v>1</v>
      </c>
      <c r="P43" s="22">
        <v>1</v>
      </c>
      <c r="Q43" s="22">
        <v>1</v>
      </c>
      <c r="R43" s="22">
        <v>1</v>
      </c>
      <c r="S43" s="22">
        <v>1</v>
      </c>
      <c r="T43" s="22">
        <v>1</v>
      </c>
      <c r="U43" s="22">
        <v>2</v>
      </c>
      <c r="V43" s="32">
        <v>1</v>
      </c>
      <c r="W43" s="273"/>
      <c r="X43" s="253"/>
      <c r="Y43" s="253"/>
      <c r="Z43" s="247"/>
      <c r="AA43" s="274"/>
      <c r="AB43" s="266">
        <f t="shared" si="0"/>
        <v>20.5</v>
      </c>
      <c r="AC43" s="55">
        <f t="shared" si="7"/>
        <v>2.1403215702651912</v>
      </c>
      <c r="AD43" s="306"/>
      <c r="AE43" s="307"/>
      <c r="AF43" s="308"/>
    </row>
    <row r="44" spans="1:32" s="21" customFormat="1" ht="15.75" x14ac:dyDescent="0.25">
      <c r="A44" s="301"/>
      <c r="B44" s="283" t="s">
        <v>111</v>
      </c>
      <c r="C44" s="41">
        <v>1.5</v>
      </c>
      <c r="D44" s="22">
        <v>1</v>
      </c>
      <c r="E44" s="22"/>
      <c r="F44" s="22">
        <v>1</v>
      </c>
      <c r="G44" s="22">
        <v>1</v>
      </c>
      <c r="H44" s="22">
        <v>1</v>
      </c>
      <c r="I44" s="22">
        <v>1</v>
      </c>
      <c r="J44" s="22">
        <v>1</v>
      </c>
      <c r="K44" s="22">
        <v>1</v>
      </c>
      <c r="L44" s="42">
        <v>1</v>
      </c>
      <c r="M44" s="41">
        <v>1</v>
      </c>
      <c r="N44" s="22">
        <v>1</v>
      </c>
      <c r="O44" s="22">
        <v>1</v>
      </c>
      <c r="P44" s="22">
        <v>1</v>
      </c>
      <c r="Q44" s="22">
        <v>1</v>
      </c>
      <c r="R44" s="22">
        <v>1</v>
      </c>
      <c r="S44" s="22">
        <v>1</v>
      </c>
      <c r="T44" s="22">
        <v>1</v>
      </c>
      <c r="U44" s="22">
        <v>2</v>
      </c>
      <c r="V44" s="32">
        <v>1</v>
      </c>
      <c r="W44" s="273"/>
      <c r="X44" s="253"/>
      <c r="Y44" s="253"/>
      <c r="Z44" s="247"/>
      <c r="AA44" s="274"/>
      <c r="AB44" s="266">
        <f t="shared" si="0"/>
        <v>20.5</v>
      </c>
      <c r="AC44" s="55">
        <f t="shared" si="7"/>
        <v>2.1403215702651912</v>
      </c>
      <c r="AD44" s="306"/>
      <c r="AE44" s="307"/>
      <c r="AF44" s="308"/>
    </row>
    <row r="45" spans="1:32" s="21" customFormat="1" ht="15.75" x14ac:dyDescent="0.25">
      <c r="A45" s="301"/>
      <c r="B45" s="283" t="s">
        <v>112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6"/>
      <c r="AE45" s="307"/>
      <c r="AF45" s="308"/>
    </row>
    <row r="46" spans="1:32" s="21" customFormat="1" ht="15.75" x14ac:dyDescent="0.25">
      <c r="A46" s="301"/>
      <c r="B46" s="283" t="s">
        <v>113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5.75" x14ac:dyDescent="0.25">
      <c r="A47" s="302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47.25" x14ac:dyDescent="0.25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21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0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0</v>
      </c>
      <c r="R48" s="24">
        <f t="shared" si="8"/>
        <v>0</v>
      </c>
      <c r="S48" s="24">
        <f t="shared" si="8"/>
        <v>0</v>
      </c>
      <c r="T48" s="24">
        <f t="shared" si="8"/>
        <v>13.9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34.9</v>
      </c>
      <c r="AC48" s="56">
        <f t="shared" ref="AC48:AC53" si="9">IFERROR((AB48/$AB$5*1000),"")</f>
        <v>3.6437669659636667</v>
      </c>
      <c r="AD48" s="24">
        <v>5</v>
      </c>
      <c r="AE48" s="63">
        <f>IFERROR((AC48-AD48),"")</f>
        <v>-1.3562330340363333</v>
      </c>
      <c r="AF48" s="48">
        <f>IFERROR((AC48*100/AD48),"")</f>
        <v>72.875339319273337</v>
      </c>
    </row>
    <row r="49" spans="1:32" s="21" customFormat="1" ht="15.75" x14ac:dyDescent="0.25">
      <c r="A49" s="301"/>
      <c r="B49" s="54" t="s">
        <v>47</v>
      </c>
      <c r="C49" s="41"/>
      <c r="D49" s="22"/>
      <c r="E49" s="22"/>
      <c r="F49" s="22"/>
      <c r="G49" s="22">
        <v>21</v>
      </c>
      <c r="H49" s="22"/>
      <c r="I49" s="22"/>
      <c r="J49" s="22"/>
      <c r="K49" s="22"/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21</v>
      </c>
      <c r="AC49" s="55">
        <f t="shared" si="9"/>
        <v>2.1925245353936105</v>
      </c>
      <c r="AD49" s="303"/>
      <c r="AE49" s="304"/>
      <c r="AF49" s="305"/>
    </row>
    <row r="50" spans="1:32" s="21" customFormat="1" ht="15.75" x14ac:dyDescent="0.25">
      <c r="A50" s="301"/>
      <c r="B50" s="54" t="s">
        <v>48</v>
      </c>
      <c r="C50" s="41"/>
      <c r="D50" s="22"/>
      <c r="E50" s="22"/>
      <c r="F50" s="22"/>
      <c r="G50" s="22"/>
      <c r="H50" s="22"/>
      <c r="I50" s="22"/>
      <c r="J50" s="22"/>
      <c r="K50" s="22"/>
      <c r="L50" s="42"/>
      <c r="M50" s="41"/>
      <c r="N50" s="22"/>
      <c r="O50" s="22"/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0</v>
      </c>
      <c r="AC50" s="55">
        <f t="shared" si="9"/>
        <v>0</v>
      </c>
      <c r="AD50" s="306"/>
      <c r="AE50" s="307"/>
      <c r="AF50" s="308"/>
    </row>
    <row r="51" spans="1:32" s="21" customFormat="1" ht="15.75" x14ac:dyDescent="0.25">
      <c r="A51" s="302"/>
      <c r="B51" s="141" t="s">
        <v>105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>
        <v>13.9</v>
      </c>
      <c r="U51" s="22"/>
      <c r="V51" s="32"/>
      <c r="W51" s="273"/>
      <c r="X51" s="253"/>
      <c r="Y51" s="253"/>
      <c r="Z51" s="247"/>
      <c r="AA51" s="274"/>
      <c r="AB51" s="266">
        <f t="shared" si="0"/>
        <v>13.9</v>
      </c>
      <c r="AC51" s="55">
        <f t="shared" si="9"/>
        <v>1.4512424305700564</v>
      </c>
      <c r="AD51" s="309"/>
      <c r="AE51" s="310"/>
      <c r="AF51" s="311"/>
    </row>
    <row r="52" spans="1:32" s="21" customFormat="1" ht="15.75" x14ac:dyDescent="0.25">
      <c r="A52" s="285">
        <v>9</v>
      </c>
      <c r="B52" s="53" t="s">
        <v>8</v>
      </c>
      <c r="C52" s="43">
        <f t="shared" ref="C52:L52" si="10">SUM(C53:C65)</f>
        <v>74.699999999999989</v>
      </c>
      <c r="D52" s="24">
        <f t="shared" si="10"/>
        <v>80.599999999999994</v>
      </c>
      <c r="E52" s="24">
        <f t="shared" si="10"/>
        <v>81.400000000000006</v>
      </c>
      <c r="F52" s="24">
        <f t="shared" si="10"/>
        <v>88</v>
      </c>
      <c r="G52" s="24">
        <f t="shared" si="10"/>
        <v>77.3</v>
      </c>
      <c r="H52" s="24">
        <f t="shared" si="10"/>
        <v>70.3</v>
      </c>
      <c r="I52" s="24">
        <f t="shared" si="10"/>
        <v>77.5</v>
      </c>
      <c r="J52" s="24">
        <f t="shared" si="10"/>
        <v>75.5</v>
      </c>
      <c r="K52" s="24">
        <f t="shared" si="10"/>
        <v>84</v>
      </c>
      <c r="L52" s="44">
        <f t="shared" si="10"/>
        <v>77.900000000000006</v>
      </c>
      <c r="M52" s="43">
        <f t="shared" ref="M52:AA52" si="11">SUM(M53:M65)</f>
        <v>69.3</v>
      </c>
      <c r="N52" s="24">
        <f t="shared" si="11"/>
        <v>70</v>
      </c>
      <c r="O52" s="24">
        <f t="shared" si="11"/>
        <v>71.900000000000006</v>
      </c>
      <c r="P52" s="24">
        <f t="shared" si="11"/>
        <v>85.899999999999991</v>
      </c>
      <c r="Q52" s="24">
        <f t="shared" si="11"/>
        <v>77.599999999999994</v>
      </c>
      <c r="R52" s="24">
        <f t="shared" si="11"/>
        <v>0</v>
      </c>
      <c r="S52" s="24">
        <f t="shared" si="11"/>
        <v>76</v>
      </c>
      <c r="T52" s="24">
        <f t="shared" si="11"/>
        <v>77.3</v>
      </c>
      <c r="U52" s="24">
        <f t="shared" si="11"/>
        <v>83.5</v>
      </c>
      <c r="V52" s="33">
        <f t="shared" si="11"/>
        <v>79.2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1477.8999999999999</v>
      </c>
      <c r="AC52" s="56">
        <f t="shared" si="9"/>
        <v>154.30152432658173</v>
      </c>
      <c r="AD52" s="24">
        <v>150</v>
      </c>
      <c r="AE52" s="63">
        <f>IFERROR((AC52-AD52),"")</f>
        <v>4.3015243265817276</v>
      </c>
      <c r="AF52" s="48">
        <f>IFERROR((AC52*100/AD52),"")</f>
        <v>102.86768288438782</v>
      </c>
    </row>
    <row r="53" spans="1:32" s="21" customFormat="1" ht="15.75" x14ac:dyDescent="0.25">
      <c r="A53" s="285"/>
      <c r="B53" s="54" t="s">
        <v>49</v>
      </c>
      <c r="C53" s="45">
        <v>73.599999999999994</v>
      </c>
      <c r="D53" s="22"/>
      <c r="E53" s="22"/>
      <c r="F53" s="22"/>
      <c r="G53" s="22">
        <v>70</v>
      </c>
      <c r="H53" s="22">
        <v>68</v>
      </c>
      <c r="I53" s="22"/>
      <c r="J53" s="22"/>
      <c r="K53" s="22"/>
      <c r="L53" s="42">
        <v>75</v>
      </c>
      <c r="M53" s="45">
        <v>69.3</v>
      </c>
      <c r="N53" s="22"/>
      <c r="O53" s="22"/>
      <c r="P53" s="22">
        <v>5</v>
      </c>
      <c r="Q53" s="22">
        <v>75.099999999999994</v>
      </c>
      <c r="R53" s="22"/>
      <c r="S53" s="22"/>
      <c r="T53" s="22"/>
      <c r="U53" s="22"/>
      <c r="V53" s="32"/>
      <c r="W53" s="273"/>
      <c r="X53" s="253"/>
      <c r="Y53" s="253"/>
      <c r="Z53" s="247"/>
      <c r="AA53" s="274"/>
      <c r="AB53" s="266">
        <f t="shared" si="0"/>
        <v>436</v>
      </c>
      <c r="AC53" s="55">
        <f t="shared" si="9"/>
        <v>45.520985591981621</v>
      </c>
      <c r="AD53" s="29"/>
      <c r="AE53" s="25"/>
      <c r="AF53" s="49"/>
    </row>
    <row r="54" spans="1:32" s="21" customFormat="1" ht="15.75" x14ac:dyDescent="0.25">
      <c r="A54" s="285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5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285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285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285"/>
      <c r="B61" s="54" t="s">
        <v>60</v>
      </c>
      <c r="C61" s="45"/>
      <c r="D61" s="22"/>
      <c r="E61" s="22"/>
      <c r="F61" s="22"/>
      <c r="G61" s="22">
        <v>5</v>
      </c>
      <c r="H61" s="22"/>
      <c r="I61" s="22"/>
      <c r="J61" s="22"/>
      <c r="K61" s="22">
        <v>5</v>
      </c>
      <c r="L61" s="42"/>
      <c r="M61" s="45"/>
      <c r="N61" s="22"/>
      <c r="O61" s="22"/>
      <c r="P61" s="22">
        <v>3.6</v>
      </c>
      <c r="Q61" s="22"/>
      <c r="R61" s="22"/>
      <c r="S61" s="22"/>
      <c r="T61" s="22"/>
      <c r="U61" s="22">
        <v>5</v>
      </c>
      <c r="V61" s="32"/>
      <c r="W61" s="273"/>
      <c r="X61" s="253"/>
      <c r="Y61" s="253"/>
      <c r="Z61" s="247"/>
      <c r="AA61" s="274"/>
      <c r="AB61" s="266">
        <f t="shared" si="0"/>
        <v>18.600000000000001</v>
      </c>
      <c r="AC61" s="55">
        <f t="shared" si="12"/>
        <v>1.9419503027771978</v>
      </c>
      <c r="AD61" s="30"/>
      <c r="AE61" s="26"/>
      <c r="AF61" s="50"/>
    </row>
    <row r="62" spans="1:32" s="21" customFormat="1" ht="15.75" x14ac:dyDescent="0.25">
      <c r="A62" s="285"/>
      <c r="B62" s="54" t="s">
        <v>55</v>
      </c>
      <c r="C62" s="41">
        <v>1.1000000000000001</v>
      </c>
      <c r="D62" s="22"/>
      <c r="E62" s="22"/>
      <c r="F62" s="22"/>
      <c r="G62" s="22">
        <v>2.2999999999999998</v>
      </c>
      <c r="H62" s="22">
        <v>2.2999999999999998</v>
      </c>
      <c r="I62" s="22"/>
      <c r="J62" s="22">
        <v>2.5</v>
      </c>
      <c r="K62" s="22"/>
      <c r="L62" s="42">
        <v>2.9</v>
      </c>
      <c r="M62" s="41"/>
      <c r="N62" s="22"/>
      <c r="O62" s="22">
        <v>2.5</v>
      </c>
      <c r="P62" s="22"/>
      <c r="Q62" s="22">
        <v>2.5</v>
      </c>
      <c r="R62" s="22"/>
      <c r="S62" s="22"/>
      <c r="T62" s="22">
        <v>2.2999999999999998</v>
      </c>
      <c r="U62" s="22"/>
      <c r="V62" s="32">
        <v>2.7</v>
      </c>
      <c r="W62" s="273"/>
      <c r="X62" s="253"/>
      <c r="Y62" s="253"/>
      <c r="Z62" s="247"/>
      <c r="AA62" s="274"/>
      <c r="AB62" s="266">
        <f t="shared" si="0"/>
        <v>21.1</v>
      </c>
      <c r="AC62" s="55">
        <f t="shared" si="12"/>
        <v>2.2029651284192941</v>
      </c>
      <c r="AD62" s="30"/>
      <c r="AE62" s="26"/>
      <c r="AF62" s="50"/>
    </row>
    <row r="63" spans="1:32" s="21" customFormat="1" ht="15.75" x14ac:dyDescent="0.25">
      <c r="A63" s="285"/>
      <c r="B63" s="54" t="s">
        <v>56</v>
      </c>
      <c r="C63" s="41"/>
      <c r="D63" s="22"/>
      <c r="E63" s="22">
        <v>81.400000000000006</v>
      </c>
      <c r="F63" s="22">
        <v>88</v>
      </c>
      <c r="G63" s="22"/>
      <c r="H63" s="22"/>
      <c r="I63" s="22">
        <v>77.5</v>
      </c>
      <c r="J63" s="22"/>
      <c r="K63" s="22"/>
      <c r="L63" s="42"/>
      <c r="M63" s="41"/>
      <c r="N63" s="22">
        <v>70</v>
      </c>
      <c r="O63" s="22"/>
      <c r="P63" s="22"/>
      <c r="Q63" s="22"/>
      <c r="R63" s="22"/>
      <c r="S63" s="22">
        <v>76</v>
      </c>
      <c r="T63" s="22"/>
      <c r="U63" s="22"/>
      <c r="V63" s="32"/>
      <c r="W63" s="273"/>
      <c r="X63" s="253"/>
      <c r="Y63" s="253"/>
      <c r="Z63" s="247"/>
      <c r="AA63" s="274"/>
      <c r="AB63" s="266">
        <f t="shared" si="0"/>
        <v>392.9</v>
      </c>
      <c r="AC63" s="55">
        <f t="shared" si="12"/>
        <v>41.021089997911879</v>
      </c>
      <c r="AD63" s="30"/>
      <c r="AE63" s="26"/>
      <c r="AF63" s="50"/>
    </row>
    <row r="64" spans="1:32" s="21" customFormat="1" ht="15.75" x14ac:dyDescent="0.25">
      <c r="A64" s="285"/>
      <c r="B64" s="54" t="s">
        <v>57</v>
      </c>
      <c r="C64" s="41"/>
      <c r="D64" s="22"/>
      <c r="E64" s="22"/>
      <c r="F64" s="22"/>
      <c r="G64" s="22"/>
      <c r="H64" s="22"/>
      <c r="I64" s="22"/>
      <c r="J64" s="22">
        <v>73</v>
      </c>
      <c r="K64" s="22"/>
      <c r="L64" s="42"/>
      <c r="M64" s="41"/>
      <c r="N64" s="22"/>
      <c r="O64" s="22">
        <v>69.400000000000006</v>
      </c>
      <c r="P64" s="22"/>
      <c r="Q64" s="22"/>
      <c r="R64" s="22"/>
      <c r="S64" s="22"/>
      <c r="T64" s="22">
        <v>75</v>
      </c>
      <c r="U64" s="22"/>
      <c r="V64" s="32">
        <v>76.5</v>
      </c>
      <c r="W64" s="273"/>
      <c r="X64" s="253"/>
      <c r="Y64" s="253"/>
      <c r="Z64" s="247"/>
      <c r="AA64" s="274"/>
      <c r="AB64" s="266">
        <f t="shared" si="0"/>
        <v>293.89999999999998</v>
      </c>
      <c r="AC64" s="55">
        <f t="shared" si="12"/>
        <v>30.684902902484858</v>
      </c>
      <c r="AD64" s="30"/>
      <c r="AE64" s="26"/>
      <c r="AF64" s="50"/>
    </row>
    <row r="65" spans="1:32" s="21" customFormat="1" ht="15.75" x14ac:dyDescent="0.25">
      <c r="A65" s="285"/>
      <c r="B65" s="54" t="s">
        <v>58</v>
      </c>
      <c r="C65" s="41"/>
      <c r="D65" s="22">
        <v>80.599999999999994</v>
      </c>
      <c r="E65" s="22"/>
      <c r="F65" s="22"/>
      <c r="G65" s="22"/>
      <c r="H65" s="22"/>
      <c r="I65" s="22"/>
      <c r="J65" s="22"/>
      <c r="K65" s="22">
        <v>79</v>
      </c>
      <c r="L65" s="42"/>
      <c r="M65" s="41"/>
      <c r="N65" s="22"/>
      <c r="O65" s="22"/>
      <c r="P65" s="22">
        <v>77.3</v>
      </c>
      <c r="Q65" s="22"/>
      <c r="R65" s="22"/>
      <c r="S65" s="22"/>
      <c r="T65" s="22"/>
      <c r="U65" s="22">
        <v>78.5</v>
      </c>
      <c r="V65" s="32"/>
      <c r="W65" s="273"/>
      <c r="X65" s="253"/>
      <c r="Y65" s="253"/>
      <c r="Z65" s="247"/>
      <c r="AA65" s="274"/>
      <c r="AB65" s="266">
        <f t="shared" si="0"/>
        <v>315.39999999999998</v>
      </c>
      <c r="AC65" s="55">
        <f t="shared" si="12"/>
        <v>32.92963040300689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2.2999999999999998</v>
      </c>
      <c r="D66" s="22">
        <v>6</v>
      </c>
      <c r="E66" s="22">
        <v>8.4</v>
      </c>
      <c r="F66" s="22"/>
      <c r="G66" s="22">
        <v>9.3000000000000007</v>
      </c>
      <c r="H66" s="22"/>
      <c r="I66" s="22">
        <v>5</v>
      </c>
      <c r="J66" s="22">
        <v>7.5</v>
      </c>
      <c r="K66" s="22"/>
      <c r="L66" s="42">
        <v>15</v>
      </c>
      <c r="M66" s="41">
        <v>2</v>
      </c>
      <c r="N66" s="22">
        <v>5</v>
      </c>
      <c r="O66" s="22">
        <v>5</v>
      </c>
      <c r="P66" s="22"/>
      <c r="Q66" s="22">
        <v>10</v>
      </c>
      <c r="R66" s="22">
        <v>5</v>
      </c>
      <c r="S66" s="22">
        <v>5.0999999999999996</v>
      </c>
      <c r="T66" s="22">
        <v>7.9</v>
      </c>
      <c r="U66" s="22"/>
      <c r="V66" s="32">
        <v>5</v>
      </c>
      <c r="W66" s="273"/>
      <c r="X66" s="253"/>
      <c r="Y66" s="253"/>
      <c r="Z66" s="247"/>
      <c r="AA66" s="274"/>
      <c r="AB66" s="266">
        <f t="shared" si="0"/>
        <v>98.5</v>
      </c>
      <c r="AC66" s="55">
        <f t="shared" si="12"/>
        <v>10.283984130298601</v>
      </c>
      <c r="AD66" s="28">
        <v>10</v>
      </c>
      <c r="AE66" s="23">
        <f t="shared" ref="AE66:AE67" si="13">IFERROR((AC66-AD66),"")</f>
        <v>0.28398413029860059</v>
      </c>
      <c r="AF66" s="47">
        <f>IFERROR((AC66*100/AD66),"")</f>
        <v>102.839841302986</v>
      </c>
    </row>
    <row r="67" spans="1:32" s="21" customFormat="1" ht="15.75" x14ac:dyDescent="0.25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12</v>
      </c>
      <c r="E67" s="24">
        <f t="shared" si="14"/>
        <v>12</v>
      </c>
      <c r="F67" s="24">
        <f t="shared" si="14"/>
        <v>8.41</v>
      </c>
      <c r="G67" s="24">
        <f t="shared" si="14"/>
        <v>0</v>
      </c>
      <c r="H67" s="24">
        <f t="shared" si="14"/>
        <v>0</v>
      </c>
      <c r="I67" s="24">
        <f t="shared" si="14"/>
        <v>6</v>
      </c>
      <c r="J67" s="24">
        <f t="shared" si="14"/>
        <v>9</v>
      </c>
      <c r="K67" s="24">
        <f t="shared" si="14"/>
        <v>6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9</v>
      </c>
      <c r="O67" s="24">
        <f t="shared" si="15"/>
        <v>9.3000000000000007</v>
      </c>
      <c r="P67" s="24">
        <f t="shared" si="15"/>
        <v>9.1999999999999993</v>
      </c>
      <c r="Q67" s="24">
        <f t="shared" si="15"/>
        <v>0</v>
      </c>
      <c r="R67" s="24">
        <f t="shared" si="15"/>
        <v>0</v>
      </c>
      <c r="S67" s="24">
        <f t="shared" si="15"/>
        <v>8.33</v>
      </c>
      <c r="T67" s="24">
        <f t="shared" si="15"/>
        <v>5.5</v>
      </c>
      <c r="U67" s="24">
        <f t="shared" si="15"/>
        <v>8.3000000000000007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103.03999999999999</v>
      </c>
      <c r="AC67" s="56">
        <f>IFERROR((AB67/$AB$5*1000),"")</f>
        <v>10.757987053664648</v>
      </c>
      <c r="AD67" s="24">
        <v>10</v>
      </c>
      <c r="AE67" s="63">
        <f t="shared" si="13"/>
        <v>0.7579870536646478</v>
      </c>
      <c r="AF67" s="48">
        <f>IFERROR((AC67*100/AD67),"")</f>
        <v>107.57987053664647</v>
      </c>
    </row>
    <row r="68" spans="1:32" s="21" customFormat="1" ht="15.75" x14ac:dyDescent="0.25">
      <c r="A68" s="285"/>
      <c r="B68" s="54" t="s">
        <v>61</v>
      </c>
      <c r="C68" s="41"/>
      <c r="D68" s="22">
        <v>12</v>
      </c>
      <c r="E68" s="22"/>
      <c r="F68" s="22">
        <v>8.41</v>
      </c>
      <c r="G68" s="22"/>
      <c r="H68" s="22"/>
      <c r="I68" s="22"/>
      <c r="J68" s="22">
        <v>9</v>
      </c>
      <c r="K68" s="22"/>
      <c r="L68" s="42"/>
      <c r="M68" s="41"/>
      <c r="N68" s="22"/>
      <c r="O68" s="22">
        <v>9.3000000000000007</v>
      </c>
      <c r="P68" s="22">
        <v>9.1999999999999993</v>
      </c>
      <c r="Q68" s="22"/>
      <c r="R68" s="22"/>
      <c r="S68" s="22">
        <v>8.33</v>
      </c>
      <c r="T68" s="22"/>
      <c r="U68" s="22">
        <v>8.3000000000000007</v>
      </c>
      <c r="V68" s="32"/>
      <c r="W68" s="273"/>
      <c r="X68" s="253"/>
      <c r="Y68" s="253"/>
      <c r="Z68" s="247"/>
      <c r="AA68" s="274"/>
      <c r="AB68" s="266">
        <f t="shared" si="0"/>
        <v>64.539999999999992</v>
      </c>
      <c r="AC68" s="55">
        <f>IFERROR((AB68/$AB$5*1000),"")</f>
        <v>6.7383587387763617</v>
      </c>
      <c r="AD68" s="29"/>
      <c r="AE68" s="25"/>
      <c r="AF68" s="49"/>
    </row>
    <row r="69" spans="1:32" s="21" customFormat="1" ht="15.75" x14ac:dyDescent="0.25">
      <c r="A69" s="285"/>
      <c r="B69" s="54" t="s">
        <v>62</v>
      </c>
      <c r="C69" s="41"/>
      <c r="D69" s="22"/>
      <c r="E69" s="22">
        <v>12</v>
      </c>
      <c r="F69" s="22"/>
      <c r="G69" s="22"/>
      <c r="H69" s="22"/>
      <c r="I69" s="22">
        <v>6</v>
      </c>
      <c r="J69" s="22"/>
      <c r="K69" s="22">
        <v>6</v>
      </c>
      <c r="L69" s="42"/>
      <c r="M69" s="41"/>
      <c r="N69" s="22">
        <v>9</v>
      </c>
      <c r="O69" s="22"/>
      <c r="P69" s="22"/>
      <c r="Q69" s="22"/>
      <c r="R69" s="22"/>
      <c r="S69" s="22"/>
      <c r="T69" s="22">
        <v>5.5</v>
      </c>
      <c r="U69" s="22"/>
      <c r="V69" s="32"/>
      <c r="W69" s="273"/>
      <c r="X69" s="253"/>
      <c r="Y69" s="253"/>
      <c r="Z69" s="247"/>
      <c r="AA69" s="274"/>
      <c r="AB69" s="266">
        <f t="shared" si="0"/>
        <v>38.5</v>
      </c>
      <c r="AC69" s="55">
        <f t="shared" ref="AC69:AC74" si="16">IFERROR((AB69/$AB$5*1000),"")</f>
        <v>4.0196283148882852</v>
      </c>
      <c r="AD69" s="30"/>
      <c r="AE69" s="26"/>
      <c r="AF69" s="50"/>
    </row>
    <row r="70" spans="1:32" s="21" customFormat="1" ht="15.75" x14ac:dyDescent="0.25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12</v>
      </c>
      <c r="D71" s="22">
        <v>12</v>
      </c>
      <c r="E71" s="22">
        <v>14.3</v>
      </c>
      <c r="F71" s="22">
        <v>9.6</v>
      </c>
      <c r="G71" s="22">
        <v>9.1999999999999993</v>
      </c>
      <c r="H71" s="22">
        <v>11.9</v>
      </c>
      <c r="I71" s="22">
        <v>12</v>
      </c>
      <c r="J71" s="22">
        <v>14.9</v>
      </c>
      <c r="K71" s="22">
        <v>12.5</v>
      </c>
      <c r="L71" s="42">
        <v>9.7200000000000006</v>
      </c>
      <c r="M71" s="41">
        <v>12.5</v>
      </c>
      <c r="N71" s="22">
        <v>12.5</v>
      </c>
      <c r="O71" s="22">
        <v>15.25</v>
      </c>
      <c r="P71" s="22">
        <v>12.5</v>
      </c>
      <c r="Q71" s="22">
        <v>7.5</v>
      </c>
      <c r="R71" s="22">
        <v>13.7</v>
      </c>
      <c r="S71" s="22">
        <v>8.9</v>
      </c>
      <c r="T71" s="22">
        <v>11.5</v>
      </c>
      <c r="U71" s="22">
        <v>11.5</v>
      </c>
      <c r="V71" s="32">
        <v>9.1999999999999993</v>
      </c>
      <c r="W71" s="273"/>
      <c r="X71" s="253"/>
      <c r="Y71" s="253"/>
      <c r="Z71" s="247"/>
      <c r="AA71" s="274"/>
      <c r="AB71" s="266">
        <f t="shared" si="0"/>
        <v>233.17</v>
      </c>
      <c r="AC71" s="55">
        <f t="shared" si="16"/>
        <v>24.344330757987052</v>
      </c>
      <c r="AD71" s="28">
        <v>50</v>
      </c>
      <c r="AE71" s="23">
        <f t="shared" ref="AE71:AE75" si="17">IFERROR((AC71-AD71),"")</f>
        <v>-25.655669242012948</v>
      </c>
      <c r="AF71" s="47">
        <f>IFERROR((AC71*100/AD71),"")</f>
        <v>48.688661515974111</v>
      </c>
    </row>
    <row r="72" spans="1:32" s="21" customFormat="1" ht="31.5" x14ac:dyDescent="0.25">
      <c r="A72" s="46">
        <v>13</v>
      </c>
      <c r="B72" s="52" t="s">
        <v>11</v>
      </c>
      <c r="C72" s="41">
        <v>11.2</v>
      </c>
      <c r="D72" s="22">
        <v>9.4</v>
      </c>
      <c r="E72" s="22">
        <v>10.8</v>
      </c>
      <c r="F72" s="22">
        <v>9.6</v>
      </c>
      <c r="G72" s="22">
        <v>10.7</v>
      </c>
      <c r="H72" s="22">
        <v>11</v>
      </c>
      <c r="I72" s="22">
        <v>11.4</v>
      </c>
      <c r="J72" s="22">
        <v>11.3</v>
      </c>
      <c r="K72" s="22">
        <v>10</v>
      </c>
      <c r="L72" s="42">
        <v>10.199999999999999</v>
      </c>
      <c r="M72" s="41">
        <v>10.4</v>
      </c>
      <c r="N72" s="22">
        <v>10.4</v>
      </c>
      <c r="O72" s="22">
        <v>10.6</v>
      </c>
      <c r="P72" s="22">
        <v>10.6</v>
      </c>
      <c r="Q72" s="22">
        <v>10.3</v>
      </c>
      <c r="R72" s="22">
        <v>10.199999999999999</v>
      </c>
      <c r="S72" s="22">
        <v>8.9</v>
      </c>
      <c r="T72" s="22">
        <v>10.199999999999999</v>
      </c>
      <c r="U72" s="22">
        <v>10.199999999999999</v>
      </c>
      <c r="V72" s="32">
        <v>10</v>
      </c>
      <c r="W72" s="273"/>
      <c r="X72" s="253"/>
      <c r="Y72" s="253"/>
      <c r="Z72" s="247"/>
      <c r="AA72" s="274"/>
      <c r="AB72" s="266">
        <f t="shared" si="0"/>
        <v>207.4</v>
      </c>
      <c r="AC72" s="55">
        <f t="shared" si="16"/>
        <v>21.653789935268325</v>
      </c>
      <c r="AD72" s="28">
        <v>23</v>
      </c>
      <c r="AE72" s="23">
        <f t="shared" si="17"/>
        <v>-1.3462100647316753</v>
      </c>
      <c r="AF72" s="47">
        <f>IFERROR((AC72*100/AD72),"")</f>
        <v>94.146912762036195</v>
      </c>
    </row>
    <row r="73" spans="1:32" s="21" customFormat="1" ht="15.75" x14ac:dyDescent="0.25">
      <c r="A73" s="46">
        <v>14</v>
      </c>
      <c r="B73" s="52" t="s">
        <v>12</v>
      </c>
      <c r="C73" s="41">
        <v>3.7</v>
      </c>
      <c r="D73" s="22">
        <v>4.5999999999999996</v>
      </c>
      <c r="E73" s="22">
        <v>4.2</v>
      </c>
      <c r="F73" s="22">
        <v>4.4000000000000004</v>
      </c>
      <c r="G73" s="22">
        <v>5.3</v>
      </c>
      <c r="H73" s="22">
        <v>4.4000000000000004</v>
      </c>
      <c r="I73" s="22">
        <v>5.2</v>
      </c>
      <c r="J73" s="22">
        <v>4</v>
      </c>
      <c r="K73" s="22">
        <v>3.5</v>
      </c>
      <c r="L73" s="42">
        <v>3</v>
      </c>
      <c r="M73" s="41">
        <v>3.2</v>
      </c>
      <c r="N73" s="22">
        <v>4.5</v>
      </c>
      <c r="O73" s="22">
        <v>5.5</v>
      </c>
      <c r="P73" s="22">
        <v>6</v>
      </c>
      <c r="Q73" s="22">
        <v>5.5</v>
      </c>
      <c r="R73" s="22">
        <v>3.4</v>
      </c>
      <c r="S73" s="22">
        <v>4</v>
      </c>
      <c r="T73" s="22">
        <v>2.8</v>
      </c>
      <c r="U73" s="22">
        <v>4.2</v>
      </c>
      <c r="V73" s="32">
        <v>4.2</v>
      </c>
      <c r="W73" s="273"/>
      <c r="X73" s="253"/>
      <c r="Y73" s="253"/>
      <c r="Z73" s="247"/>
      <c r="AA73" s="274"/>
      <c r="AB73" s="266">
        <f t="shared" si="0"/>
        <v>85.600000000000009</v>
      </c>
      <c r="AC73" s="55">
        <f t="shared" si="16"/>
        <v>8.9371476299853843</v>
      </c>
      <c r="AD73" s="28">
        <v>12</v>
      </c>
      <c r="AE73" s="23">
        <f t="shared" si="17"/>
        <v>-3.0628523700146157</v>
      </c>
      <c r="AF73" s="47">
        <f>IFERROR((AC73*100/AD73),"")</f>
        <v>74.476230249878199</v>
      </c>
    </row>
    <row r="74" spans="1:32" s="21" customFormat="1" ht="15.75" x14ac:dyDescent="0.25">
      <c r="A74" s="46">
        <v>15</v>
      </c>
      <c r="B74" s="52" t="s">
        <v>13</v>
      </c>
      <c r="C74" s="41">
        <v>36.659999999999997</v>
      </c>
      <c r="D74" s="22"/>
      <c r="E74" s="22">
        <v>6</v>
      </c>
      <c r="F74" s="22">
        <v>1.8</v>
      </c>
      <c r="G74" s="22">
        <v>27.9</v>
      </c>
      <c r="H74" s="22">
        <v>36.36</v>
      </c>
      <c r="I74" s="22"/>
      <c r="J74" s="22">
        <v>5.0999999999999996</v>
      </c>
      <c r="K74" s="22">
        <v>33.96</v>
      </c>
      <c r="L74" s="42"/>
      <c r="M74" s="41">
        <v>21.18</v>
      </c>
      <c r="N74" s="22">
        <v>4.5599999999999996</v>
      </c>
      <c r="O74" s="22">
        <v>8.6999999999999993</v>
      </c>
      <c r="P74" s="22">
        <v>4.9800000000000004</v>
      </c>
      <c r="Q74" s="22">
        <v>28.8</v>
      </c>
      <c r="R74" s="22">
        <v>35.520000000000003</v>
      </c>
      <c r="S74" s="22"/>
      <c r="T74" s="22">
        <v>4.62</v>
      </c>
      <c r="U74" s="22">
        <v>8.1</v>
      </c>
      <c r="V74" s="32">
        <v>31.8</v>
      </c>
      <c r="W74" s="273"/>
      <c r="X74" s="253"/>
      <c r="Y74" s="253"/>
      <c r="Z74" s="247"/>
      <c r="AA74" s="274"/>
      <c r="AB74" s="266">
        <f t="shared" si="0"/>
        <v>296.04000000000002</v>
      </c>
      <c r="AC74" s="55">
        <f t="shared" si="16"/>
        <v>30.908331593234497</v>
      </c>
      <c r="AD74" s="28">
        <v>30</v>
      </c>
      <c r="AE74" s="23">
        <f t="shared" si="17"/>
        <v>0.90833159323449664</v>
      </c>
      <c r="AF74" s="47">
        <f>IFERROR((AC74*100/AD74),"")</f>
        <v>103.02777197744832</v>
      </c>
    </row>
    <row r="75" spans="1:32" s="21" customFormat="1" ht="31.5" x14ac:dyDescent="0.25">
      <c r="A75" s="285">
        <v>16</v>
      </c>
      <c r="B75" s="53" t="s">
        <v>14</v>
      </c>
      <c r="C75" s="43">
        <f t="shared" ref="C75:L75" si="18">SUM(C76:C78)</f>
        <v>170</v>
      </c>
      <c r="D75" s="24">
        <f t="shared" si="18"/>
        <v>255</v>
      </c>
      <c r="E75" s="24">
        <f t="shared" si="18"/>
        <v>257</v>
      </c>
      <c r="F75" s="24">
        <f t="shared" si="18"/>
        <v>258</v>
      </c>
      <c r="G75" s="24">
        <f t="shared" si="18"/>
        <v>101</v>
      </c>
      <c r="H75" s="24">
        <f t="shared" si="18"/>
        <v>164</v>
      </c>
      <c r="I75" s="24">
        <f t="shared" si="18"/>
        <v>251</v>
      </c>
      <c r="J75" s="24">
        <f t="shared" si="18"/>
        <v>267</v>
      </c>
      <c r="K75" s="24">
        <f t="shared" si="18"/>
        <v>286</v>
      </c>
      <c r="L75" s="44">
        <f t="shared" si="18"/>
        <v>181</v>
      </c>
      <c r="M75" s="43">
        <f t="shared" ref="M75:AA75" si="19">SUM(M76:M78)</f>
        <v>164</v>
      </c>
      <c r="N75" s="24">
        <f t="shared" si="19"/>
        <v>239</v>
      </c>
      <c r="O75" s="24">
        <f t="shared" si="19"/>
        <v>258</v>
      </c>
      <c r="P75" s="24">
        <f t="shared" si="19"/>
        <v>260</v>
      </c>
      <c r="Q75" s="24">
        <f t="shared" si="19"/>
        <v>102</v>
      </c>
      <c r="R75" s="24">
        <f t="shared" si="19"/>
        <v>169</v>
      </c>
      <c r="S75" s="24">
        <f t="shared" si="19"/>
        <v>246</v>
      </c>
      <c r="T75" s="24">
        <f t="shared" si="19"/>
        <v>152</v>
      </c>
      <c r="U75" s="24">
        <f t="shared" si="19"/>
        <v>210</v>
      </c>
      <c r="V75" s="33">
        <f t="shared" si="19"/>
        <v>85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4075</v>
      </c>
      <c r="AC75" s="56">
        <f>IFERROR((AB75/$AB$5*1000),"")</f>
        <v>425.45416579661725</v>
      </c>
      <c r="AD75" s="24">
        <v>500</v>
      </c>
      <c r="AE75" s="63">
        <f t="shared" si="17"/>
        <v>-74.545834203382753</v>
      </c>
      <c r="AF75" s="48">
        <f>IFERROR((AC75*100/AD75),"")</f>
        <v>85.090833159323452</v>
      </c>
    </row>
    <row r="76" spans="1:32" s="21" customFormat="1" ht="15.75" x14ac:dyDescent="0.25">
      <c r="A76" s="285"/>
      <c r="B76" s="54" t="s">
        <v>66</v>
      </c>
      <c r="C76" s="41">
        <v>85</v>
      </c>
      <c r="D76" s="22">
        <v>255</v>
      </c>
      <c r="E76" s="22">
        <v>171</v>
      </c>
      <c r="F76" s="22">
        <v>258</v>
      </c>
      <c r="G76" s="22">
        <v>101</v>
      </c>
      <c r="H76" s="22">
        <v>82</v>
      </c>
      <c r="I76" s="22">
        <v>251</v>
      </c>
      <c r="J76" s="22">
        <v>177</v>
      </c>
      <c r="K76" s="22">
        <v>286</v>
      </c>
      <c r="L76" s="42">
        <v>181</v>
      </c>
      <c r="M76" s="41">
        <v>77</v>
      </c>
      <c r="N76" s="22">
        <v>239</v>
      </c>
      <c r="O76" s="22">
        <v>169</v>
      </c>
      <c r="P76" s="22">
        <v>260</v>
      </c>
      <c r="Q76" s="22">
        <v>102</v>
      </c>
      <c r="R76" s="22">
        <v>82</v>
      </c>
      <c r="S76" s="22">
        <v>246</v>
      </c>
      <c r="T76" s="22">
        <v>152</v>
      </c>
      <c r="U76" s="22">
        <v>210</v>
      </c>
      <c r="V76" s="32">
        <v>85</v>
      </c>
      <c r="W76" s="273"/>
      <c r="X76" s="253"/>
      <c r="Y76" s="253"/>
      <c r="Z76" s="247"/>
      <c r="AA76" s="274"/>
      <c r="AB76" s="266">
        <f t="shared" si="0"/>
        <v>3469</v>
      </c>
      <c r="AC76" s="55">
        <f>IFERROR((AB76/$AB$5*1000),"")</f>
        <v>362.18417206097308</v>
      </c>
      <c r="AD76" s="29"/>
      <c r="AE76" s="25"/>
      <c r="AF76" s="49"/>
    </row>
    <row r="77" spans="1:32" s="21" customFormat="1" ht="15.75" x14ac:dyDescent="0.25">
      <c r="A77" s="285"/>
      <c r="B77" s="54" t="s">
        <v>64</v>
      </c>
      <c r="C77" s="41">
        <v>85</v>
      </c>
      <c r="D77" s="22"/>
      <c r="E77" s="22"/>
      <c r="F77" s="22"/>
      <c r="G77" s="22"/>
      <c r="H77" s="22">
        <v>82</v>
      </c>
      <c r="I77" s="22"/>
      <c r="J77" s="22"/>
      <c r="K77" s="22"/>
      <c r="L77" s="42"/>
      <c r="M77" s="41">
        <v>87</v>
      </c>
      <c r="N77" s="22"/>
      <c r="O77" s="22"/>
      <c r="P77" s="22"/>
      <c r="Q77" s="22"/>
      <c r="R77" s="22"/>
      <c r="S77" s="22"/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254</v>
      </c>
      <c r="AC77" s="55">
        <f t="shared" ref="AC77:AC80" si="20">IFERROR((AB77/$AB$5*1000),"")</f>
        <v>26.519106285237001</v>
      </c>
      <c r="AD77" s="30"/>
      <c r="AE77" s="26"/>
      <c r="AF77" s="50"/>
    </row>
    <row r="78" spans="1:32" s="21" customFormat="1" ht="15.75" x14ac:dyDescent="0.25">
      <c r="A78" s="285"/>
      <c r="B78" s="54" t="s">
        <v>65</v>
      </c>
      <c r="C78" s="41"/>
      <c r="D78" s="22"/>
      <c r="E78" s="22">
        <v>86</v>
      </c>
      <c r="F78" s="22"/>
      <c r="G78" s="22"/>
      <c r="H78" s="22"/>
      <c r="I78" s="22"/>
      <c r="J78" s="22">
        <v>90</v>
      </c>
      <c r="K78" s="22"/>
      <c r="L78" s="42"/>
      <c r="M78" s="41"/>
      <c r="N78" s="22"/>
      <c r="O78" s="22">
        <v>89</v>
      </c>
      <c r="P78" s="22"/>
      <c r="Q78" s="22"/>
      <c r="R78" s="22">
        <v>87</v>
      </c>
      <c r="S78" s="22"/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352</v>
      </c>
      <c r="AC78" s="55">
        <f t="shared" si="20"/>
        <v>36.750887450407177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75</v>
      </c>
      <c r="D79" s="22"/>
      <c r="E79" s="22">
        <v>70</v>
      </c>
      <c r="F79" s="22"/>
      <c r="G79" s="22"/>
      <c r="H79" s="22">
        <v>15</v>
      </c>
      <c r="I79" s="22"/>
      <c r="J79" s="22">
        <v>80</v>
      </c>
      <c r="K79" s="22"/>
      <c r="L79" s="42"/>
      <c r="M79" s="41">
        <v>70</v>
      </c>
      <c r="N79" s="22"/>
      <c r="O79" s="22">
        <v>15</v>
      </c>
      <c r="P79" s="22"/>
      <c r="Q79" s="22"/>
      <c r="R79" s="22">
        <v>70</v>
      </c>
      <c r="S79" s="22"/>
      <c r="T79" s="22">
        <v>60</v>
      </c>
      <c r="U79" s="22"/>
      <c r="V79" s="32"/>
      <c r="W79" s="273"/>
      <c r="X79" s="253"/>
      <c r="Y79" s="253"/>
      <c r="Z79" s="247"/>
      <c r="AA79" s="274"/>
      <c r="AB79" s="266">
        <f t="shared" si="0"/>
        <v>455</v>
      </c>
      <c r="AC79" s="55">
        <f t="shared" si="20"/>
        <v>47.50469826686156</v>
      </c>
      <c r="AD79" s="28">
        <v>40</v>
      </c>
      <c r="AE79" s="23">
        <f t="shared" ref="AE79:AE81" si="21">IFERROR((AC79-AD79),"")</f>
        <v>7.5046982668615598</v>
      </c>
      <c r="AF79" s="47">
        <f>IFERROR((AC79*100/AD79),"")</f>
        <v>118.7617456671539</v>
      </c>
    </row>
    <row r="80" spans="1:32" s="21" customFormat="1" ht="15.75" x14ac:dyDescent="0.25">
      <c r="A80" s="46">
        <v>18</v>
      </c>
      <c r="B80" s="52" t="s">
        <v>67</v>
      </c>
      <c r="C80" s="41">
        <v>6</v>
      </c>
      <c r="D80" s="22"/>
      <c r="E80" s="22"/>
      <c r="F80" s="22"/>
      <c r="G80" s="22">
        <v>5.6</v>
      </c>
      <c r="H80" s="22">
        <v>5.9</v>
      </c>
      <c r="I80" s="22"/>
      <c r="J80" s="22"/>
      <c r="K80" s="22"/>
      <c r="L80" s="42">
        <v>6.1020000000000003</v>
      </c>
      <c r="M80" s="41">
        <v>5.8</v>
      </c>
      <c r="N80" s="22"/>
      <c r="O80" s="22"/>
      <c r="P80" s="22"/>
      <c r="Q80" s="22">
        <v>6.5</v>
      </c>
      <c r="R80" s="22">
        <v>5.8</v>
      </c>
      <c r="S80" s="22"/>
      <c r="T80" s="22"/>
      <c r="U80" s="22"/>
      <c r="V80" s="32">
        <v>5.452</v>
      </c>
      <c r="W80" s="273"/>
      <c r="X80" s="253"/>
      <c r="Y80" s="253"/>
      <c r="Z80" s="247"/>
      <c r="AA80" s="274"/>
      <c r="AB80" s="266">
        <f t="shared" si="0"/>
        <v>47.153999999999996</v>
      </c>
      <c r="AC80" s="55">
        <f t="shared" si="20"/>
        <v>4.9231572353309669</v>
      </c>
      <c r="AD80" s="28">
        <v>5</v>
      </c>
      <c r="AE80" s="23">
        <f t="shared" si="21"/>
        <v>-7.6842764669033059E-2</v>
      </c>
      <c r="AF80" s="47">
        <f>IFERROR((AC80*100/AD80),"")</f>
        <v>98.463144706619332</v>
      </c>
    </row>
    <row r="81" spans="1:32" s="21" customFormat="1" ht="15.75" x14ac:dyDescent="0.25">
      <c r="A81" s="285">
        <v>19</v>
      </c>
      <c r="B81" s="53" t="s">
        <v>16</v>
      </c>
      <c r="C81" s="43">
        <f t="shared" ref="C81:L81" si="22">SUM(C82:C87)</f>
        <v>0</v>
      </c>
      <c r="D81" s="24">
        <f t="shared" si="22"/>
        <v>65</v>
      </c>
      <c r="E81" s="24">
        <f t="shared" si="22"/>
        <v>64.908000000000001</v>
      </c>
      <c r="F81" s="24">
        <f t="shared" si="22"/>
        <v>60</v>
      </c>
      <c r="G81" s="24">
        <f t="shared" si="22"/>
        <v>74</v>
      </c>
      <c r="H81" s="24">
        <f t="shared" si="22"/>
        <v>0</v>
      </c>
      <c r="I81" s="24">
        <f t="shared" si="22"/>
        <v>57</v>
      </c>
      <c r="J81" s="24">
        <f t="shared" si="22"/>
        <v>50.128</v>
      </c>
      <c r="K81" s="24">
        <f t="shared" si="22"/>
        <v>63</v>
      </c>
      <c r="L81" s="44">
        <f t="shared" si="22"/>
        <v>76.8</v>
      </c>
      <c r="M81" s="43">
        <f t="shared" ref="M81:AA81" si="23">SUM(M82:M87)</f>
        <v>0</v>
      </c>
      <c r="N81" s="24">
        <f t="shared" si="23"/>
        <v>62</v>
      </c>
      <c r="O81" s="24">
        <f t="shared" si="23"/>
        <v>49.646000000000001</v>
      </c>
      <c r="P81" s="24">
        <f t="shared" si="23"/>
        <v>62</v>
      </c>
      <c r="Q81" s="24">
        <f t="shared" si="23"/>
        <v>76.2</v>
      </c>
      <c r="R81" s="24">
        <f t="shared" si="23"/>
        <v>0</v>
      </c>
      <c r="S81" s="24">
        <f t="shared" si="23"/>
        <v>62</v>
      </c>
      <c r="T81" s="24">
        <f t="shared" si="23"/>
        <v>0</v>
      </c>
      <c r="U81" s="24">
        <f t="shared" si="23"/>
        <v>59</v>
      </c>
      <c r="V81" s="33">
        <f t="shared" si="23"/>
        <v>70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951.68200000000002</v>
      </c>
      <c r="AC81" s="56">
        <f>IFERROR((AB81/$AB$5*1000),"")</f>
        <v>99.361244518688665</v>
      </c>
      <c r="AD81" s="24">
        <v>100</v>
      </c>
      <c r="AE81" s="63">
        <f t="shared" si="21"/>
        <v>-0.63875548131133542</v>
      </c>
      <c r="AF81" s="48">
        <f>IFERROR((AC81*100/AD81),"")</f>
        <v>99.361244518688679</v>
      </c>
    </row>
    <row r="82" spans="1:32" s="21" customFormat="1" ht="15.75" x14ac:dyDescent="0.25">
      <c r="A82" s="285"/>
      <c r="B82" s="54" t="s">
        <v>68</v>
      </c>
      <c r="C82" s="41"/>
      <c r="D82" s="22"/>
      <c r="E82" s="22"/>
      <c r="F82" s="22"/>
      <c r="G82" s="22">
        <v>74</v>
      </c>
      <c r="H82" s="22"/>
      <c r="I82" s="22"/>
      <c r="J82" s="22"/>
      <c r="K82" s="22"/>
      <c r="L82" s="42">
        <v>76.8</v>
      </c>
      <c r="M82" s="41"/>
      <c r="N82" s="22"/>
      <c r="O82" s="22"/>
      <c r="P82" s="22"/>
      <c r="Q82" s="22">
        <v>76.2</v>
      </c>
      <c r="R82" s="22"/>
      <c r="S82" s="22"/>
      <c r="T82" s="22"/>
      <c r="U82" s="22"/>
      <c r="V82" s="32">
        <v>70</v>
      </c>
      <c r="W82" s="273"/>
      <c r="X82" s="253"/>
      <c r="Y82" s="253"/>
      <c r="Z82" s="247"/>
      <c r="AA82" s="274"/>
      <c r="AB82" s="266">
        <f t="shared" si="0"/>
        <v>297</v>
      </c>
      <c r="AC82" s="55">
        <f>IFERROR((AB82/$AB$5*1000),"")</f>
        <v>31.008561286281061</v>
      </c>
      <c r="AD82" s="29"/>
      <c r="AE82" s="25"/>
      <c r="AF82" s="49"/>
    </row>
    <row r="83" spans="1:32" s="21" customFormat="1" ht="15.75" x14ac:dyDescent="0.25">
      <c r="A83" s="285"/>
      <c r="B83" s="141" t="s">
        <v>101</v>
      </c>
      <c r="C83" s="41"/>
      <c r="D83" s="22">
        <v>65</v>
      </c>
      <c r="E83" s="22"/>
      <c r="F83" s="22">
        <v>60</v>
      </c>
      <c r="G83" s="22"/>
      <c r="H83" s="22"/>
      <c r="I83" s="22">
        <v>57</v>
      </c>
      <c r="J83" s="22"/>
      <c r="K83" s="22">
        <v>63</v>
      </c>
      <c r="L83" s="42"/>
      <c r="M83" s="41"/>
      <c r="N83" s="22">
        <v>62</v>
      </c>
      <c r="O83" s="22"/>
      <c r="P83" s="22">
        <v>62</v>
      </c>
      <c r="Q83" s="22"/>
      <c r="R83" s="22"/>
      <c r="S83" s="22">
        <v>62</v>
      </c>
      <c r="T83" s="22"/>
      <c r="U83" s="22">
        <v>59</v>
      </c>
      <c r="V83" s="32"/>
      <c r="W83" s="273"/>
      <c r="X83" s="253"/>
      <c r="Y83" s="253"/>
      <c r="Z83" s="247"/>
      <c r="AA83" s="274"/>
      <c r="AB83" s="266">
        <f t="shared" si="0"/>
        <v>490</v>
      </c>
      <c r="AC83" s="55">
        <f>IFERROR((AB83/$AB$5*1000),"")</f>
        <v>51.158905825850908</v>
      </c>
      <c r="AD83" s="30"/>
      <c r="AE83" s="26"/>
      <c r="AF83" s="50"/>
    </row>
    <row r="84" spans="1:32" s="21" customFormat="1" ht="15.75" x14ac:dyDescent="0.25">
      <c r="A84" s="285"/>
      <c r="B84" s="141" t="s">
        <v>114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0</v>
      </c>
      <c r="AC84" s="55">
        <f t="shared" ref="AC84:AC86" si="24">IFERROR((AB84/$AB$5*1000),"")</f>
        <v>0</v>
      </c>
      <c r="AD84" s="30"/>
      <c r="AE84" s="26"/>
      <c r="AF84" s="50"/>
    </row>
    <row r="85" spans="1:32" s="21" customFormat="1" ht="15.75" x14ac:dyDescent="0.25">
      <c r="A85" s="285"/>
      <c r="B85" s="141" t="s">
        <v>115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5"/>
      <c r="B86" s="141" t="s">
        <v>116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5"/>
      <c r="B87" s="54" t="s">
        <v>69</v>
      </c>
      <c r="C87" s="41"/>
      <c r="D87" s="22"/>
      <c r="E87" s="22">
        <v>64.908000000000001</v>
      </c>
      <c r="F87" s="22"/>
      <c r="G87" s="22"/>
      <c r="H87" s="22"/>
      <c r="I87" s="22"/>
      <c r="J87" s="22">
        <v>50.128</v>
      </c>
      <c r="K87" s="22"/>
      <c r="L87" s="42"/>
      <c r="M87" s="41"/>
      <c r="N87" s="22"/>
      <c r="O87" s="22">
        <v>49.646000000000001</v>
      </c>
      <c r="P87" s="22"/>
      <c r="Q87" s="22"/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164.68200000000002</v>
      </c>
      <c r="AC87" s="55">
        <f t="shared" ref="AC87:AC102" si="25">IFERROR((AB87/$AB$5*1000),"")</f>
        <v>17.193777406556695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>
        <v>75</v>
      </c>
      <c r="E88" s="22"/>
      <c r="F88" s="22"/>
      <c r="G88" s="22"/>
      <c r="H88" s="22"/>
      <c r="I88" s="22"/>
      <c r="J88" s="22"/>
      <c r="K88" s="22"/>
      <c r="L88" s="42"/>
      <c r="M88" s="41"/>
      <c r="N88" s="22">
        <v>73</v>
      </c>
      <c r="O88" s="22"/>
      <c r="P88" s="22">
        <v>75</v>
      </c>
      <c r="Q88" s="22"/>
      <c r="R88" s="22"/>
      <c r="S88" s="22">
        <v>68</v>
      </c>
      <c r="T88" s="22"/>
      <c r="U88" s="22">
        <v>68</v>
      </c>
      <c r="V88" s="32"/>
      <c r="W88" s="273"/>
      <c r="X88" s="253"/>
      <c r="Y88" s="253"/>
      <c r="Z88" s="247"/>
      <c r="AA88" s="274"/>
      <c r="AB88" s="266">
        <f t="shared" si="0"/>
        <v>359</v>
      </c>
      <c r="AC88" s="55">
        <f t="shared" si="25"/>
        <v>37.481728962205054</v>
      </c>
      <c r="AD88" s="28">
        <v>50</v>
      </c>
      <c r="AE88" s="23">
        <f t="shared" ref="AE88:AE93" si="26">IFERROR((AC88-AD88),"")</f>
        <v>-12.518271037794946</v>
      </c>
      <c r="AF88" s="47">
        <f t="shared" ref="AF88:AF93" si="27">IFERROR((AC88*100/AD88),"")</f>
        <v>74.963457924410108</v>
      </c>
    </row>
    <row r="89" spans="1:32" s="21" customFormat="1" ht="31.5" x14ac:dyDescent="0.25">
      <c r="A89" s="46">
        <v>21</v>
      </c>
      <c r="B89" s="52" t="s">
        <v>18</v>
      </c>
      <c r="C89" s="41">
        <v>4.9000000000000004</v>
      </c>
      <c r="D89" s="22">
        <v>4.9000000000000004</v>
      </c>
      <c r="E89" s="22">
        <v>4.9000000000000004</v>
      </c>
      <c r="F89" s="22">
        <v>4.9000000000000004</v>
      </c>
      <c r="G89" s="22">
        <v>4.9000000000000004</v>
      </c>
      <c r="H89" s="22">
        <v>4.55</v>
      </c>
      <c r="I89" s="22">
        <v>4.55</v>
      </c>
      <c r="J89" s="22">
        <v>4.9000000000000004</v>
      </c>
      <c r="K89" s="22">
        <v>4.9000000000000004</v>
      </c>
      <c r="L89" s="42">
        <v>4.9000000000000004</v>
      </c>
      <c r="M89" s="41">
        <v>4.9000000000000004</v>
      </c>
      <c r="N89" s="22">
        <v>4.9000000000000004</v>
      </c>
      <c r="O89" s="22">
        <v>4.9000000000000004</v>
      </c>
      <c r="P89" s="22">
        <v>4.9000000000000004</v>
      </c>
      <c r="Q89" s="22">
        <v>4.9000000000000004</v>
      </c>
      <c r="R89" s="22">
        <v>4.9000000000000004</v>
      </c>
      <c r="S89" s="22">
        <v>4.9000000000000004</v>
      </c>
      <c r="T89" s="22">
        <v>4.9000000000000004</v>
      </c>
      <c r="U89" s="22">
        <v>4.9000000000000004</v>
      </c>
      <c r="V89" s="32">
        <v>4.9000000000000004</v>
      </c>
      <c r="W89" s="273"/>
      <c r="X89" s="253"/>
      <c r="Y89" s="253"/>
      <c r="Z89" s="247"/>
      <c r="AA89" s="274"/>
      <c r="AB89" s="266">
        <f t="shared" si="0"/>
        <v>97.300000000000026</v>
      </c>
      <c r="AC89" s="55">
        <f t="shared" si="25"/>
        <v>10.158697013990396</v>
      </c>
      <c r="AD89" s="28">
        <v>10</v>
      </c>
      <c r="AE89" s="23">
        <f t="shared" si="26"/>
        <v>0.15869701399039648</v>
      </c>
      <c r="AF89" s="47">
        <f t="shared" si="27"/>
        <v>101.58697013990397</v>
      </c>
    </row>
    <row r="90" spans="1:32" s="21" customFormat="1" ht="15.75" x14ac:dyDescent="0.25">
      <c r="A90" s="46">
        <v>22</v>
      </c>
      <c r="B90" s="52" t="s">
        <v>19</v>
      </c>
      <c r="C90" s="41">
        <v>0.05</v>
      </c>
      <c r="D90" s="22">
        <v>0.1</v>
      </c>
      <c r="E90" s="22">
        <v>0.05</v>
      </c>
      <c r="F90" s="22">
        <v>0.1</v>
      </c>
      <c r="G90" s="22">
        <v>0.1</v>
      </c>
      <c r="H90" s="22">
        <v>0.05</v>
      </c>
      <c r="I90" s="22">
        <v>0.1</v>
      </c>
      <c r="J90" s="22">
        <v>0.05</v>
      </c>
      <c r="K90" s="22"/>
      <c r="L90" s="42">
        <v>0.05</v>
      </c>
      <c r="M90" s="41">
        <v>0.05</v>
      </c>
      <c r="N90" s="22">
        <v>0.1</v>
      </c>
      <c r="O90" s="22">
        <v>0.05</v>
      </c>
      <c r="P90" s="22">
        <v>0.1</v>
      </c>
      <c r="Q90" s="22">
        <v>0.1</v>
      </c>
      <c r="R90" s="22">
        <v>0.05</v>
      </c>
      <c r="S90" s="22">
        <v>0.04</v>
      </c>
      <c r="T90" s="22">
        <v>0.05</v>
      </c>
      <c r="U90" s="22">
        <v>0.1</v>
      </c>
      <c r="V90" s="32">
        <v>0.1</v>
      </c>
      <c r="W90" s="273"/>
      <c r="X90" s="253"/>
      <c r="Y90" s="253"/>
      <c r="Z90" s="247"/>
      <c r="AA90" s="274"/>
      <c r="AB90" s="266">
        <f t="shared" si="0"/>
        <v>1.3900000000000006</v>
      </c>
      <c r="AC90" s="55">
        <f t="shared" si="25"/>
        <v>0.14512424305700569</v>
      </c>
      <c r="AD90" s="28">
        <v>0.2</v>
      </c>
      <c r="AE90" s="23">
        <f t="shared" si="26"/>
        <v>-5.4875756942994319E-2</v>
      </c>
      <c r="AF90" s="47">
        <f t="shared" si="27"/>
        <v>72.562121528502843</v>
      </c>
    </row>
    <row r="91" spans="1:32" s="21" customFormat="1" ht="15.75" x14ac:dyDescent="0.25">
      <c r="A91" s="46">
        <v>23</v>
      </c>
      <c r="B91" s="52" t="s">
        <v>20</v>
      </c>
      <c r="C91" s="41">
        <v>1</v>
      </c>
      <c r="D91" s="22">
        <v>1.5</v>
      </c>
      <c r="E91" s="22">
        <v>1</v>
      </c>
      <c r="F91" s="22">
        <v>1.5</v>
      </c>
      <c r="G91" s="22">
        <v>1</v>
      </c>
      <c r="H91" s="22">
        <v>0.5</v>
      </c>
      <c r="I91" s="22">
        <v>1</v>
      </c>
      <c r="J91" s="22">
        <v>0.5</v>
      </c>
      <c r="K91" s="22">
        <v>0.05</v>
      </c>
      <c r="L91" s="42">
        <v>1.5</v>
      </c>
      <c r="M91" s="41">
        <v>0.5</v>
      </c>
      <c r="N91" s="22">
        <v>1</v>
      </c>
      <c r="O91" s="22">
        <v>0.5</v>
      </c>
      <c r="P91" s="22">
        <v>1</v>
      </c>
      <c r="Q91" s="22">
        <v>1</v>
      </c>
      <c r="R91" s="22">
        <v>0.5</v>
      </c>
      <c r="S91" s="22">
        <v>1</v>
      </c>
      <c r="T91" s="22">
        <v>1</v>
      </c>
      <c r="U91" s="22">
        <v>1</v>
      </c>
      <c r="V91" s="32">
        <v>1</v>
      </c>
      <c r="W91" s="273"/>
      <c r="X91" s="253"/>
      <c r="Y91" s="253"/>
      <c r="Z91" s="247"/>
      <c r="AA91" s="274"/>
      <c r="AB91" s="266">
        <f t="shared" si="0"/>
        <v>18.05</v>
      </c>
      <c r="AC91" s="55">
        <f t="shared" si="25"/>
        <v>1.8845270411359367</v>
      </c>
      <c r="AD91" s="28">
        <v>2</v>
      </c>
      <c r="AE91" s="23">
        <f t="shared" si="26"/>
        <v>-0.11547295886406328</v>
      </c>
      <c r="AF91" s="47">
        <f t="shared" si="27"/>
        <v>94.226352056796841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>
        <v>1</v>
      </c>
      <c r="I92" s="22"/>
      <c r="J92" s="22"/>
      <c r="K92" s="22">
        <v>1</v>
      </c>
      <c r="L92" s="42"/>
      <c r="M92" s="41"/>
      <c r="N92" s="22"/>
      <c r="O92" s="22">
        <v>1</v>
      </c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3</v>
      </c>
      <c r="AC92" s="55">
        <f t="shared" si="25"/>
        <v>0.31321779077051576</v>
      </c>
      <c r="AD92" s="28">
        <v>1</v>
      </c>
      <c r="AE92" s="23">
        <f t="shared" si="26"/>
        <v>-0.68678220922948419</v>
      </c>
      <c r="AF92" s="47">
        <f t="shared" si="27"/>
        <v>31.321779077051577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>
        <v>3</v>
      </c>
      <c r="E93" s="39"/>
      <c r="F93" s="39"/>
      <c r="G93" s="39">
        <v>7</v>
      </c>
      <c r="H93" s="39"/>
      <c r="I93" s="39"/>
      <c r="J93" s="39"/>
      <c r="K93" s="39">
        <v>2</v>
      </c>
      <c r="L93" s="60">
        <v>6.5</v>
      </c>
      <c r="M93" s="59"/>
      <c r="N93" s="39"/>
      <c r="O93" s="39"/>
      <c r="P93" s="39"/>
      <c r="Q93" s="39">
        <v>7</v>
      </c>
      <c r="R93" s="39"/>
      <c r="S93" s="39">
        <v>2</v>
      </c>
      <c r="T93" s="39">
        <v>1</v>
      </c>
      <c r="U93" s="39"/>
      <c r="V93" s="72"/>
      <c r="W93" s="277"/>
      <c r="X93" s="278"/>
      <c r="Y93" s="278"/>
      <c r="Z93" s="279"/>
      <c r="AA93" s="280"/>
      <c r="AB93" s="268">
        <f t="shared" si="28"/>
        <v>28.5</v>
      </c>
      <c r="AC93" s="61">
        <f t="shared" si="25"/>
        <v>2.9755690123198999</v>
      </c>
      <c r="AD93" s="40">
        <v>10</v>
      </c>
      <c r="AE93" s="64">
        <f t="shared" si="26"/>
        <v>-7.0244309876801001</v>
      </c>
      <c r="AF93" s="62">
        <f t="shared" si="27"/>
        <v>29.755690123198995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/>
      <c r="E94" s="176"/>
      <c r="F94" s="176">
        <v>7.59</v>
      </c>
      <c r="G94" s="176"/>
      <c r="H94" s="176"/>
      <c r="I94" s="176"/>
      <c r="J94" s="176">
        <v>7.59</v>
      </c>
      <c r="K94" s="176"/>
      <c r="L94" s="177"/>
      <c r="M94" s="175">
        <v>4.83</v>
      </c>
      <c r="N94" s="184"/>
      <c r="O94" s="176"/>
      <c r="P94" s="176"/>
      <c r="Q94" s="176">
        <v>11.04</v>
      </c>
      <c r="R94" s="176"/>
      <c r="S94" s="176"/>
      <c r="T94" s="176"/>
      <c r="U94" s="185"/>
      <c r="V94" s="185">
        <v>11.73</v>
      </c>
      <c r="W94" s="175"/>
      <c r="X94" s="176"/>
      <c r="Y94" s="176"/>
      <c r="Z94" s="184"/>
      <c r="AA94" s="177"/>
      <c r="AB94" s="186">
        <f>SUM(C94:AA94)</f>
        <v>42.78</v>
      </c>
      <c r="AC94" s="187">
        <f t="shared" si="25"/>
        <v>4.4664856963875552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>
        <v>10</v>
      </c>
      <c r="D96" s="148"/>
      <c r="E96" s="148"/>
      <c r="F96" s="148"/>
      <c r="G96" s="148"/>
      <c r="H96" s="148"/>
      <c r="I96" s="148">
        <v>10</v>
      </c>
      <c r="J96" s="148"/>
      <c r="K96" s="148"/>
      <c r="L96" s="179"/>
      <c r="M96" s="178"/>
      <c r="N96" s="149"/>
      <c r="O96" s="148"/>
      <c r="P96" s="148"/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20</v>
      </c>
      <c r="AC96" s="153">
        <f t="shared" si="25"/>
        <v>2.0881186051367719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>
        <v>11.25</v>
      </c>
      <c r="D98" s="133"/>
      <c r="E98" s="133"/>
      <c r="F98" s="133"/>
      <c r="G98" s="133"/>
      <c r="H98" s="133">
        <v>12</v>
      </c>
      <c r="I98" s="133"/>
      <c r="J98" s="133"/>
      <c r="K98" s="133"/>
      <c r="L98" s="181"/>
      <c r="M98" s="180">
        <v>11.25</v>
      </c>
      <c r="N98" s="134"/>
      <c r="O98" s="133"/>
      <c r="P98" s="133"/>
      <c r="Q98" s="133"/>
      <c r="R98" s="133">
        <v>11.5</v>
      </c>
      <c r="S98" s="133"/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46</v>
      </c>
      <c r="AC98" s="61">
        <f t="shared" si="25"/>
        <v>4.8026727918145751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86</v>
      </c>
      <c r="D100" s="142"/>
      <c r="E100" s="142"/>
      <c r="F100" s="142">
        <v>84</v>
      </c>
      <c r="G100" s="142"/>
      <c r="H100" s="142">
        <v>88</v>
      </c>
      <c r="I100" s="142"/>
      <c r="J100" s="142"/>
      <c r="K100" s="142"/>
      <c r="L100" s="183"/>
      <c r="M100" s="182">
        <v>90</v>
      </c>
      <c r="N100" s="142"/>
      <c r="O100" s="142"/>
      <c r="P100" s="142"/>
      <c r="Q100" s="142">
        <v>88</v>
      </c>
      <c r="R100" s="142">
        <v>80</v>
      </c>
      <c r="S100" s="142">
        <v>70</v>
      </c>
      <c r="T100" s="142"/>
      <c r="U100" s="142"/>
      <c r="V100" s="251">
        <v>68</v>
      </c>
      <c r="W100" s="180"/>
      <c r="X100" s="133"/>
      <c r="Y100" s="133"/>
      <c r="Z100" s="249"/>
      <c r="AA100" s="183"/>
      <c r="AB100" s="196">
        <f t="shared" si="30"/>
        <v>654</v>
      </c>
      <c r="AC100" s="167">
        <f t="shared" si="25"/>
        <v>68.281478387972442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>
        <v>0.5</v>
      </c>
      <c r="D101" s="133"/>
      <c r="E101" s="133">
        <v>0.5</v>
      </c>
      <c r="F101" s="133">
        <v>0.5</v>
      </c>
      <c r="G101" s="133"/>
      <c r="H101" s="133">
        <v>0.5</v>
      </c>
      <c r="I101" s="133"/>
      <c r="J101" s="133">
        <v>0.5</v>
      </c>
      <c r="K101" s="133">
        <v>0.5</v>
      </c>
      <c r="L101" s="181">
        <v>0.5</v>
      </c>
      <c r="M101" s="180">
        <v>0.5</v>
      </c>
      <c r="N101" s="133"/>
      <c r="O101" s="133">
        <v>0.5</v>
      </c>
      <c r="P101" s="133"/>
      <c r="Q101" s="133"/>
      <c r="R101" s="133">
        <v>0.5</v>
      </c>
      <c r="S101" s="133"/>
      <c r="T101" s="133">
        <v>0.5</v>
      </c>
      <c r="U101" s="133"/>
      <c r="V101" s="135"/>
      <c r="W101" s="180"/>
      <c r="X101" s="133"/>
      <c r="Y101" s="133"/>
      <c r="Z101" s="134"/>
      <c r="AA101" s="181"/>
      <c r="AB101" s="197">
        <f t="shared" si="30"/>
        <v>5.5</v>
      </c>
      <c r="AC101" s="198">
        <f t="shared" si="25"/>
        <v>0.57423261641261214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3" sqref="O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5" t="str">
        <f>Analiza_CANTITATIVA!H1</f>
        <v>IP Școala primară-grădiniță nr. 199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5">
      <c r="A2" s="97"/>
      <c r="B2" s="326" t="s">
        <v>118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5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3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72.15911463771144</v>
      </c>
      <c r="D6" s="81">
        <f t="shared" ref="D6:D8" si="0">IFERROR(IF($C6=0,"",$C6-E6),"")</f>
        <v>72.15911463771144</v>
      </c>
      <c r="E6" s="14">
        <v>0</v>
      </c>
      <c r="F6" s="86">
        <f t="shared" ref="F6:F8" si="1">IFERROR(IF($C6=0,"",$D6*G6),"")</f>
        <v>5.8448882856546271</v>
      </c>
      <c r="G6" s="14">
        <v>8.1000000000000003E-2</v>
      </c>
      <c r="H6" s="154">
        <f t="shared" ref="H6:H8" si="2">IFERROR(IF($C6=0,"",$D6*I6),"")</f>
        <v>0.86590937565253734</v>
      </c>
      <c r="I6" s="14">
        <v>1.2E-2</v>
      </c>
      <c r="J6" s="90">
        <f t="shared" ref="J6:J8" si="3">IFERROR(IF($C6=0,"",$D6*K6),"")</f>
        <v>34.63637502610149</v>
      </c>
      <c r="K6" s="14">
        <v>0.48</v>
      </c>
      <c r="L6" s="77">
        <f t="shared" ref="L6:L8" si="4">IFERROR(IF($C6=0,"",$D6*M6),"")</f>
        <v>192.66483608268953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50.532470244309877</v>
      </c>
      <c r="D7" s="82">
        <f t="shared" si="0"/>
        <v>50.532470244309877</v>
      </c>
      <c r="E7" s="15">
        <v>0</v>
      </c>
      <c r="F7" s="87">
        <f t="shared" si="1"/>
        <v>4.5479223219878886</v>
      </c>
      <c r="G7" s="15">
        <v>0.09</v>
      </c>
      <c r="H7" s="91">
        <f t="shared" si="2"/>
        <v>1.5159741073292963</v>
      </c>
      <c r="I7" s="15">
        <v>0.03</v>
      </c>
      <c r="J7" s="91">
        <f t="shared" si="3"/>
        <v>24.25558571726874</v>
      </c>
      <c r="K7" s="15">
        <v>0.48</v>
      </c>
      <c r="L7" s="78">
        <f t="shared" si="4"/>
        <v>130.3737732303195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10.263102944247233</v>
      </c>
      <c r="D8" s="82">
        <f t="shared" si="0"/>
        <v>10.263102944247233</v>
      </c>
      <c r="E8" s="15">
        <v>0</v>
      </c>
      <c r="F8" s="87">
        <f t="shared" si="1"/>
        <v>1.0263102944247233</v>
      </c>
      <c r="G8" s="15">
        <v>0.1</v>
      </c>
      <c r="H8" s="91">
        <f t="shared" si="2"/>
        <v>0.10263102944247234</v>
      </c>
      <c r="I8" s="15">
        <v>0.01</v>
      </c>
      <c r="J8" s="91">
        <f t="shared" si="3"/>
        <v>7.4920651493004797</v>
      </c>
      <c r="K8" s="15">
        <v>0.73</v>
      </c>
      <c r="L8" s="78">
        <f t="shared" si="4"/>
        <v>36.741908540405099</v>
      </c>
      <c r="M8" s="7">
        <v>3.58</v>
      </c>
      <c r="N8" s="1"/>
    </row>
    <row r="9" spans="1:14" ht="31.5" x14ac:dyDescent="0.25">
      <c r="A9" s="300">
        <v>4</v>
      </c>
      <c r="B9" s="160" t="s">
        <v>3</v>
      </c>
      <c r="C9" s="156">
        <f>SUM(C10:C18)</f>
        <v>42.691584882021296</v>
      </c>
      <c r="D9" s="83">
        <f>SUM(D10:D18)</f>
        <v>42.409960325746503</v>
      </c>
      <c r="E9" s="16"/>
      <c r="F9" s="88">
        <f>SUM(F10:F18)</f>
        <v>4.3688981624556273</v>
      </c>
      <c r="G9" s="16"/>
      <c r="H9" s="92">
        <f>SUM(H10:H18)</f>
        <v>0.99232597619544782</v>
      </c>
      <c r="I9" s="16"/>
      <c r="J9" s="92">
        <f>SUM(J10:J18)</f>
        <v>28.330365963666736</v>
      </c>
      <c r="K9" s="16"/>
      <c r="L9" s="79">
        <f>SUM(L10:L18)</f>
        <v>140.87992065149299</v>
      </c>
      <c r="M9" s="8"/>
      <c r="N9" s="1"/>
    </row>
    <row r="10" spans="1:14" ht="15.75" x14ac:dyDescent="0.25">
      <c r="A10" s="301"/>
      <c r="B10" s="161" t="s">
        <v>28</v>
      </c>
      <c r="C10" s="157">
        <f>Analiza_CANTITATIVA!AC10</f>
        <v>6.5358112340780963</v>
      </c>
      <c r="D10" s="84">
        <f>IFERROR(IF($C10=0,"",$C10-E10*C10/100),"")</f>
        <v>6.4704531217373153</v>
      </c>
      <c r="E10" s="17">
        <v>1</v>
      </c>
      <c r="F10" s="89">
        <f t="shared" ref="F10:F20" si="5">IFERROR(IF($C10=0,"",$D10*G10),"")</f>
        <v>0.75057256212152856</v>
      </c>
      <c r="G10" s="17">
        <v>0.11600000000000001</v>
      </c>
      <c r="H10" s="93">
        <f t="shared" ref="H10:H20" si="6">IFERROR(IF($C10=0,"",$D10*I10),"")</f>
        <v>0.12940906243474631</v>
      </c>
      <c r="I10" s="17">
        <v>0.02</v>
      </c>
      <c r="J10" s="93">
        <f t="shared" ref="J10:J20" si="7">IFERROR(IF($C10=0,"",$D10*K10),"")</f>
        <v>3.8175673418250158</v>
      </c>
      <c r="K10" s="18">
        <v>0.59</v>
      </c>
      <c r="L10" s="80">
        <f t="shared" ref="L10:L20" si="8">IFERROR(IF($C10=0,"",$D10*M10),"")</f>
        <v>22.193654207558993</v>
      </c>
      <c r="M10" s="9">
        <v>3.43</v>
      </c>
      <c r="N10" s="1"/>
    </row>
    <row r="11" spans="1:14" ht="15.75" x14ac:dyDescent="0.25">
      <c r="A11" s="301"/>
      <c r="B11" s="161" t="s">
        <v>29</v>
      </c>
      <c r="C11" s="157">
        <f>Analiza_CANTITATIVA!AC11</f>
        <v>8.4673209438296091</v>
      </c>
      <c r="D11" s="84">
        <f t="shared" ref="D11:D74" si="9">IFERROR(IF($C11=0,"",$C11-E11*C11/100),"")</f>
        <v>8.3826477343913126</v>
      </c>
      <c r="E11" s="144">
        <v>1</v>
      </c>
      <c r="F11" s="89">
        <f t="shared" si="5"/>
        <v>0.61193328461056573</v>
      </c>
      <c r="G11" s="17">
        <v>7.2999999999999995E-2</v>
      </c>
      <c r="H11" s="93">
        <f t="shared" si="6"/>
        <v>0.16765295468782626</v>
      </c>
      <c r="I11" s="17">
        <v>0.02</v>
      </c>
      <c r="J11" s="93">
        <f t="shared" si="7"/>
        <v>5.2810680726665273</v>
      </c>
      <c r="K11" s="18">
        <v>0.63</v>
      </c>
      <c r="L11" s="80">
        <f t="shared" si="8"/>
        <v>30.59666423052829</v>
      </c>
      <c r="M11" s="9">
        <v>3.65</v>
      </c>
      <c r="N11" s="1"/>
    </row>
    <row r="12" spans="1:14" ht="15.75" x14ac:dyDescent="0.25">
      <c r="A12" s="301"/>
      <c r="B12" s="161" t="s">
        <v>30</v>
      </c>
      <c r="C12" s="157">
        <f>Analiza_CANTITATIVA!AC12</f>
        <v>3.0068907913969514</v>
      </c>
      <c r="D12" s="84">
        <f t="shared" si="9"/>
        <v>2.9918563374399665</v>
      </c>
      <c r="E12" s="144">
        <v>0.5</v>
      </c>
      <c r="F12" s="89">
        <f t="shared" si="5"/>
        <v>0.29918563374399665</v>
      </c>
      <c r="G12" s="17">
        <v>0.1</v>
      </c>
      <c r="H12" s="93">
        <f t="shared" si="6"/>
        <v>0.11967425349759866</v>
      </c>
      <c r="I12" s="17">
        <v>0.04</v>
      </c>
      <c r="J12" s="93">
        <f t="shared" si="7"/>
        <v>2.0045437460847775</v>
      </c>
      <c r="K12" s="18">
        <v>0.67</v>
      </c>
      <c r="L12" s="80">
        <f t="shared" si="8"/>
        <v>9.7235330966798905</v>
      </c>
      <c r="M12" s="9">
        <v>3.25</v>
      </c>
      <c r="N12" s="1"/>
    </row>
    <row r="13" spans="1:14" ht="15.75" x14ac:dyDescent="0.25">
      <c r="A13" s="301"/>
      <c r="B13" s="161" t="s">
        <v>31</v>
      </c>
      <c r="C13" s="157">
        <f>Analiza_CANTITATIVA!AC13</f>
        <v>3.7377323031948215</v>
      </c>
      <c r="D13" s="84">
        <f t="shared" si="9"/>
        <v>3.7003549801628735</v>
      </c>
      <c r="E13" s="144">
        <v>1</v>
      </c>
      <c r="F13" s="89">
        <f t="shared" si="5"/>
        <v>0.44404259761954479</v>
      </c>
      <c r="G13" s="17">
        <v>0.12</v>
      </c>
      <c r="H13" s="93">
        <f t="shared" si="6"/>
        <v>3.7003549801628732E-2</v>
      </c>
      <c r="I13" s="17">
        <v>0.01</v>
      </c>
      <c r="J13" s="93">
        <f t="shared" si="7"/>
        <v>2.4792378367091255</v>
      </c>
      <c r="K13" s="18">
        <v>0.67</v>
      </c>
      <c r="L13" s="80">
        <f t="shared" si="8"/>
        <v>13.210267279181458</v>
      </c>
      <c r="M13" s="9">
        <v>3.57</v>
      </c>
      <c r="N13" s="1"/>
    </row>
    <row r="14" spans="1:14" ht="15.75" x14ac:dyDescent="0.25">
      <c r="A14" s="301"/>
      <c r="B14" s="161" t="s">
        <v>32</v>
      </c>
      <c r="C14" s="157">
        <f>Analiza_CANTITATIVA!AC14</f>
        <v>6.6193359782835666</v>
      </c>
      <c r="D14" s="84">
        <f t="shared" si="9"/>
        <v>6.5862392983921492</v>
      </c>
      <c r="E14" s="144">
        <v>0.5</v>
      </c>
      <c r="F14" s="89">
        <f t="shared" si="5"/>
        <v>0.74424504071831288</v>
      </c>
      <c r="G14" s="17">
        <v>0.113</v>
      </c>
      <c r="H14" s="93">
        <f t="shared" si="6"/>
        <v>4.6103675088745043E-2</v>
      </c>
      <c r="I14" s="17">
        <v>7.0000000000000001E-3</v>
      </c>
      <c r="J14" s="93">
        <f t="shared" si="7"/>
        <v>4.8079546878262684</v>
      </c>
      <c r="K14" s="18">
        <v>0.73</v>
      </c>
      <c r="L14" s="80">
        <f t="shared" si="8"/>
        <v>22.590800793485073</v>
      </c>
      <c r="M14" s="9">
        <v>3.43</v>
      </c>
      <c r="N14" s="1"/>
    </row>
    <row r="15" spans="1:14" ht="15.75" x14ac:dyDescent="0.25">
      <c r="A15" s="301"/>
      <c r="B15" s="161" t="s">
        <v>33</v>
      </c>
      <c r="C15" s="157">
        <f>Analiza_CANTITATIVA!AC15</f>
        <v>5.4499895594069736</v>
      </c>
      <c r="D15" s="84">
        <f t="shared" si="9"/>
        <v>5.4445395698475663</v>
      </c>
      <c r="E15" s="144">
        <v>0.1</v>
      </c>
      <c r="F15" s="89">
        <f t="shared" si="5"/>
        <v>0.64790020881186039</v>
      </c>
      <c r="G15" s="34">
        <v>0.11899999999999999</v>
      </c>
      <c r="H15" s="93">
        <f t="shared" si="6"/>
        <v>0.31578329505115887</v>
      </c>
      <c r="I15" s="34">
        <v>5.8000000000000003E-2</v>
      </c>
      <c r="J15" s="93">
        <f t="shared" si="7"/>
        <v>3.5607288786803086</v>
      </c>
      <c r="K15" s="36">
        <v>0.65400000000000003</v>
      </c>
      <c r="L15" s="80">
        <f t="shared" si="8"/>
        <v>13.393567341825014</v>
      </c>
      <c r="M15" s="9">
        <v>2.46</v>
      </c>
      <c r="N15" s="1"/>
    </row>
    <row r="16" spans="1:14" ht="15.75" x14ac:dyDescent="0.25">
      <c r="A16" s="301"/>
      <c r="B16" s="161" t="s">
        <v>34</v>
      </c>
      <c r="C16" s="157">
        <f>Analiza_CANTITATIVA!AC16</f>
        <v>5.3455836291501351</v>
      </c>
      <c r="D16" s="84">
        <f t="shared" si="9"/>
        <v>5.3402380455209846</v>
      </c>
      <c r="E16" s="144">
        <v>0.1</v>
      </c>
      <c r="F16" s="89">
        <f t="shared" si="5"/>
        <v>0.49664213823345155</v>
      </c>
      <c r="G16" s="17">
        <v>9.2999999999999999E-2</v>
      </c>
      <c r="H16" s="93">
        <f t="shared" si="6"/>
        <v>5.8742618500730828E-2</v>
      </c>
      <c r="I16" s="17">
        <v>1.0999999999999999E-2</v>
      </c>
      <c r="J16" s="93">
        <f t="shared" si="7"/>
        <v>3.8983737732303188</v>
      </c>
      <c r="K16" s="18">
        <v>0.73</v>
      </c>
      <c r="L16" s="80">
        <f t="shared" si="8"/>
        <v>16.501335560659843</v>
      </c>
      <c r="M16" s="10">
        <v>3.09</v>
      </c>
      <c r="N16" s="1"/>
    </row>
    <row r="17" spans="1:14" ht="15.75" x14ac:dyDescent="0.25">
      <c r="A17" s="301"/>
      <c r="B17" s="141" t="s">
        <v>93</v>
      </c>
      <c r="C17" s="157">
        <f>Analiza_CANTITATIVA!AC17</f>
        <v>2.5266235122154939</v>
      </c>
      <c r="D17" s="84">
        <f t="shared" si="9"/>
        <v>2.501357277093339</v>
      </c>
      <c r="E17" s="144">
        <v>1</v>
      </c>
      <c r="F17" s="136">
        <f t="shared" si="5"/>
        <v>0.27514930048026731</v>
      </c>
      <c r="G17" s="137">
        <v>0.11</v>
      </c>
      <c r="H17" s="138">
        <f t="shared" si="6"/>
        <v>0.10505700563792024</v>
      </c>
      <c r="I17" s="137">
        <v>4.2000000000000003E-2</v>
      </c>
      <c r="J17" s="138">
        <f t="shared" si="7"/>
        <v>1.8259908122781374</v>
      </c>
      <c r="K17" s="139">
        <v>0.73</v>
      </c>
      <c r="L17" s="140">
        <f t="shared" si="8"/>
        <v>9.4551305074128216</v>
      </c>
      <c r="M17" s="10">
        <v>3.78</v>
      </c>
      <c r="N17" s="1"/>
    </row>
    <row r="18" spans="1:14" ht="15.75" x14ac:dyDescent="0.25">
      <c r="A18" s="302"/>
      <c r="B18" s="141" t="s">
        <v>94</v>
      </c>
      <c r="C18" s="157">
        <f>Analiza_CANTITATIVA!AC18</f>
        <v>1.0022969304656504</v>
      </c>
      <c r="D18" s="84">
        <f t="shared" si="9"/>
        <v>0.99227396116099387</v>
      </c>
      <c r="E18" s="144">
        <v>1</v>
      </c>
      <c r="F18" s="136">
        <f t="shared" si="5"/>
        <v>9.9227396116099389E-2</v>
      </c>
      <c r="G18" s="137">
        <v>0.1</v>
      </c>
      <c r="H18" s="138">
        <f t="shared" si="6"/>
        <v>1.289956149509292E-2</v>
      </c>
      <c r="I18" s="137">
        <v>1.2999999999999999E-2</v>
      </c>
      <c r="J18" s="138">
        <f t="shared" si="7"/>
        <v>0.65490081436625602</v>
      </c>
      <c r="K18" s="139">
        <v>0.66</v>
      </c>
      <c r="L18" s="140">
        <f t="shared" si="8"/>
        <v>3.2149676341616202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4.4059302568385883</v>
      </c>
      <c r="D19" s="84">
        <f t="shared" si="9"/>
        <v>4.4059302568385883</v>
      </c>
      <c r="E19" s="145">
        <v>0</v>
      </c>
      <c r="F19" s="87">
        <f t="shared" si="5"/>
        <v>0.44059302568385883</v>
      </c>
      <c r="G19" s="15">
        <v>0.1</v>
      </c>
      <c r="H19" s="91">
        <f t="shared" si="6"/>
        <v>5.7277093338901644E-2</v>
      </c>
      <c r="I19" s="35">
        <v>1.2999999999999999E-2</v>
      </c>
      <c r="J19" s="91">
        <f t="shared" si="7"/>
        <v>3.2603883900605553</v>
      </c>
      <c r="K19" s="20">
        <v>0.74</v>
      </c>
      <c r="L19" s="78">
        <f t="shared" si="8"/>
        <v>15.861348924618918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167.86385466694509</v>
      </c>
      <c r="D20" s="84">
        <f t="shared" si="9"/>
        <v>120.86197536020046</v>
      </c>
      <c r="E20" s="145">
        <v>28</v>
      </c>
      <c r="F20" s="87">
        <f t="shared" si="5"/>
        <v>2.4172395072040094</v>
      </c>
      <c r="G20" s="15">
        <v>0.02</v>
      </c>
      <c r="H20" s="91">
        <f t="shared" si="6"/>
        <v>0.12086197536020046</v>
      </c>
      <c r="I20" s="15">
        <v>1E-3</v>
      </c>
      <c r="J20" s="91">
        <f t="shared" si="7"/>
        <v>22.963775318438088</v>
      </c>
      <c r="K20" s="20">
        <v>0.19</v>
      </c>
      <c r="L20" s="78">
        <f t="shared" si="8"/>
        <v>96.689580288160371</v>
      </c>
      <c r="M20" s="12">
        <v>0.8</v>
      </c>
      <c r="N20" s="3"/>
    </row>
    <row r="21" spans="1:14" ht="15.75" x14ac:dyDescent="0.25">
      <c r="A21" s="300">
        <v>7</v>
      </c>
      <c r="B21" s="160" t="s">
        <v>6</v>
      </c>
      <c r="C21" s="156">
        <f>SUM(C22:C47)</f>
        <v>236.25600334098979</v>
      </c>
      <c r="D21" s="83">
        <f>SUM(D22:D47)</f>
        <v>196.2844017540196</v>
      </c>
      <c r="E21" s="16"/>
      <c r="F21" s="88">
        <f>SUM(F22:F47)</f>
        <v>2.2852879515556488</v>
      </c>
      <c r="G21" s="16"/>
      <c r="H21" s="92">
        <f>SUM(H22:H47)</f>
        <v>0.13755898935059516</v>
      </c>
      <c r="I21" s="16"/>
      <c r="J21" s="92">
        <f>SUM(J22:J47)</f>
        <v>14.81682940070996</v>
      </c>
      <c r="K21" s="16"/>
      <c r="L21" s="79">
        <f>SUM(L22:L47)</f>
        <v>60.120655669242005</v>
      </c>
      <c r="M21" s="8"/>
      <c r="N21" s="1"/>
    </row>
    <row r="22" spans="1:14" ht="15.75" x14ac:dyDescent="0.25">
      <c r="A22" s="301"/>
      <c r="B22" s="161" t="s">
        <v>35</v>
      </c>
      <c r="C22" s="157">
        <f>Analiza_CANTITATIVA!AC22</f>
        <v>0.9876801002296931</v>
      </c>
      <c r="D22" s="84">
        <f t="shared" si="9"/>
        <v>0.69137607016078517</v>
      </c>
      <c r="E22" s="137">
        <v>30</v>
      </c>
      <c r="F22" s="89">
        <f>IFERROR(IF($C22=0,"",$D22*G22),"")</f>
        <v>6.9137607016078522E-3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4.1482564209647112E-2</v>
      </c>
      <c r="K22" s="17">
        <v>0.06</v>
      </c>
      <c r="L22" s="80">
        <f t="shared" ref="L22:L102" si="10">IFERROR(IF($C22=0,"",$D22*M22),"")</f>
        <v>0.17975777824180414</v>
      </c>
      <c r="M22" s="13">
        <v>0.26</v>
      </c>
      <c r="N22" s="1"/>
    </row>
    <row r="23" spans="1:14" ht="15.75" x14ac:dyDescent="0.25">
      <c r="A23" s="301"/>
      <c r="B23" s="161" t="s">
        <v>36</v>
      </c>
      <c r="C23" s="157">
        <f>Analiza_CANTITATIVA!AC23</f>
        <v>4.2848193777406554</v>
      </c>
      <c r="D23" s="84">
        <f t="shared" si="9"/>
        <v>3.2136145333054915</v>
      </c>
      <c r="E23" s="137">
        <v>25</v>
      </c>
      <c r="F23" s="89">
        <f t="shared" ref="F23:F102" si="11">IFERROR(IF($C23=0,"",$D23*G23),"")</f>
        <v>1.9281687199832951E-2</v>
      </c>
      <c r="G23" s="17">
        <v>6.0000000000000001E-3</v>
      </c>
      <c r="H23" s="93">
        <f t="shared" ref="H23:H102" si="12">IFERROR(IF($C23=0,"",$D23*I23),"")</f>
        <v>9.6408435999164755E-3</v>
      </c>
      <c r="I23" s="17">
        <v>3.0000000000000001E-3</v>
      </c>
      <c r="J23" s="93">
        <f t="shared" ref="J23:J102" si="13">IFERROR(IF($C23=0,"",$D23*K23),"")</f>
        <v>0.18317602839841302</v>
      </c>
      <c r="K23" s="34">
        <v>5.7000000000000002E-2</v>
      </c>
      <c r="L23" s="80">
        <f t="shared" si="10"/>
        <v>0.38563374399665895</v>
      </c>
      <c r="M23" s="13">
        <v>0.12</v>
      </c>
      <c r="N23" s="1"/>
    </row>
    <row r="24" spans="1:14" ht="15.75" x14ac:dyDescent="0.25">
      <c r="A24" s="301"/>
      <c r="B24" s="161" t="s">
        <v>37</v>
      </c>
      <c r="C24" s="157">
        <f>Analiza_CANTITATIVA!AC24</f>
        <v>54.871580705784091</v>
      </c>
      <c r="D24" s="84">
        <f t="shared" si="9"/>
        <v>43.897264564627271</v>
      </c>
      <c r="E24" s="137">
        <v>20</v>
      </c>
      <c r="F24" s="89">
        <f t="shared" si="11"/>
        <v>0.35117811651701819</v>
      </c>
      <c r="G24" s="17">
        <v>8.0000000000000002E-3</v>
      </c>
      <c r="H24" s="93">
        <f t="shared" si="12"/>
        <v>0</v>
      </c>
      <c r="I24" s="17"/>
      <c r="J24" s="93">
        <f t="shared" si="13"/>
        <v>2.3704522864898725</v>
      </c>
      <c r="K24" s="34">
        <v>5.3999999999999999E-2</v>
      </c>
      <c r="L24" s="80">
        <f t="shared" si="10"/>
        <v>13.608152015034454</v>
      </c>
      <c r="M24" s="13">
        <v>0.31</v>
      </c>
      <c r="N24" s="1"/>
    </row>
    <row r="25" spans="1:14" ht="15.75" x14ac:dyDescent="0.25">
      <c r="A25" s="301"/>
      <c r="B25" s="141" t="s">
        <v>106</v>
      </c>
      <c r="C25" s="157">
        <f>Analiza_CANTITATIVA!AC25</f>
        <v>2.0881186051367719</v>
      </c>
      <c r="D25" s="84">
        <f t="shared" si="9"/>
        <v>1.712257256212153</v>
      </c>
      <c r="E25" s="137">
        <v>18</v>
      </c>
      <c r="F25" s="89">
        <f t="shared" si="11"/>
        <v>2.0547087074545837E-2</v>
      </c>
      <c r="G25" s="17">
        <v>1.2E-2</v>
      </c>
      <c r="H25" s="93">
        <f t="shared" si="12"/>
        <v>3.4245145124243061E-3</v>
      </c>
      <c r="I25" s="17">
        <v>2E-3</v>
      </c>
      <c r="J25" s="93">
        <f t="shared" si="13"/>
        <v>5.4792232198788898E-2</v>
      </c>
      <c r="K25" s="34">
        <v>3.2000000000000001E-2</v>
      </c>
      <c r="L25" s="80">
        <f t="shared" si="10"/>
        <v>0.20547087074545836</v>
      </c>
      <c r="M25" s="13">
        <v>0.12</v>
      </c>
      <c r="N25" s="1"/>
    </row>
    <row r="26" spans="1:14" ht="15.75" x14ac:dyDescent="0.25">
      <c r="A26" s="301"/>
      <c r="B26" s="282" t="s">
        <v>107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1"/>
      <c r="B27" s="161" t="s">
        <v>38</v>
      </c>
      <c r="C27" s="157">
        <f>Analiza_CANTITATIVA!AC27</f>
        <v>29.369388181248688</v>
      </c>
      <c r="D27" s="84">
        <f t="shared" si="9"/>
        <v>24.670286072248899</v>
      </c>
      <c r="E27" s="137">
        <v>16</v>
      </c>
      <c r="F27" s="89">
        <f t="shared" si="11"/>
        <v>0.41939486322823133</v>
      </c>
      <c r="G27" s="34">
        <v>1.7000000000000001E-2</v>
      </c>
      <c r="H27" s="93">
        <f t="shared" si="12"/>
        <v>0</v>
      </c>
      <c r="I27" s="17"/>
      <c r="J27" s="93">
        <f t="shared" si="13"/>
        <v>2.3436771768636455</v>
      </c>
      <c r="K27" s="34">
        <v>9.5000000000000001E-2</v>
      </c>
      <c r="L27" s="80">
        <f t="shared" si="10"/>
        <v>10.361520150344537</v>
      </c>
      <c r="M27" s="13">
        <v>0.42</v>
      </c>
      <c r="N27" s="1"/>
    </row>
    <row r="28" spans="1:14" ht="15.75" x14ac:dyDescent="0.25">
      <c r="A28" s="301"/>
      <c r="B28" s="161" t="s">
        <v>39</v>
      </c>
      <c r="C28" s="157">
        <f>Analiza_CANTITATIVA!AC28</f>
        <v>35.257882647734398</v>
      </c>
      <c r="D28" s="84">
        <f t="shared" si="9"/>
        <v>28.20630611818752</v>
      </c>
      <c r="E28" s="137">
        <v>20</v>
      </c>
      <c r="F28" s="89">
        <f t="shared" si="11"/>
        <v>0.36668197953643772</v>
      </c>
      <c r="G28" s="34">
        <v>1.2999999999999999E-2</v>
      </c>
      <c r="H28" s="93">
        <f t="shared" si="12"/>
        <v>2.8206306118187519E-2</v>
      </c>
      <c r="I28" s="17">
        <v>1E-3</v>
      </c>
      <c r="J28" s="93">
        <f t="shared" si="13"/>
        <v>1.9744414282731266</v>
      </c>
      <c r="K28" s="17">
        <v>7.0000000000000007E-2</v>
      </c>
      <c r="L28" s="80">
        <f t="shared" si="10"/>
        <v>11.564585508456883</v>
      </c>
      <c r="M28" s="13">
        <v>0.41</v>
      </c>
      <c r="N28" s="1"/>
    </row>
    <row r="29" spans="1:14" ht="15.75" x14ac:dyDescent="0.25">
      <c r="A29" s="301"/>
      <c r="B29" s="161" t="s">
        <v>40</v>
      </c>
      <c r="C29" s="157">
        <f>Analiza_CANTITATIVA!AC29</f>
        <v>2.610148256420965</v>
      </c>
      <c r="D29" s="84">
        <f t="shared" si="9"/>
        <v>2.4274378784714976</v>
      </c>
      <c r="E29" s="137">
        <v>7</v>
      </c>
      <c r="F29" s="89">
        <f t="shared" si="11"/>
        <v>1.941950302777198E-2</v>
      </c>
      <c r="G29" s="17">
        <v>8.0000000000000002E-3</v>
      </c>
      <c r="H29" s="93">
        <f t="shared" si="12"/>
        <v>0</v>
      </c>
      <c r="I29" s="17"/>
      <c r="J29" s="93">
        <f t="shared" si="13"/>
        <v>7.2823136354144932E-2</v>
      </c>
      <c r="K29" s="17">
        <v>0.03</v>
      </c>
      <c r="L29" s="80">
        <f t="shared" si="10"/>
        <v>0.29129254541657973</v>
      </c>
      <c r="M29" s="13">
        <v>0.12</v>
      </c>
      <c r="N29" s="1"/>
    </row>
    <row r="30" spans="1:14" ht="15.75" x14ac:dyDescent="0.25">
      <c r="A30" s="301"/>
      <c r="B30" s="161" t="s">
        <v>41</v>
      </c>
      <c r="C30" s="157">
        <f>Analiza_CANTITATIVA!AC30</f>
        <v>22.311547295886406</v>
      </c>
      <c r="D30" s="84">
        <f t="shared" si="9"/>
        <v>17.849237836709126</v>
      </c>
      <c r="E30" s="137">
        <v>20</v>
      </c>
      <c r="F30" s="89">
        <f t="shared" si="11"/>
        <v>0.30343704322405518</v>
      </c>
      <c r="G30" s="34">
        <v>1.7000000000000001E-2</v>
      </c>
      <c r="H30" s="93">
        <f t="shared" si="12"/>
        <v>0</v>
      </c>
      <c r="I30" s="17"/>
      <c r="J30" s="93">
        <f t="shared" si="13"/>
        <v>1.9277176863645855</v>
      </c>
      <c r="K30" s="34">
        <v>0.108</v>
      </c>
      <c r="L30" s="80">
        <f t="shared" si="10"/>
        <v>7.6751722697849241</v>
      </c>
      <c r="M30" s="13">
        <v>0.43</v>
      </c>
      <c r="N30" s="1"/>
    </row>
    <row r="31" spans="1:14" ht="15.75" x14ac:dyDescent="0.25">
      <c r="A31" s="301"/>
      <c r="B31" s="161" t="s">
        <v>42</v>
      </c>
      <c r="C31" s="157">
        <f>Analiza_CANTITATIVA!AC31</f>
        <v>28.71163082063061</v>
      </c>
      <c r="D31" s="84">
        <f t="shared" si="9"/>
        <v>27.276049279599079</v>
      </c>
      <c r="E31" s="137">
        <v>5</v>
      </c>
      <c r="F31" s="89">
        <f t="shared" si="11"/>
        <v>0.16365629567759449</v>
      </c>
      <c r="G31" s="17">
        <v>6.0000000000000001E-3</v>
      </c>
      <c r="H31" s="93">
        <f t="shared" si="12"/>
        <v>0</v>
      </c>
      <c r="I31" s="17"/>
      <c r="J31" s="93">
        <f t="shared" si="13"/>
        <v>1.1455940697431615</v>
      </c>
      <c r="K31" s="34">
        <v>4.2000000000000003E-2</v>
      </c>
      <c r="L31" s="80">
        <f t="shared" si="10"/>
        <v>4.9096888703278339</v>
      </c>
      <c r="M31" s="13">
        <v>0.18</v>
      </c>
      <c r="N31" s="1"/>
    </row>
    <row r="32" spans="1:14" ht="15.75" x14ac:dyDescent="0.25">
      <c r="A32" s="301"/>
      <c r="B32" s="161" t="s">
        <v>43</v>
      </c>
      <c r="C32" s="157">
        <f>Analiza_CANTITATIVA!AC32</f>
        <v>6.5880141992065147</v>
      </c>
      <c r="D32" s="84">
        <f t="shared" si="9"/>
        <v>5.2704113593652115</v>
      </c>
      <c r="E32" s="137">
        <v>20</v>
      </c>
      <c r="F32" s="89">
        <f t="shared" si="11"/>
        <v>0.10540822718730423</v>
      </c>
      <c r="G32" s="17">
        <v>0.02</v>
      </c>
      <c r="H32" s="93">
        <f t="shared" si="12"/>
        <v>0</v>
      </c>
      <c r="I32" s="17"/>
      <c r="J32" s="93">
        <f t="shared" si="13"/>
        <v>0.31622468156191269</v>
      </c>
      <c r="K32" s="17">
        <v>0.06</v>
      </c>
      <c r="L32" s="80">
        <f t="shared" si="10"/>
        <v>1.791939862184172</v>
      </c>
      <c r="M32" s="13">
        <v>0.34</v>
      </c>
      <c r="N32" s="1"/>
    </row>
    <row r="33" spans="1:14" ht="15.75" x14ac:dyDescent="0.25">
      <c r="A33" s="301"/>
      <c r="B33" s="161" t="s">
        <v>44</v>
      </c>
      <c r="C33" s="157">
        <f>Analiza_CANTITATIVA!AC33</f>
        <v>7.3084151179787007</v>
      </c>
      <c r="D33" s="84">
        <f t="shared" si="9"/>
        <v>5.8467320943829604</v>
      </c>
      <c r="E33" s="137">
        <v>20</v>
      </c>
      <c r="F33" s="89">
        <f t="shared" si="11"/>
        <v>0.11693464188765922</v>
      </c>
      <c r="G33" s="17">
        <v>0.02</v>
      </c>
      <c r="H33" s="93">
        <f t="shared" si="12"/>
        <v>5.8467320943829601E-3</v>
      </c>
      <c r="I33" s="17">
        <v>1E-3</v>
      </c>
      <c r="J33" s="93">
        <f t="shared" si="13"/>
        <v>2.9233660471914802</v>
      </c>
      <c r="K33" s="17">
        <v>0.5</v>
      </c>
      <c r="L33" s="80">
        <f t="shared" si="10"/>
        <v>1.4616830235957401</v>
      </c>
      <c r="M33" s="13">
        <v>0.25</v>
      </c>
      <c r="N33" s="1"/>
    </row>
    <row r="34" spans="1:14" ht="15.75" x14ac:dyDescent="0.25">
      <c r="A34" s="301"/>
      <c r="B34" s="161" t="s">
        <v>45</v>
      </c>
      <c r="C34" s="157">
        <f>Analiza_CANTITATIVA!AC34</f>
        <v>9.9185633743996657</v>
      </c>
      <c r="D34" s="84">
        <f t="shared" si="9"/>
        <v>7.4389225307997489</v>
      </c>
      <c r="E34" s="137">
        <v>25</v>
      </c>
      <c r="F34" s="89">
        <f t="shared" si="11"/>
        <v>7.4389225307997492E-2</v>
      </c>
      <c r="G34" s="17">
        <v>0.01</v>
      </c>
      <c r="H34" s="93">
        <f t="shared" si="12"/>
        <v>0</v>
      </c>
      <c r="I34" s="17"/>
      <c r="J34" s="93">
        <f t="shared" si="13"/>
        <v>0.4463353518479849</v>
      </c>
      <c r="K34" s="17">
        <v>0.06</v>
      </c>
      <c r="L34" s="80">
        <f t="shared" si="10"/>
        <v>2.2316767592399245</v>
      </c>
      <c r="M34" s="13">
        <v>0.3</v>
      </c>
      <c r="N34" s="1"/>
    </row>
    <row r="35" spans="1:14" ht="15.75" x14ac:dyDescent="0.25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1"/>
      <c r="B36" s="283" t="s">
        <v>108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1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1"/>
      <c r="B38" s="283" t="s">
        <v>75</v>
      </c>
      <c r="C38" s="157">
        <f>Analiza_CANTITATIVA!AC38</f>
        <v>1.7749008143662559</v>
      </c>
      <c r="D38" s="84">
        <f t="shared" si="9"/>
        <v>1.7749008143662559</v>
      </c>
      <c r="E38" s="137"/>
      <c r="F38" s="89">
        <f t="shared" si="11"/>
        <v>1.7749008143662561E-2</v>
      </c>
      <c r="G38" s="17">
        <v>0.01</v>
      </c>
      <c r="H38" s="93">
        <f t="shared" si="12"/>
        <v>3.5498016287325118E-3</v>
      </c>
      <c r="I38" s="17">
        <v>2E-3</v>
      </c>
      <c r="J38" s="93">
        <f t="shared" si="13"/>
        <v>5.3247024430987673E-2</v>
      </c>
      <c r="K38" s="17">
        <v>0.03</v>
      </c>
      <c r="L38" s="80">
        <f t="shared" si="10"/>
        <v>0.21298809772395069</v>
      </c>
      <c r="M38" s="13">
        <v>0.12</v>
      </c>
      <c r="N38" s="1"/>
    </row>
    <row r="39" spans="1:14" ht="15.75" x14ac:dyDescent="0.25">
      <c r="A39" s="301"/>
      <c r="B39" s="283" t="s">
        <v>76</v>
      </c>
      <c r="C39" s="157">
        <f>Analiza_CANTITATIVA!AC39</f>
        <v>14.86740446857382</v>
      </c>
      <c r="D39" s="84">
        <f t="shared" si="9"/>
        <v>14.86740446857382</v>
      </c>
      <c r="E39" s="137"/>
      <c r="F39" s="89">
        <f t="shared" si="11"/>
        <v>0.14867404468573819</v>
      </c>
      <c r="G39" s="17">
        <v>0.01</v>
      </c>
      <c r="H39" s="93">
        <f t="shared" si="12"/>
        <v>5.9469617874295284E-2</v>
      </c>
      <c r="I39" s="17">
        <v>4.0000000000000001E-3</v>
      </c>
      <c r="J39" s="93">
        <f t="shared" si="13"/>
        <v>0.44602213405721458</v>
      </c>
      <c r="K39" s="17">
        <v>0.03</v>
      </c>
      <c r="L39" s="80">
        <f t="shared" si="10"/>
        <v>2.8248068490290259</v>
      </c>
      <c r="M39" s="13">
        <v>0.19</v>
      </c>
      <c r="N39" s="1"/>
    </row>
    <row r="40" spans="1:14" ht="15.75" x14ac:dyDescent="0.25">
      <c r="A40" s="301"/>
      <c r="B40" s="171" t="s">
        <v>96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01"/>
      <c r="B41" s="284" t="s">
        <v>97</v>
      </c>
      <c r="C41" s="157">
        <f>Analiza_CANTITATIVA!AC41</f>
        <v>11.025266235122155</v>
      </c>
      <c r="D41" s="84">
        <f t="shared" si="9"/>
        <v>7.7176863645855089</v>
      </c>
      <c r="E41" s="137">
        <v>30</v>
      </c>
      <c r="F41" s="89">
        <f t="shared" si="11"/>
        <v>5.4023804552098563E-2</v>
      </c>
      <c r="G41" s="17">
        <v>7.0000000000000001E-3</v>
      </c>
      <c r="H41" s="93">
        <f t="shared" si="12"/>
        <v>1.5435372729171018E-2</v>
      </c>
      <c r="I41" s="17">
        <v>2E-3</v>
      </c>
      <c r="J41" s="93">
        <f t="shared" si="13"/>
        <v>0.23153059093756526</v>
      </c>
      <c r="K41" s="17">
        <v>0.03</v>
      </c>
      <c r="L41" s="80">
        <f t="shared" si="10"/>
        <v>1.2348298183336814</v>
      </c>
      <c r="M41" s="13">
        <v>0.16</v>
      </c>
      <c r="N41" s="1"/>
    </row>
    <row r="42" spans="1:14" ht="15.75" x14ac:dyDescent="0.25">
      <c r="A42" s="301"/>
      <c r="B42" s="283" t="s">
        <v>109</v>
      </c>
      <c r="C42" s="157">
        <f>Analiza_CANTITATIVA!AC42</f>
        <v>0</v>
      </c>
      <c r="D42" s="84" t="str">
        <f t="shared" si="9"/>
        <v/>
      </c>
      <c r="E42" s="137">
        <v>20</v>
      </c>
      <c r="F42" s="89" t="str">
        <f t="shared" si="11"/>
        <v/>
      </c>
      <c r="G42" s="17">
        <v>7.0000000000000001E-3</v>
      </c>
      <c r="H42" s="93" t="str">
        <f t="shared" si="12"/>
        <v/>
      </c>
      <c r="I42" s="17">
        <v>2E-3</v>
      </c>
      <c r="J42" s="93" t="str">
        <f t="shared" si="13"/>
        <v/>
      </c>
      <c r="K42" s="17">
        <v>3.4000000000000002E-2</v>
      </c>
      <c r="L42" s="80" t="str">
        <f t="shared" si="10"/>
        <v/>
      </c>
      <c r="M42" s="13">
        <v>0.14000000000000001</v>
      </c>
      <c r="N42" s="1"/>
    </row>
    <row r="43" spans="1:14" ht="15.75" x14ac:dyDescent="0.25">
      <c r="A43" s="301"/>
      <c r="B43" s="283" t="s">
        <v>110</v>
      </c>
      <c r="C43" s="157">
        <f>Analiza_CANTITATIVA!AC43</f>
        <v>2.1403215702651912</v>
      </c>
      <c r="D43" s="84">
        <f t="shared" si="9"/>
        <v>1.712257256212153</v>
      </c>
      <c r="E43" s="137">
        <v>20</v>
      </c>
      <c r="F43" s="89">
        <f t="shared" si="11"/>
        <v>2.2259344330757987E-2</v>
      </c>
      <c r="G43" s="17">
        <v>1.2999999999999999E-2</v>
      </c>
      <c r="H43" s="93">
        <f t="shared" si="12"/>
        <v>5.1367717686364592E-3</v>
      </c>
      <c r="I43" s="17">
        <v>3.0000000000000001E-3</v>
      </c>
      <c r="J43" s="93">
        <f t="shared" si="13"/>
        <v>0.13184380872833579</v>
      </c>
      <c r="K43" s="17">
        <v>7.6999999999999999E-2</v>
      </c>
      <c r="L43" s="80">
        <f t="shared" si="10"/>
        <v>0.47943203173940285</v>
      </c>
      <c r="M43" s="13">
        <v>0.28000000000000003</v>
      </c>
      <c r="N43" s="1"/>
    </row>
    <row r="44" spans="1:14" ht="15.75" x14ac:dyDescent="0.25">
      <c r="A44" s="301"/>
      <c r="B44" s="283" t="s">
        <v>111</v>
      </c>
      <c r="C44" s="157">
        <f>Analiza_CANTITATIVA!AC44</f>
        <v>2.1403215702651912</v>
      </c>
      <c r="D44" s="84">
        <f t="shared" si="9"/>
        <v>1.712257256212153</v>
      </c>
      <c r="E44" s="137">
        <v>20</v>
      </c>
      <c r="F44" s="89">
        <f t="shared" si="11"/>
        <v>7.5339319273334732E-2</v>
      </c>
      <c r="G44" s="17">
        <v>4.3999999999999997E-2</v>
      </c>
      <c r="H44" s="93">
        <f t="shared" si="12"/>
        <v>6.8490290248486123E-3</v>
      </c>
      <c r="I44" s="17">
        <v>4.0000000000000001E-3</v>
      </c>
      <c r="J44" s="93">
        <f t="shared" si="13"/>
        <v>0.15410315305909375</v>
      </c>
      <c r="K44" s="17">
        <v>0.09</v>
      </c>
      <c r="L44" s="80">
        <f t="shared" si="10"/>
        <v>0.70202547504698265</v>
      </c>
      <c r="M44" s="13">
        <v>0.41</v>
      </c>
      <c r="N44" s="1"/>
    </row>
    <row r="45" spans="1:14" ht="15.75" x14ac:dyDescent="0.25">
      <c r="A45" s="301"/>
      <c r="B45" s="283" t="s">
        <v>112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01"/>
      <c r="B46" s="283" t="s">
        <v>113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2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0">
        <v>8</v>
      </c>
      <c r="B48" s="53" t="s">
        <v>7</v>
      </c>
      <c r="C48" s="156">
        <f>SUM(C49:C51)</f>
        <v>3.6437669659636667</v>
      </c>
      <c r="D48" s="83">
        <f>SUM(D49:D51)</f>
        <v>3.6139381916892885</v>
      </c>
      <c r="E48" s="16"/>
      <c r="F48" s="88">
        <f>SUM(F49:F51)</f>
        <v>0.63067310503236595</v>
      </c>
      <c r="G48" s="16"/>
      <c r="H48" s="92">
        <f>SUM(H49:H51)</f>
        <v>2.7545124243057009E-2</v>
      </c>
      <c r="I48" s="16"/>
      <c r="J48" s="92">
        <f>SUM(J49:J51)</f>
        <v>1.4441354458133224</v>
      </c>
      <c r="K48" s="16"/>
      <c r="L48" s="79">
        <f>SUM(L49:L51)</f>
        <v>8.5116608895385273</v>
      </c>
      <c r="M48" s="8"/>
      <c r="N48" s="1"/>
    </row>
    <row r="49" spans="1:14" ht="15.75" x14ac:dyDescent="0.25">
      <c r="A49" s="301"/>
      <c r="B49" s="161" t="s">
        <v>47</v>
      </c>
      <c r="C49" s="157">
        <f>Analiza_CANTITATIVA!AC49</f>
        <v>2.1925245353936105</v>
      </c>
      <c r="D49" s="84">
        <f t="shared" si="9"/>
        <v>2.1815619127166426</v>
      </c>
      <c r="E49" s="139">
        <v>0.5</v>
      </c>
      <c r="F49" s="89">
        <f t="shared" si="11"/>
        <v>0.50175923992482785</v>
      </c>
      <c r="G49" s="18">
        <v>0.23</v>
      </c>
      <c r="H49" s="93">
        <f t="shared" si="12"/>
        <v>2.1815619127166425E-2</v>
      </c>
      <c r="I49" s="17">
        <v>0.01</v>
      </c>
      <c r="J49" s="93">
        <f t="shared" si="13"/>
        <v>1.1562278137398205</v>
      </c>
      <c r="K49" s="17">
        <v>0.53</v>
      </c>
      <c r="L49" s="80">
        <f t="shared" si="10"/>
        <v>6.8501044059302583</v>
      </c>
      <c r="M49" s="13">
        <v>3.14</v>
      </c>
      <c r="N49" s="1"/>
    </row>
    <row r="50" spans="1:14" ht="15.75" x14ac:dyDescent="0.25">
      <c r="A50" s="301"/>
      <c r="B50" s="161" t="s">
        <v>48</v>
      </c>
      <c r="C50" s="157">
        <f>Analiza_CANTITATIVA!AC50</f>
        <v>0</v>
      </c>
      <c r="D50" s="84" t="str">
        <f t="shared" si="9"/>
        <v/>
      </c>
      <c r="E50" s="139">
        <v>0.5</v>
      </c>
      <c r="F50" s="89" t="str">
        <f t="shared" si="11"/>
        <v/>
      </c>
      <c r="G50" s="18">
        <v>0.22</v>
      </c>
      <c r="H50" s="93" t="str">
        <f t="shared" si="12"/>
        <v/>
      </c>
      <c r="I50" s="17">
        <v>0.01</v>
      </c>
      <c r="J50" s="93" t="str">
        <f t="shared" si="13"/>
        <v/>
      </c>
      <c r="K50" s="17">
        <v>0.54</v>
      </c>
      <c r="L50" s="80" t="str">
        <f t="shared" si="10"/>
        <v/>
      </c>
      <c r="M50" s="13">
        <v>3.03</v>
      </c>
      <c r="N50" s="1"/>
    </row>
    <row r="51" spans="1:14" ht="15.75" x14ac:dyDescent="0.25">
      <c r="A51" s="302"/>
      <c r="B51" s="162" t="s">
        <v>105</v>
      </c>
      <c r="C51" s="157">
        <f>Analiza_CANTITATIVA!AC51</f>
        <v>1.4512424305700564</v>
      </c>
      <c r="D51" s="84">
        <f t="shared" si="9"/>
        <v>1.4323762789726457</v>
      </c>
      <c r="E51" s="139">
        <v>1.3</v>
      </c>
      <c r="F51" s="89">
        <f t="shared" si="11"/>
        <v>0.12891386510753811</v>
      </c>
      <c r="G51" s="18">
        <v>0.09</v>
      </c>
      <c r="H51" s="93">
        <f t="shared" si="12"/>
        <v>5.7295051158905829E-3</v>
      </c>
      <c r="I51" s="17">
        <v>4.0000000000000001E-3</v>
      </c>
      <c r="J51" s="93">
        <f t="shared" si="13"/>
        <v>0.28790763207350178</v>
      </c>
      <c r="K51" s="17">
        <v>0.20100000000000001</v>
      </c>
      <c r="L51" s="80">
        <f t="shared" si="10"/>
        <v>1.661556483608269</v>
      </c>
      <c r="M51" s="13">
        <v>1.1599999999999999</v>
      </c>
      <c r="N51" s="1"/>
    </row>
    <row r="52" spans="1:14" ht="15.75" x14ac:dyDescent="0.25">
      <c r="A52" s="285">
        <v>9</v>
      </c>
      <c r="B52" s="160" t="s">
        <v>8</v>
      </c>
      <c r="C52" s="156">
        <f>SUM(C53:C65)</f>
        <v>154.30152432658173</v>
      </c>
      <c r="D52" s="83">
        <f>SUM(D53:D65)</f>
        <v>117.50323658383795</v>
      </c>
      <c r="E52" s="16"/>
      <c r="F52" s="88">
        <f>SUM(F53:F65)</f>
        <v>0.67724785967842971</v>
      </c>
      <c r="G52" s="16"/>
      <c r="H52" s="92">
        <f>SUM(H53:H65)</f>
        <v>0.10843495510545</v>
      </c>
      <c r="I52" s="16"/>
      <c r="J52" s="92">
        <f>SUM(J53:J65)</f>
        <v>31.22073814992692</v>
      </c>
      <c r="K52" s="16"/>
      <c r="L52" s="79">
        <f>SUM(L53:L65)</f>
        <v>62.62629776571309</v>
      </c>
      <c r="M52" s="8"/>
      <c r="N52" s="1"/>
    </row>
    <row r="53" spans="1:14" ht="15.75" x14ac:dyDescent="0.25">
      <c r="A53" s="285"/>
      <c r="B53" s="161" t="s">
        <v>49</v>
      </c>
      <c r="C53" s="157">
        <f>Analiza_CANTITATIVA!AC53</f>
        <v>45.520985591981621</v>
      </c>
      <c r="D53" s="84">
        <f t="shared" si="9"/>
        <v>40.058467320943826</v>
      </c>
      <c r="E53" s="137">
        <v>12</v>
      </c>
      <c r="F53" s="89">
        <f t="shared" si="11"/>
        <v>0.16023386928377531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4.5266068072666528</v>
      </c>
      <c r="K53" s="34">
        <v>0.113</v>
      </c>
      <c r="L53" s="80">
        <f t="shared" si="10"/>
        <v>18.827479640843599</v>
      </c>
      <c r="M53" s="13">
        <v>0.47</v>
      </c>
      <c r="N53" s="1"/>
    </row>
    <row r="54" spans="1:14" ht="15.75" x14ac:dyDescent="0.25">
      <c r="A54" s="285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285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5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285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285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285"/>
      <c r="B61" s="161" t="s">
        <v>60</v>
      </c>
      <c r="C61" s="157">
        <f>Analiza_CANTITATIVA!AC61</f>
        <v>1.9419503027771978</v>
      </c>
      <c r="D61" s="84">
        <f t="shared" si="9"/>
        <v>1.650657757360618</v>
      </c>
      <c r="E61" s="137">
        <v>15</v>
      </c>
      <c r="F61" s="89">
        <f t="shared" si="11"/>
        <v>1.4855919816245561E-2</v>
      </c>
      <c r="G61" s="17">
        <v>8.9999999999999993E-3</v>
      </c>
      <c r="H61" s="93">
        <f t="shared" si="12"/>
        <v>6.6026310294424722E-3</v>
      </c>
      <c r="I61" s="17">
        <v>4.0000000000000001E-3</v>
      </c>
      <c r="J61" s="93">
        <f t="shared" si="13"/>
        <v>0.17992169555230736</v>
      </c>
      <c r="K61" s="17">
        <v>0.109</v>
      </c>
      <c r="L61" s="80">
        <f t="shared" si="10"/>
        <v>0.77580914595949046</v>
      </c>
      <c r="M61" s="13">
        <v>0.47</v>
      </c>
      <c r="N61" s="1"/>
    </row>
    <row r="62" spans="1:14" ht="15.75" x14ac:dyDescent="0.25">
      <c r="A62" s="285"/>
      <c r="B62" s="161" t="s">
        <v>55</v>
      </c>
      <c r="C62" s="157">
        <f>Analiza_CANTITATIVA!AC62</f>
        <v>2.2029651284192941</v>
      </c>
      <c r="D62" s="84">
        <f t="shared" si="9"/>
        <v>1.3217790770515765</v>
      </c>
      <c r="E62" s="137">
        <v>40</v>
      </c>
      <c r="F62" s="89">
        <f t="shared" si="11"/>
        <v>1.3217790770515766E-2</v>
      </c>
      <c r="G62" s="17">
        <v>0.01</v>
      </c>
      <c r="H62" s="93">
        <f t="shared" si="12"/>
        <v>3.9653372311547292E-3</v>
      </c>
      <c r="I62" s="17">
        <v>3.0000000000000001E-3</v>
      </c>
      <c r="J62" s="93">
        <f t="shared" si="13"/>
        <v>0.11896011693464188</v>
      </c>
      <c r="K62" s="17">
        <v>0.09</v>
      </c>
      <c r="L62" s="80">
        <f t="shared" si="10"/>
        <v>0.38331593234495714</v>
      </c>
      <c r="M62" s="13">
        <v>0.28999999999999998</v>
      </c>
      <c r="N62" s="1"/>
    </row>
    <row r="63" spans="1:14" ht="15.75" x14ac:dyDescent="0.25">
      <c r="A63" s="285"/>
      <c r="B63" s="161" t="s">
        <v>56</v>
      </c>
      <c r="C63" s="157">
        <f>Analiza_CANTITATIVA!AC63</f>
        <v>41.021089997911879</v>
      </c>
      <c r="D63" s="84">
        <f t="shared" si="9"/>
        <v>28.714762998538315</v>
      </c>
      <c r="E63" s="137">
        <v>30</v>
      </c>
      <c r="F63" s="89">
        <f t="shared" si="11"/>
        <v>0.25843286698684481</v>
      </c>
      <c r="G63" s="17">
        <v>8.9999999999999993E-3</v>
      </c>
      <c r="H63" s="93">
        <f t="shared" si="12"/>
        <v>2.8714762998538316E-2</v>
      </c>
      <c r="I63" s="17">
        <v>1E-3</v>
      </c>
      <c r="J63" s="93">
        <f t="shared" si="13"/>
        <v>3.1586239298392149</v>
      </c>
      <c r="K63" s="17">
        <v>0.11</v>
      </c>
      <c r="L63" s="80">
        <f t="shared" si="10"/>
        <v>13.495938609313008</v>
      </c>
      <c r="M63" s="13">
        <v>0.47</v>
      </c>
      <c r="N63" s="1"/>
    </row>
    <row r="64" spans="1:14" ht="15.75" x14ac:dyDescent="0.25">
      <c r="A64" s="285"/>
      <c r="B64" s="161" t="s">
        <v>57</v>
      </c>
      <c r="C64" s="157">
        <f>Analiza_CANTITATIVA!AC64</f>
        <v>30.684902902484858</v>
      </c>
      <c r="D64" s="84">
        <f t="shared" si="9"/>
        <v>22.706828147838795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18.165462518271038</v>
      </c>
      <c r="K64" s="17">
        <v>0.8</v>
      </c>
      <c r="L64" s="80">
        <f t="shared" si="10"/>
        <v>8.6285946961787428</v>
      </c>
      <c r="M64" s="13">
        <v>0.38</v>
      </c>
      <c r="N64" s="1"/>
    </row>
    <row r="65" spans="1:14" ht="15.75" x14ac:dyDescent="0.25">
      <c r="A65" s="285"/>
      <c r="B65" s="161" t="s">
        <v>58</v>
      </c>
      <c r="C65" s="157">
        <f>Analiza_CANTITATIVA!AC65</f>
        <v>32.92963040300689</v>
      </c>
      <c r="D65" s="84">
        <f t="shared" si="9"/>
        <v>23.050741282104823</v>
      </c>
      <c r="E65" s="137">
        <v>30</v>
      </c>
      <c r="F65" s="89">
        <f t="shared" si="11"/>
        <v>0.23050741282104825</v>
      </c>
      <c r="G65" s="17">
        <v>0.01</v>
      </c>
      <c r="H65" s="93">
        <f t="shared" si="12"/>
        <v>6.9152223846314476E-2</v>
      </c>
      <c r="I65" s="17">
        <v>3.0000000000000001E-3</v>
      </c>
      <c r="J65" s="93">
        <f t="shared" si="13"/>
        <v>5.0711630820630615</v>
      </c>
      <c r="K65" s="17">
        <v>0.22</v>
      </c>
      <c r="L65" s="80">
        <f t="shared" si="10"/>
        <v>20.515159741073294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10.283984130298601</v>
      </c>
      <c r="D66" s="84">
        <f t="shared" si="9"/>
        <v>10.283984130298601</v>
      </c>
      <c r="E66" s="146">
        <v>0</v>
      </c>
      <c r="F66" s="87">
        <f t="shared" si="11"/>
        <v>0.17482773021507622</v>
      </c>
      <c r="G66" s="15">
        <v>1.7000000000000001E-2</v>
      </c>
      <c r="H66" s="91">
        <f t="shared" si="12"/>
        <v>7.1987888912090209E-2</v>
      </c>
      <c r="I66" s="15">
        <v>7.0000000000000001E-3</v>
      </c>
      <c r="J66" s="91">
        <f t="shared" si="13"/>
        <v>6.4789100020881181</v>
      </c>
      <c r="K66" s="15">
        <v>0.63</v>
      </c>
      <c r="L66" s="78">
        <f t="shared" si="10"/>
        <v>25.709960325746501</v>
      </c>
      <c r="M66" s="7">
        <v>2.5</v>
      </c>
      <c r="N66" s="1"/>
    </row>
    <row r="67" spans="1:14" ht="15.75" x14ac:dyDescent="0.25">
      <c r="A67" s="285">
        <v>11</v>
      </c>
      <c r="B67" s="160" t="s">
        <v>9</v>
      </c>
      <c r="C67" s="156">
        <f>SUM(C68:C70)</f>
        <v>10.757987053664646</v>
      </c>
      <c r="D67" s="83">
        <f>SUM(D68:D70)</f>
        <v>10.757987053664646</v>
      </c>
      <c r="E67" s="16"/>
      <c r="F67" s="88">
        <f>SUM(F68:F70)</f>
        <v>0.99470453121737301</v>
      </c>
      <c r="G67" s="16"/>
      <c r="H67" s="92">
        <f>SUM(H68:H70)</f>
        <v>0.76073292963040284</v>
      </c>
      <c r="I67" s="16"/>
      <c r="J67" s="92">
        <f>SUM(J68:J70)</f>
        <v>8.1618918354562524</v>
      </c>
      <c r="K67" s="16"/>
      <c r="L67" s="79">
        <f>SUM(L68:L70)</f>
        <v>41.568218834829814</v>
      </c>
      <c r="M67" s="8"/>
      <c r="N67" s="1"/>
    </row>
    <row r="68" spans="1:14" ht="15.75" x14ac:dyDescent="0.25">
      <c r="A68" s="285"/>
      <c r="B68" s="161" t="s">
        <v>61</v>
      </c>
      <c r="C68" s="157">
        <f>Analiza_CANTITATIVA!AC68</f>
        <v>6.7383587387763617</v>
      </c>
      <c r="D68" s="84">
        <f t="shared" si="9"/>
        <v>6.7383587387763617</v>
      </c>
      <c r="E68" s="137">
        <v>0</v>
      </c>
      <c r="F68" s="89">
        <f t="shared" si="11"/>
        <v>0.55254541657966172</v>
      </c>
      <c r="G68" s="17">
        <v>8.2000000000000003E-2</v>
      </c>
      <c r="H68" s="93">
        <f t="shared" si="12"/>
        <v>0.64014408018375435</v>
      </c>
      <c r="I68" s="17">
        <v>9.5000000000000001E-2</v>
      </c>
      <c r="J68" s="93">
        <f t="shared" si="13"/>
        <v>4.9863854666945073</v>
      </c>
      <c r="K68" s="17">
        <v>0.74</v>
      </c>
      <c r="L68" s="80">
        <f t="shared" si="10"/>
        <v>28.705408227187299</v>
      </c>
      <c r="M68" s="13">
        <v>4.26</v>
      </c>
      <c r="N68" s="1"/>
    </row>
    <row r="69" spans="1:14" ht="15.75" x14ac:dyDescent="0.25">
      <c r="A69" s="285"/>
      <c r="B69" s="161" t="s">
        <v>62</v>
      </c>
      <c r="C69" s="157">
        <f>Analiza_CANTITATIVA!AC69</f>
        <v>4.0196283148882852</v>
      </c>
      <c r="D69" s="84">
        <f t="shared" si="9"/>
        <v>4.0196283148882852</v>
      </c>
      <c r="E69" s="137">
        <v>0</v>
      </c>
      <c r="F69" s="89">
        <f t="shared" si="11"/>
        <v>0.44215911463771135</v>
      </c>
      <c r="G69" s="17">
        <v>0.11</v>
      </c>
      <c r="H69" s="93">
        <f t="shared" si="12"/>
        <v>0.12058884944664855</v>
      </c>
      <c r="I69" s="17">
        <v>0.03</v>
      </c>
      <c r="J69" s="93">
        <f t="shared" si="13"/>
        <v>3.1755063687617455</v>
      </c>
      <c r="K69" s="17">
        <v>0.79</v>
      </c>
      <c r="L69" s="80">
        <f t="shared" si="10"/>
        <v>12.862810607642514</v>
      </c>
      <c r="M69" s="13">
        <v>3.2</v>
      </c>
      <c r="N69" s="1"/>
    </row>
    <row r="70" spans="1:14" ht="15.75" x14ac:dyDescent="0.25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24.344330757987052</v>
      </c>
      <c r="D71" s="84">
        <f t="shared" si="9"/>
        <v>24.344330757987052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24.100887450407182</v>
      </c>
      <c r="K71" s="15">
        <v>0.99</v>
      </c>
      <c r="L71" s="78">
        <f t="shared" si="10"/>
        <v>84.718271037794935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21.653789935268325</v>
      </c>
      <c r="D72" s="84">
        <f t="shared" si="9"/>
        <v>21.653789935268325</v>
      </c>
      <c r="E72" s="146">
        <v>0</v>
      </c>
      <c r="F72" s="87">
        <f t="shared" si="11"/>
        <v>0.12992273961160994</v>
      </c>
      <c r="G72" s="15">
        <v>6.0000000000000001E-3</v>
      </c>
      <c r="H72" s="91">
        <f t="shared" si="12"/>
        <v>17.756107746920026</v>
      </c>
      <c r="I72" s="15">
        <v>0.82</v>
      </c>
      <c r="J72" s="91">
        <f t="shared" si="13"/>
        <v>0.19488410941741491</v>
      </c>
      <c r="K72" s="15">
        <v>8.9999999999999993E-3</v>
      </c>
      <c r="L72" s="78">
        <f t="shared" si="10"/>
        <v>161.97034871580709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8.9371476299853843</v>
      </c>
      <c r="D73" s="84">
        <f t="shared" si="9"/>
        <v>8.9371476299853843</v>
      </c>
      <c r="E73" s="146">
        <v>0</v>
      </c>
      <c r="F73" s="87">
        <f t="shared" si="11"/>
        <v>0</v>
      </c>
      <c r="G73" s="15">
        <v>0</v>
      </c>
      <c r="H73" s="91">
        <f t="shared" si="12"/>
        <v>8.8477761536855297</v>
      </c>
      <c r="I73" s="15">
        <v>0.99</v>
      </c>
      <c r="J73" s="91">
        <f t="shared" si="13"/>
        <v>0</v>
      </c>
      <c r="K73" s="15">
        <v>0</v>
      </c>
      <c r="L73" s="78">
        <f t="shared" si="10"/>
        <v>80.344957193568604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30.908331593234497</v>
      </c>
      <c r="D74" s="84">
        <f t="shared" si="9"/>
        <v>26.890248486114011</v>
      </c>
      <c r="E74" s="146">
        <v>13</v>
      </c>
      <c r="F74" s="87">
        <f t="shared" si="11"/>
        <v>3.4957323031948215</v>
      </c>
      <c r="G74" s="15">
        <v>0.13</v>
      </c>
      <c r="H74" s="91">
        <f t="shared" si="12"/>
        <v>2.6890248486114015</v>
      </c>
      <c r="I74" s="15">
        <v>0.1</v>
      </c>
      <c r="J74" s="91">
        <f t="shared" si="13"/>
        <v>0.2689024848611401</v>
      </c>
      <c r="K74" s="15">
        <v>0.01</v>
      </c>
      <c r="L74" s="78">
        <f t="shared" si="10"/>
        <v>38.453055335143034</v>
      </c>
      <c r="M74" s="7">
        <v>1.43</v>
      </c>
      <c r="N74" s="1"/>
    </row>
    <row r="75" spans="1:14" ht="31.5" x14ac:dyDescent="0.25">
      <c r="A75" s="285">
        <v>16</v>
      </c>
      <c r="B75" s="160" t="s">
        <v>14</v>
      </c>
      <c r="C75" s="156">
        <f>SUM(C76:C78)</f>
        <v>425.45416579661725</v>
      </c>
      <c r="D75" s="83">
        <f>SUM(D76:D78)</f>
        <v>425.45416579661725</v>
      </c>
      <c r="E75" s="19"/>
      <c r="F75" s="88">
        <f>SUM(F76:F78)</f>
        <v>12.396116099394446</v>
      </c>
      <c r="G75" s="19"/>
      <c r="H75" s="92">
        <f>SUM(H76:H78)</f>
        <v>8.3594696178742964</v>
      </c>
      <c r="I75" s="19"/>
      <c r="J75" s="92">
        <f>SUM(J76:J78)</f>
        <v>20.374817289622051</v>
      </c>
      <c r="K75" s="19"/>
      <c r="L75" s="79">
        <f>SUM(L76:L78)</f>
        <v>218.91000208811863</v>
      </c>
      <c r="M75" s="8"/>
      <c r="N75" s="1"/>
    </row>
    <row r="76" spans="1:14" ht="15.75" x14ac:dyDescent="0.25">
      <c r="A76" s="285"/>
      <c r="B76" s="161" t="s">
        <v>66</v>
      </c>
      <c r="C76" s="157">
        <f>Analiza_CANTITATIVA!AC76</f>
        <v>362.18417206097308</v>
      </c>
      <c r="D76" s="84">
        <f t="shared" ref="D76:D79" si="14">IFERROR(IF($C76=0,"",$C76-E76),"")</f>
        <v>362.18417206097308</v>
      </c>
      <c r="E76" s="137">
        <v>0</v>
      </c>
      <c r="F76" s="89">
        <f t="shared" si="11"/>
        <v>10.865525161829192</v>
      </c>
      <c r="G76" s="17">
        <v>0.03</v>
      </c>
      <c r="H76" s="93">
        <f t="shared" si="12"/>
        <v>7.2436834412194617</v>
      </c>
      <c r="I76" s="17">
        <v>0.02</v>
      </c>
      <c r="J76" s="93">
        <f t="shared" si="13"/>
        <v>18.109208603048653</v>
      </c>
      <c r="K76" s="17">
        <v>0.05</v>
      </c>
      <c r="L76" s="80">
        <f t="shared" si="10"/>
        <v>188.33576947170602</v>
      </c>
      <c r="M76" s="13">
        <v>0.52</v>
      </c>
      <c r="N76" s="1"/>
    </row>
    <row r="77" spans="1:14" ht="15.75" x14ac:dyDescent="0.25">
      <c r="A77" s="285"/>
      <c r="B77" s="161" t="s">
        <v>64</v>
      </c>
      <c r="C77" s="157">
        <f>Analiza_CANTITATIVA!AC77</f>
        <v>26.519106285237001</v>
      </c>
      <c r="D77" s="84">
        <f t="shared" si="14"/>
        <v>26.519106285237001</v>
      </c>
      <c r="E77" s="137">
        <v>0</v>
      </c>
      <c r="F77" s="89">
        <f t="shared" si="11"/>
        <v>0.79557318855711001</v>
      </c>
      <c r="G77" s="17">
        <v>0.03</v>
      </c>
      <c r="H77" s="93">
        <f t="shared" si="12"/>
        <v>1.3259553142618501E-2</v>
      </c>
      <c r="I77" s="17">
        <v>5.0000000000000001E-4</v>
      </c>
      <c r="J77" s="93">
        <f t="shared" si="13"/>
        <v>0.79557318855711001</v>
      </c>
      <c r="K77" s="17">
        <v>0.03</v>
      </c>
      <c r="L77" s="80">
        <f t="shared" si="10"/>
        <v>12.198788891209022</v>
      </c>
      <c r="M77" s="13">
        <v>0.46</v>
      </c>
      <c r="N77" s="1"/>
    </row>
    <row r="78" spans="1:14" ht="15.75" x14ac:dyDescent="0.25">
      <c r="A78" s="285"/>
      <c r="B78" s="161" t="s">
        <v>65</v>
      </c>
      <c r="C78" s="157">
        <f>Analiza_CANTITATIVA!AC78</f>
        <v>36.750887450407177</v>
      </c>
      <c r="D78" s="84">
        <f t="shared" si="14"/>
        <v>36.750887450407177</v>
      </c>
      <c r="E78" s="137">
        <v>0</v>
      </c>
      <c r="F78" s="89">
        <f t="shared" si="11"/>
        <v>0.73501774900814354</v>
      </c>
      <c r="G78" s="17">
        <v>0.02</v>
      </c>
      <c r="H78" s="93">
        <f t="shared" si="12"/>
        <v>1.1025266235122153</v>
      </c>
      <c r="I78" s="17">
        <v>0.03</v>
      </c>
      <c r="J78" s="93">
        <f t="shared" si="13"/>
        <v>1.4700354980162871</v>
      </c>
      <c r="K78" s="17">
        <v>0.04</v>
      </c>
      <c r="L78" s="80">
        <f t="shared" si="10"/>
        <v>18.375443725203588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47.50469826686156</v>
      </c>
      <c r="D79" s="82">
        <f t="shared" si="14"/>
        <v>47.50469826686156</v>
      </c>
      <c r="E79" s="146">
        <v>0</v>
      </c>
      <c r="F79" s="87">
        <f t="shared" si="11"/>
        <v>7.6007517226978498</v>
      </c>
      <c r="G79" s="15">
        <v>0.16</v>
      </c>
      <c r="H79" s="91">
        <f t="shared" si="12"/>
        <v>4.2754228440175401</v>
      </c>
      <c r="I79" s="15">
        <v>0.09</v>
      </c>
      <c r="J79" s="91">
        <f t="shared" si="13"/>
        <v>0.47504698266861561</v>
      </c>
      <c r="K79" s="15">
        <v>0.01</v>
      </c>
      <c r="L79" s="78">
        <f t="shared" si="10"/>
        <v>95.484443516391721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4.9231572353309669</v>
      </c>
      <c r="D80" s="82">
        <f t="shared" ref="D80" si="15">IFERROR(IF($C80=0,"",$C80-E80*C80/100),"")</f>
        <v>4.7262309459177283</v>
      </c>
      <c r="E80" s="146">
        <v>4</v>
      </c>
      <c r="F80" s="87">
        <f t="shared" si="11"/>
        <v>1.2288200459386094</v>
      </c>
      <c r="G80" s="15">
        <v>0.26</v>
      </c>
      <c r="H80" s="91">
        <f t="shared" si="12"/>
        <v>1.2760823553977867</v>
      </c>
      <c r="I80" s="15">
        <v>0.27</v>
      </c>
      <c r="J80" s="91">
        <f t="shared" si="13"/>
        <v>0</v>
      </c>
      <c r="K80" s="15">
        <v>0</v>
      </c>
      <c r="L80" s="78">
        <f t="shared" si="10"/>
        <v>18.337776070160785</v>
      </c>
      <c r="M80" s="7">
        <v>3.88</v>
      </c>
      <c r="N80" s="1"/>
    </row>
    <row r="81" spans="1:14" ht="15.75" x14ac:dyDescent="0.25">
      <c r="A81" s="285">
        <v>19</v>
      </c>
      <c r="B81" s="160" t="s">
        <v>16</v>
      </c>
      <c r="C81" s="156">
        <f>SUM(C82:C87)</f>
        <v>99.361244518688665</v>
      </c>
      <c r="D81" s="83">
        <f>SUM(D82:D87)</f>
        <v>87.310659845479222</v>
      </c>
      <c r="E81" s="19"/>
      <c r="F81" s="88">
        <f>SUM(F82:F87)</f>
        <v>18.083245249530172</v>
      </c>
      <c r="G81" s="19"/>
      <c r="H81" s="92">
        <f>SUM(H82:H87)</f>
        <v>7.4512220714136568</v>
      </c>
      <c r="I81" s="19"/>
      <c r="J81" s="92">
        <f>SUM(J82:J87)</f>
        <v>4.4649196074337016</v>
      </c>
      <c r="K81" s="19"/>
      <c r="L81" s="79">
        <f>SUM(L82:L87)</f>
        <v>107.8972384631447</v>
      </c>
      <c r="M81" s="8"/>
      <c r="N81" s="1"/>
    </row>
    <row r="82" spans="1:14" ht="15.75" x14ac:dyDescent="0.25">
      <c r="A82" s="285"/>
      <c r="B82" s="161" t="s">
        <v>68</v>
      </c>
      <c r="C82" s="157">
        <f>Analiza_CANTITATIVA!AC82</f>
        <v>31.008561286281061</v>
      </c>
      <c r="D82" s="84">
        <f t="shared" ref="D82:D88" si="16">IFERROR(IF($C82=0,"",$C82-E82*C82/100),"")</f>
        <v>23.256420964710795</v>
      </c>
      <c r="E82" s="137">
        <v>25</v>
      </c>
      <c r="F82" s="89">
        <f t="shared" si="11"/>
        <v>4.8373355606598452</v>
      </c>
      <c r="G82" s="34">
        <v>0.20799999999999999</v>
      </c>
      <c r="H82" s="93">
        <f t="shared" si="12"/>
        <v>2.04656504489455</v>
      </c>
      <c r="I82" s="34">
        <v>8.7999999999999995E-2</v>
      </c>
      <c r="J82" s="93">
        <f t="shared" si="13"/>
        <v>1.3953852578826476</v>
      </c>
      <c r="K82" s="34">
        <v>0.06</v>
      </c>
      <c r="L82" s="80">
        <f t="shared" si="10"/>
        <v>27.675140948005843</v>
      </c>
      <c r="M82" s="13">
        <v>1.19</v>
      </c>
      <c r="N82" s="1"/>
    </row>
    <row r="83" spans="1:14" ht="15.75" x14ac:dyDescent="0.25">
      <c r="A83" s="285"/>
      <c r="B83" s="162" t="s">
        <v>101</v>
      </c>
      <c r="C83" s="157">
        <f>Analiza_CANTITATIVA!AC83</f>
        <v>51.158905825850908</v>
      </c>
      <c r="D83" s="84">
        <f t="shared" si="16"/>
        <v>51.158905825850908</v>
      </c>
      <c r="E83" s="137"/>
      <c r="F83" s="89">
        <f t="shared" si="11"/>
        <v>10.641052411776988</v>
      </c>
      <c r="G83" s="34">
        <v>0.20799999999999999</v>
      </c>
      <c r="H83" s="93">
        <f t="shared" si="12"/>
        <v>4.5019837126748801</v>
      </c>
      <c r="I83" s="34">
        <v>8.7999999999999995E-2</v>
      </c>
      <c r="J83" s="93">
        <f t="shared" si="13"/>
        <v>3.0695343495510543</v>
      </c>
      <c r="K83" s="34">
        <v>0.06</v>
      </c>
      <c r="L83" s="80">
        <f t="shared" si="10"/>
        <v>60.879097932762576</v>
      </c>
      <c r="M83" s="13">
        <v>1.19</v>
      </c>
      <c r="N83" s="1"/>
    </row>
    <row r="84" spans="1:14" ht="15.75" x14ac:dyDescent="0.25">
      <c r="A84" s="285"/>
      <c r="B84" s="141" t="s">
        <v>114</v>
      </c>
      <c r="C84" s="157">
        <f>Analiza_CANTITATIVA!AC84</f>
        <v>0</v>
      </c>
      <c r="D84" s="84" t="str">
        <f t="shared" si="16"/>
        <v/>
      </c>
      <c r="E84" s="137"/>
      <c r="F84" s="89" t="str">
        <f t="shared" si="11"/>
        <v/>
      </c>
      <c r="G84" s="34">
        <v>0.30099999999999999</v>
      </c>
      <c r="H84" s="93" t="str">
        <f t="shared" si="12"/>
        <v/>
      </c>
      <c r="I84" s="34">
        <v>7.0000000000000001E-3</v>
      </c>
      <c r="J84" s="93" t="str">
        <f t="shared" si="13"/>
        <v/>
      </c>
      <c r="K84" s="34"/>
      <c r="L84" s="80" t="str">
        <f t="shared" si="10"/>
        <v/>
      </c>
      <c r="M84" s="13">
        <v>13.5</v>
      </c>
      <c r="N84" s="1"/>
    </row>
    <row r="85" spans="1:14" ht="15.75" x14ac:dyDescent="0.25">
      <c r="A85" s="285"/>
      <c r="B85" s="141" t="s">
        <v>115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5"/>
      <c r="B86" s="141" t="s">
        <v>116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5"/>
      <c r="B87" s="161" t="s">
        <v>69</v>
      </c>
      <c r="C87" s="157">
        <f>Analiza_CANTITATIVA!AC87</f>
        <v>17.193777406556695</v>
      </c>
      <c r="D87" s="84">
        <f t="shared" si="16"/>
        <v>12.895333054917522</v>
      </c>
      <c r="E87" s="137">
        <v>25</v>
      </c>
      <c r="F87" s="89">
        <f t="shared" si="11"/>
        <v>2.6048572770933398</v>
      </c>
      <c r="G87" s="34">
        <v>0.20200000000000001</v>
      </c>
      <c r="H87" s="93">
        <f t="shared" si="12"/>
        <v>0.90267331384422667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19.342999582376283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37.481728962205054</v>
      </c>
      <c r="D88" s="84">
        <f t="shared" si="16"/>
        <v>21.36458550845688</v>
      </c>
      <c r="E88" s="146">
        <v>43</v>
      </c>
      <c r="F88" s="87">
        <f t="shared" si="11"/>
        <v>3.6319795364376697</v>
      </c>
      <c r="G88" s="15">
        <v>0.17</v>
      </c>
      <c r="H88" s="91">
        <f t="shared" si="12"/>
        <v>1.0041355188974734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31.192294842347046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10.158697013990396</v>
      </c>
      <c r="D89" s="82">
        <f t="shared" ref="D89:D100" si="17">IFERROR(IF($C89=0,"",$C89-E89),"")</f>
        <v>10.158697013990396</v>
      </c>
      <c r="E89" s="146">
        <v>0</v>
      </c>
      <c r="F89" s="87">
        <f t="shared" si="11"/>
        <v>0.2844435163917311</v>
      </c>
      <c r="G89" s="35">
        <v>2.8000000000000001E-2</v>
      </c>
      <c r="H89" s="91">
        <f t="shared" si="12"/>
        <v>2.0317394027980793</v>
      </c>
      <c r="I89" s="35">
        <v>0.2</v>
      </c>
      <c r="J89" s="91">
        <f t="shared" si="13"/>
        <v>0.3250783044476927</v>
      </c>
      <c r="K89" s="35">
        <v>3.2000000000000001E-2</v>
      </c>
      <c r="L89" s="78">
        <f t="shared" si="10"/>
        <v>20.317394027980793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0.14512424305700569</v>
      </c>
      <c r="D90" s="82">
        <f t="shared" si="17"/>
        <v>0.14512424305700569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1.8845270411359367</v>
      </c>
      <c r="D91" s="82">
        <f t="shared" si="17"/>
        <v>1.8845270411359367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0.31321779077051576</v>
      </c>
      <c r="D92" s="82">
        <f t="shared" si="17"/>
        <v>0.31321779077051576</v>
      </c>
      <c r="E92" s="146">
        <v>0</v>
      </c>
      <c r="F92" s="87">
        <f t="shared" si="11"/>
        <v>2.6310294424723324E-2</v>
      </c>
      <c r="G92" s="15">
        <v>8.4000000000000005E-2</v>
      </c>
      <c r="H92" s="91">
        <f t="shared" si="12"/>
        <v>5.9511380246397997E-3</v>
      </c>
      <c r="I92" s="15">
        <v>1.9E-2</v>
      </c>
      <c r="J92" s="91">
        <f t="shared" si="13"/>
        <v>5.669242012946335E-2</v>
      </c>
      <c r="K92" s="15">
        <v>0.18099999999999999</v>
      </c>
      <c r="L92" s="78">
        <f t="shared" si="10"/>
        <v>0.32887868030904155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2.9755690123198999</v>
      </c>
      <c r="D93" s="85">
        <f t="shared" si="17"/>
        <v>2.9755690123198999</v>
      </c>
      <c r="E93" s="146">
        <v>0</v>
      </c>
      <c r="F93" s="231">
        <f t="shared" si="11"/>
        <v>0.59511380246398005</v>
      </c>
      <c r="G93" s="15">
        <v>0.2</v>
      </c>
      <c r="H93" s="94">
        <f t="shared" si="12"/>
        <v>2.0828983086239297</v>
      </c>
      <c r="I93" s="15">
        <v>0.7</v>
      </c>
      <c r="J93" s="94">
        <f t="shared" si="13"/>
        <v>0.29755690123199002</v>
      </c>
      <c r="K93" s="15">
        <v>0.1</v>
      </c>
      <c r="L93" s="240">
        <f t="shared" si="10"/>
        <v>19.34119858007935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4.4664856963875552</v>
      </c>
      <c r="D94" s="221">
        <f t="shared" si="17"/>
        <v>4.4664856963875552</v>
      </c>
      <c r="E94" s="146">
        <v>0</v>
      </c>
      <c r="F94" s="232">
        <f t="shared" si="11"/>
        <v>0.22332428481937777</v>
      </c>
      <c r="G94" s="15">
        <v>0.05</v>
      </c>
      <c r="H94" s="232">
        <f t="shared" si="12"/>
        <v>8.9329713927751107E-3</v>
      </c>
      <c r="I94" s="15">
        <v>2E-3</v>
      </c>
      <c r="J94" s="232">
        <f t="shared" si="13"/>
        <v>0.58064314053038224</v>
      </c>
      <c r="K94" s="15">
        <v>0.13</v>
      </c>
      <c r="L94" s="232">
        <f t="shared" si="10"/>
        <v>1.7865942785550222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2.0881186051367719</v>
      </c>
      <c r="D96" s="223">
        <f t="shared" si="17"/>
        <v>2.0881186051367719</v>
      </c>
      <c r="E96" s="146"/>
      <c r="F96" s="233">
        <f t="shared" si="11"/>
        <v>5.22029651284193E-2</v>
      </c>
      <c r="G96" s="15">
        <v>2.5000000000000001E-2</v>
      </c>
      <c r="H96" s="233">
        <f t="shared" si="12"/>
        <v>6.2643558154103158E-3</v>
      </c>
      <c r="I96" s="15">
        <v>3.0000000000000001E-3</v>
      </c>
      <c r="J96" s="233">
        <f t="shared" si="13"/>
        <v>9.8141574441428278E-2</v>
      </c>
      <c r="K96" s="15">
        <v>4.7E-2</v>
      </c>
      <c r="L96" s="233">
        <f t="shared" si="10"/>
        <v>0.75172269784923784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4.8026727918145751</v>
      </c>
      <c r="D98" s="223">
        <f t="shared" si="17"/>
        <v>4.8026727918145751</v>
      </c>
      <c r="E98" s="146">
        <v>0</v>
      </c>
      <c r="F98" s="233">
        <f t="shared" si="11"/>
        <v>0.12006681979536438</v>
      </c>
      <c r="G98" s="35">
        <v>2.5000000000000001E-2</v>
      </c>
      <c r="H98" s="233">
        <f t="shared" si="12"/>
        <v>4.8026727918145752E-2</v>
      </c>
      <c r="I98" s="35">
        <v>0.01</v>
      </c>
      <c r="J98" s="233">
        <f t="shared" si="13"/>
        <v>2.7087074545834202</v>
      </c>
      <c r="K98" s="35">
        <v>0.56399999999999995</v>
      </c>
      <c r="L98" s="233">
        <f t="shared" si="10"/>
        <v>10.565880141992066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68.281478387972442</v>
      </c>
      <c r="D100" s="224">
        <f t="shared" si="17"/>
        <v>68.281478387972442</v>
      </c>
      <c r="E100" s="147">
        <v>0</v>
      </c>
      <c r="F100" s="234">
        <f t="shared" si="11"/>
        <v>0.13656295677594488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7.5109626226769688</v>
      </c>
      <c r="K100" s="237">
        <v>0.11</v>
      </c>
      <c r="L100" s="234">
        <f t="shared" si="10"/>
        <v>31.409480058467324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0.57423261641261214</v>
      </c>
      <c r="D101" s="226">
        <f t="shared" ref="D101:D102" si="18">IFERROR(IF($C101=0,"",$C101-E101),"")</f>
        <v>0.57423261641261214</v>
      </c>
      <c r="E101" s="229"/>
      <c r="F101" s="235">
        <f t="shared" si="11"/>
        <v>0.11484652328252243</v>
      </c>
      <c r="G101" s="229">
        <v>0.2</v>
      </c>
      <c r="H101" s="238">
        <f t="shared" si="12"/>
        <v>8.0392566297765714E-2</v>
      </c>
      <c r="I101" s="229">
        <v>0.14000000000000001</v>
      </c>
      <c r="J101" s="238">
        <f t="shared" si="13"/>
        <v>0.31008561286281056</v>
      </c>
      <c r="K101" s="229">
        <v>0.54</v>
      </c>
      <c r="L101" s="235">
        <f t="shared" si="10"/>
        <v>1.3149926915848817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3" t="s">
        <v>80</v>
      </c>
      <c r="B103" s="324"/>
      <c r="C103" s="241">
        <f>SUM(C6:C9,C19:C21,C48,C52,C66:C67,C71:C75,C79:C81,C88:C102)</f>
        <v>1559.4180413447482</v>
      </c>
      <c r="D103" s="241">
        <f>SUM(D6:D9,D19:D21,D48,D52,D66:D67,D71:D75,D79:D81,D88:D102)</f>
        <v>1402.9520818542492</v>
      </c>
      <c r="E103" s="205"/>
      <c r="F103" s="241">
        <f>SUM(F6:F9,F19:F21,F48,F52,F66:F67,F71:F75,F79:F81,F88:F102)</f>
        <v>71.528031634996879</v>
      </c>
      <c r="G103" s="205"/>
      <c r="H103" s="241">
        <f>SUM(H6:H9,H19:H21,H48,H52,H66:H67,H71:H75,H79:H81,H88:H102)</f>
        <v>60.684686072248915</v>
      </c>
      <c r="I103" s="205"/>
      <c r="J103" s="241">
        <f>SUM(J6:J9,J19:J21,J48,J52,J66:J67,J71:J75,J79:J81,J88:J102)</f>
        <v>244.82838635414493</v>
      </c>
      <c r="K103" s="205"/>
      <c r="L103" s="241">
        <f>SUM(L6:L9,L19:L21,L48,L52,L66:L67,L71:L75,L79:L81,L88:L102)</f>
        <v>1734.872689622051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2020-03-09T16:10:05Z</dcterms:modified>
</cp:coreProperties>
</file>