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7A" lockStructure="1"/>
  <bookViews>
    <workbookView xWindow="240" yWindow="285" windowWidth="14805" windowHeight="7830" tabRatio="703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52511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<sst xmlns="http://schemas.openxmlformats.org/spreadsheetml/2006/main" count="220" uniqueCount="120">
  <si>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</si>
  <si>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</si>
  <si>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</si>
  <si>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</si>
  <si>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</si>
  <si>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</si>
  <si>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</si>
  <si>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</si>
  <si>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</si>
  <si>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</si>
  <si>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</si>
  <si>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</si>
  <si>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</si>
  <si>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</si>
  <si>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</si>
  <si>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</si>
  <si>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</si>
  <si>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</si>
  <si>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</si>
  <si>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</si>
  <si>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</si>
  <si>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</si>
  <si>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</si>
  <si>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</si>
  <si>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</si>
  <si>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</si>
  <si>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</si>
  <si>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</si>
  <si>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</si>
  <si>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</si>
  <si>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</si>
  <si>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</si>
  <si>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</si>
  <si>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</si>
  <si>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</si>
  <si>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</si>
  <si>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</si>
  <si>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</si>
  <si>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</si>
  <si>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</si>
  <si>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</si>
  <si>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</si>
  <si>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</si>
  <si>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</si>
  <si>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</si>
  <si>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</si>
  <si>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</si>
  <si>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</si>
  <si>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</si>
  <si>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</si>
  <si>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</si>
  <si>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</si>
  <si>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</si>
  <si>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</si>
  <si>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</si>
  <si>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</si>
  <si>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</si>
  <si>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</si>
  <si>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</si>
  <si>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</si>
  <si>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</si>
  <si>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</si>
  <si>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</si>
  <si>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</si>
  <si>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</si>
  <si>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</si>
  <si>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</si>
  <si>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</si>
  <si>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</si>
  <si>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</si>
  <si>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</si>
  <si>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</si>
  <si>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</si>
  <si>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</si>
  <si>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</si>
  <si>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</si>
  <si>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</si>
  <si>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</si>
  <si>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</si>
  <si>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</si>
  <si>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</si>
  <si>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</si>
  <si>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</si>
  <si>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</si>
  <si>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</si>
  <si>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</si>
  <si>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</si>
  <si>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</si>
  <si>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</si>
  <si>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</si>
  <si>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</si>
  <si>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</si>
  <si>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</si>
  <si>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</si>
  <si>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</si>
  <si>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</si>
  <si>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</si>
  <si>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</si>
  <si>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</si>
  <si>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</si>
  <si>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</si>
  <si>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</si>
  <si>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</si>
  <si>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</si>
  <si>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</si>
  <si>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Ianuarie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</si>
  <si>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</si>
  <si>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</si>
  <si>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</si>
  <si>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</si>
  <si>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</si>
  <si>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</si>
  <si>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</si>
  <si>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</si>
  <si>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</si>
  <si>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</si>
  <si>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</si>
  <si>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</si>
  <si>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Analiza aspectului calitativ al alimentaţiei luna Ianuarie</t>
  </si>
  <si>
    <t>IP Școala primară-grădiniță nr.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</si>
</sst>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16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Zeros="0" tabSelected="1" zoomScale="60" zoomScaleNormal="60" zoomScaleSheetLayoutView="55" workbookViewId="0">
      <selection activeCell="Z80" sqref="Z80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19" t="s">
        <v>90</v>
      </c>
      <c r="G1" s="319"/>
      <c r="H1" s="313" t="s">
        <v>119</v>
      </c>
      <c r="I1" s="313"/>
      <c r="J1" s="313"/>
      <c r="K1" s="313"/>
      <c r="L1" s="313"/>
      <c r="M1" s="313"/>
      <c r="N1" s="313"/>
      <c r="O1" s="313"/>
      <c r="P1" s="319" t="s">
        <v>91</v>
      </c>
      <c r="Q1" s="319"/>
      <c r="R1" s="319"/>
      <c r="S1" s="319"/>
      <c r="T1" s="313" t="s">
        <v>92</v>
      </c>
      <c r="U1" s="313"/>
      <c r="V1" s="313"/>
      <c r="W1" s="100"/>
      <c r="X1" s="100"/>
      <c r="Y1" s="100"/>
    </row>
    <row r="2" spans="1:32" ht="39" customHeight="1" thickBot="1" x14ac:dyDescent="0.3">
      <c r="A2" s="65"/>
      <c r="B2" s="65"/>
      <c r="C2" s="318" t="s">
        <v>86</v>
      </c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65"/>
      <c r="AC2" s="65"/>
      <c r="AD2" s="65"/>
      <c r="AE2" s="65"/>
      <c r="AF2" s="65"/>
    </row>
    <row r="3" spans="1:32" ht="24" customHeight="1" thickBot="1" x14ac:dyDescent="0.3">
      <c r="A3" s="299" t="s">
        <v>84</v>
      </c>
      <c r="B3" s="291" t="s">
        <v>27</v>
      </c>
      <c r="C3" s="314" t="s">
        <v>105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6"/>
      <c r="X3" s="316"/>
      <c r="Y3" s="316"/>
      <c r="Z3" s="316"/>
      <c r="AA3" s="317"/>
      <c r="AB3" s="295" t="s">
        <v>95</v>
      </c>
      <c r="AC3" s="297" t="s">
        <v>89</v>
      </c>
      <c r="AD3" s="293" t="s">
        <v>88</v>
      </c>
      <c r="AE3" s="287" t="s">
        <v>85</v>
      </c>
      <c r="AF3" s="289" t="s">
        <v>71</v>
      </c>
    </row>
    <row r="4" spans="1:32" ht="51" customHeight="1" thickBot="1" x14ac:dyDescent="0.3">
      <c r="A4" s="300"/>
      <c r="B4" s="292"/>
      <c r="C4" s="103">
        <v>2</v>
      </c>
      <c r="D4" s="104">
        <v>3</v>
      </c>
      <c r="E4" s="104">
        <v>9</v>
      </c>
      <c r="F4" s="104">
        <v>10</v>
      </c>
      <c r="G4" s="104">
        <v>11</v>
      </c>
      <c r="H4" s="104">
        <v>13</v>
      </c>
      <c r="I4" s="104">
        <v>14</v>
      </c>
      <c r="J4" s="104">
        <v>15</v>
      </c>
      <c r="K4" s="104">
        <v>16</v>
      </c>
      <c r="L4" s="105">
        <v>17</v>
      </c>
      <c r="M4" s="107">
        <v>20</v>
      </c>
      <c r="N4" s="104">
        <v>21</v>
      </c>
      <c r="O4" s="104">
        <v>22</v>
      </c>
      <c r="P4" s="104">
        <v>23</v>
      </c>
      <c r="Q4" s="104">
        <v>24</v>
      </c>
      <c r="R4" s="104">
        <v>27</v>
      </c>
      <c r="S4" s="104">
        <v>28</v>
      </c>
      <c r="T4" s="104">
        <v>29</v>
      </c>
      <c r="U4" s="104">
        <v>30</v>
      </c>
      <c r="V4" s="106">
        <v>31</v>
      </c>
      <c r="W4" s="256"/>
      <c r="X4" s="257"/>
      <c r="Y4" s="257"/>
      <c r="Z4" s="258"/>
      <c r="AA4" s="259"/>
      <c r="AB4" s="296"/>
      <c r="AC4" s="298"/>
      <c r="AD4" s="294"/>
      <c r="AE4" s="288"/>
      <c r="AF4" s="290"/>
    </row>
    <row r="5" spans="1:32" ht="21.75" customHeight="1" thickBot="1" x14ac:dyDescent="0.3">
      <c r="A5" s="108"/>
      <c r="B5" s="117" t="s">
        <v>87</v>
      </c>
      <c r="C5" s="109">
        <v>195</v>
      </c>
      <c r="D5" s="110">
        <v>203</v>
      </c>
      <c r="E5" s="110">
        <v>414</v>
      </c>
      <c r="F5" s="110">
        <v>418</v>
      </c>
      <c r="G5" s="110">
        <v>129</v>
      </c>
      <c r="H5" s="110">
        <v>510</v>
      </c>
      <c r="I5" s="110">
        <v>504</v>
      </c>
      <c r="J5" s="110">
        <v>505</v>
      </c>
      <c r="K5" s="110">
        <v>510</v>
      </c>
      <c r="L5" s="111">
        <v>491</v>
      </c>
      <c r="M5" s="112">
        <v>491</v>
      </c>
      <c r="N5" s="110">
        <v>514</v>
      </c>
      <c r="O5" s="110">
        <v>505</v>
      </c>
      <c r="P5" s="110">
        <v>502</v>
      </c>
      <c r="Q5" s="110">
        <v>475</v>
      </c>
      <c r="R5" s="110">
        <v>492</v>
      </c>
      <c r="S5" s="110">
        <v>487</v>
      </c>
      <c r="T5" s="110">
        <v>489</v>
      </c>
      <c r="U5" s="110">
        <v>481</v>
      </c>
      <c r="V5" s="113">
        <v>461</v>
      </c>
      <c r="W5" s="261"/>
      <c r="X5" s="262"/>
      <c r="Y5" s="262"/>
      <c r="Z5" s="263"/>
      <c r="AA5" s="264"/>
      <c r="AB5" s="260">
        <f>SUM(C5:AA5)</f>
        <v>8776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9.4600000000000009</v>
      </c>
      <c r="D6" s="69">
        <v>16.34</v>
      </c>
      <c r="E6" s="69">
        <v>32.68</v>
      </c>
      <c r="F6" s="69">
        <v>33.54</v>
      </c>
      <c r="G6" s="69">
        <v>16.34</v>
      </c>
      <c r="H6" s="69">
        <v>36.119999999999997</v>
      </c>
      <c r="I6" s="69">
        <v>41.28</v>
      </c>
      <c r="J6" s="69">
        <v>20.21</v>
      </c>
      <c r="K6" s="69">
        <v>40.42</v>
      </c>
      <c r="L6" s="70">
        <v>40.4</v>
      </c>
      <c r="M6" s="68">
        <v>20.21</v>
      </c>
      <c r="N6" s="69">
        <v>39.56</v>
      </c>
      <c r="O6" s="69">
        <v>41.28</v>
      </c>
      <c r="P6" s="69">
        <v>41.3</v>
      </c>
      <c r="Q6" s="69">
        <v>40.42</v>
      </c>
      <c r="R6" s="69">
        <v>18.899999999999999</v>
      </c>
      <c r="S6" s="69">
        <v>20.2</v>
      </c>
      <c r="T6" s="69">
        <v>20.2</v>
      </c>
      <c r="U6" s="69">
        <v>40.4</v>
      </c>
      <c r="V6" s="71">
        <v>20.2</v>
      </c>
      <c r="W6" s="269"/>
      <c r="X6" s="270"/>
      <c r="Y6" s="270"/>
      <c r="Z6" s="271"/>
      <c r="AA6" s="272"/>
      <c r="AB6" s="265">
        <f>SUM(C6:AA6)</f>
        <v>589.46</v>
      </c>
      <c r="AC6" s="129">
        <f>IFERROR((AB6/$AB$5*1000),"")</f>
        <v>67.167274384685498</v>
      </c>
      <c r="AD6" s="130">
        <v>80</v>
      </c>
      <c r="AE6" s="131">
        <f>IFERROR((AC6-AD6),"")</f>
        <v>-12.832725615314502</v>
      </c>
      <c r="AF6" s="132">
        <f>IFERROR((AC6*100/AD6),"")</f>
        <v>83.959092980856866</v>
      </c>
    </row>
    <row r="7" spans="1:32" s="21" customFormat="1" ht="15.75" x14ac:dyDescent="0.25">
      <c r="A7" s="46">
        <v>2</v>
      </c>
      <c r="B7" s="52" t="s">
        <v>1</v>
      </c>
      <c r="C7" s="41">
        <v>6</v>
      </c>
      <c r="D7" s="22">
        <v>10</v>
      </c>
      <c r="E7" s="22">
        <v>20</v>
      </c>
      <c r="F7" s="22">
        <v>21</v>
      </c>
      <c r="G7" s="22">
        <v>10</v>
      </c>
      <c r="H7" s="22">
        <v>22.5</v>
      </c>
      <c r="I7" s="22">
        <v>25.5</v>
      </c>
      <c r="J7" s="22">
        <v>25.5</v>
      </c>
      <c r="K7" s="22">
        <v>25.5</v>
      </c>
      <c r="L7" s="42">
        <v>25.5</v>
      </c>
      <c r="M7" s="41">
        <v>25.5</v>
      </c>
      <c r="N7" s="22">
        <v>25</v>
      </c>
      <c r="O7" s="22">
        <v>26</v>
      </c>
      <c r="P7" s="22">
        <v>26</v>
      </c>
      <c r="Q7" s="22">
        <v>25</v>
      </c>
      <c r="R7" s="22">
        <v>24</v>
      </c>
      <c r="S7" s="22">
        <v>25</v>
      </c>
      <c r="T7" s="22">
        <v>25</v>
      </c>
      <c r="U7" s="22">
        <v>24.5</v>
      </c>
      <c r="V7" s="32">
        <v>24.5</v>
      </c>
      <c r="W7" s="273"/>
      <c r="X7" s="253"/>
      <c r="Y7" s="253"/>
      <c r="Z7" s="247"/>
      <c r="AA7" s="274"/>
      <c r="AB7" s="266">
        <f t="shared" ref="AB7:AB91" si="0">SUM(C7:AA7)</f>
        <v>442</v>
      </c>
      <c r="AC7" s="67">
        <f t="shared" ref="AC7:AC8" si="1">IFERROR((AB7/$AB$5*1000),"")</f>
        <v>50.364630811303556</v>
      </c>
      <c r="AD7" s="28">
        <v>50</v>
      </c>
      <c r="AE7" s="23">
        <f>IFERROR((AC7-AD7),"")</f>
        <v>0.3646308113035559</v>
      </c>
      <c r="AF7" s="47">
        <f>IFERROR((AC7*100/AD7),"")</f>
        <v>100.72926162260711</v>
      </c>
    </row>
    <row r="8" spans="1:32" s="21" customFormat="1" ht="31.5" x14ac:dyDescent="0.25">
      <c r="A8" s="46">
        <v>3</v>
      </c>
      <c r="B8" s="52" t="s">
        <v>2</v>
      </c>
      <c r="C8" s="41">
        <v>0.5</v>
      </c>
      <c r="D8" s="22">
        <v>0.5</v>
      </c>
      <c r="E8" s="22"/>
      <c r="F8" s="22">
        <v>2</v>
      </c>
      <c r="G8" s="22"/>
      <c r="H8" s="22">
        <v>29</v>
      </c>
      <c r="I8" s="22">
        <v>1.5</v>
      </c>
      <c r="J8" s="22">
        <v>1.5</v>
      </c>
      <c r="K8" s="22">
        <v>1.5</v>
      </c>
      <c r="L8" s="42">
        <v>1</v>
      </c>
      <c r="M8" s="41">
        <v>17.2</v>
      </c>
      <c r="N8" s="22">
        <v>5</v>
      </c>
      <c r="O8" s="22"/>
      <c r="P8" s="22">
        <v>1.5</v>
      </c>
      <c r="Q8" s="22"/>
      <c r="R8" s="22">
        <v>20.350000000000001</v>
      </c>
      <c r="S8" s="22"/>
      <c r="T8" s="22"/>
      <c r="U8" s="22">
        <v>0.5</v>
      </c>
      <c r="V8" s="32">
        <v>1</v>
      </c>
      <c r="W8" s="273"/>
      <c r="X8" s="253"/>
      <c r="Y8" s="253"/>
      <c r="Z8" s="247"/>
      <c r="AA8" s="274"/>
      <c r="AB8" s="266">
        <f t="shared" si="0"/>
        <v>83.050000000000011</v>
      </c>
      <c r="AC8" s="67">
        <f t="shared" si="1"/>
        <v>9.4633090246125811</v>
      </c>
      <c r="AD8" s="28">
        <v>25</v>
      </c>
      <c r="AE8" s="23">
        <f t="shared" ref="AE8" si="2">IFERROR((AC8-AD8),"")</f>
        <v>-15.536690975387419</v>
      </c>
      <c r="AF8" s="47">
        <f>IFERROR((AC8*100/AD8),"")</f>
        <v>37.853236098450324</v>
      </c>
    </row>
    <row r="9" spans="1:32" s="21" customFormat="1" ht="31.5" x14ac:dyDescent="0.25">
      <c r="A9" s="301">
        <v>4</v>
      </c>
      <c r="B9" s="53" t="s">
        <v>3</v>
      </c>
      <c r="C9" s="43">
        <f t="shared" ref="C9:Y9" si="3">SUM(C10:C18)</f>
        <v>16</v>
      </c>
      <c r="D9" s="24">
        <f t="shared" si="3"/>
        <v>12</v>
      </c>
      <c r="E9" s="24">
        <f t="shared" si="3"/>
        <v>26.4</v>
      </c>
      <c r="F9" s="24">
        <f t="shared" si="3"/>
        <v>14.4</v>
      </c>
      <c r="G9" s="24">
        <f t="shared" si="3"/>
        <v>9</v>
      </c>
      <c r="H9" s="24">
        <f t="shared" si="3"/>
        <v>34</v>
      </c>
      <c r="I9" s="24">
        <f t="shared" si="3"/>
        <v>25.4</v>
      </c>
      <c r="J9" s="24">
        <f t="shared" si="3"/>
        <v>15</v>
      </c>
      <c r="K9" s="24">
        <f t="shared" si="3"/>
        <v>13.6</v>
      </c>
      <c r="L9" s="44">
        <f t="shared" si="3"/>
        <v>38.200000000000003</v>
      </c>
      <c r="M9" s="43">
        <f t="shared" si="3"/>
        <v>14.7</v>
      </c>
      <c r="N9" s="24">
        <f t="shared" si="3"/>
        <v>24.6</v>
      </c>
      <c r="O9" s="24">
        <f t="shared" si="3"/>
        <v>12.8</v>
      </c>
      <c r="P9" s="24">
        <f t="shared" si="3"/>
        <v>25.2</v>
      </c>
      <c r="Q9" s="24">
        <f t="shared" si="3"/>
        <v>29.3</v>
      </c>
      <c r="R9" s="24">
        <f t="shared" si="3"/>
        <v>23.7</v>
      </c>
      <c r="S9" s="24">
        <f t="shared" si="3"/>
        <v>22.1</v>
      </c>
      <c r="T9" s="24">
        <f t="shared" si="3"/>
        <v>21.9</v>
      </c>
      <c r="U9" s="24">
        <f t="shared" si="3"/>
        <v>26.8</v>
      </c>
      <c r="V9" s="33">
        <f t="shared" si="3"/>
        <v>17.3</v>
      </c>
      <c r="W9" s="275">
        <f t="shared" si="3"/>
        <v>0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422.4</v>
      </c>
      <c r="AC9" s="56">
        <f>IFERROR((AB9/$AB$5*1000),"")</f>
        <v>48.131267092069272</v>
      </c>
      <c r="AD9" s="24">
        <v>45</v>
      </c>
      <c r="AE9" s="63">
        <f>IFERROR((AC9-AD9),"")</f>
        <v>3.1312670920692725</v>
      </c>
      <c r="AF9" s="48">
        <f>IFERROR((AC9*100/AD9),"")</f>
        <v>106.9583713157095</v>
      </c>
    </row>
    <row r="10" spans="1:32" s="21" customFormat="1" ht="15.75" x14ac:dyDescent="0.25">
      <c r="A10" s="302"/>
      <c r="B10" s="54" t="s">
        <v>28</v>
      </c>
      <c r="C10" s="41">
        <v>7.6</v>
      </c>
      <c r="D10" s="22"/>
      <c r="E10" s="22"/>
      <c r="F10" s="22"/>
      <c r="G10" s="22">
        <v>4</v>
      </c>
      <c r="H10" s="22">
        <v>20.399999999999999</v>
      </c>
      <c r="I10" s="22"/>
      <c r="J10" s="22"/>
      <c r="K10" s="22"/>
      <c r="L10" s="42">
        <v>12.7</v>
      </c>
      <c r="M10" s="41"/>
      <c r="N10" s="22"/>
      <c r="O10" s="22"/>
      <c r="P10" s="22"/>
      <c r="Q10" s="22">
        <v>12.5</v>
      </c>
      <c r="R10" s="22"/>
      <c r="S10" s="22"/>
      <c r="T10" s="22"/>
      <c r="U10" s="22"/>
      <c r="V10" s="32"/>
      <c r="W10" s="273"/>
      <c r="X10" s="253"/>
      <c r="Y10" s="253"/>
      <c r="Z10" s="247"/>
      <c r="AA10" s="274"/>
      <c r="AB10" s="266">
        <f t="shared" si="0"/>
        <v>57.2</v>
      </c>
      <c r="AC10" s="55">
        <f>IFERROR((AB10/$AB$5*1000),"")</f>
        <v>6.5177757520510493</v>
      </c>
      <c r="AD10" s="304"/>
      <c r="AE10" s="305"/>
      <c r="AF10" s="306"/>
    </row>
    <row r="11" spans="1:32" s="21" customFormat="1" ht="15.75" x14ac:dyDescent="0.25">
      <c r="A11" s="302"/>
      <c r="B11" s="54" t="s">
        <v>29</v>
      </c>
      <c r="C11" s="41">
        <v>5</v>
      </c>
      <c r="D11" s="22">
        <v>2</v>
      </c>
      <c r="E11" s="22">
        <v>14.4</v>
      </c>
      <c r="F11" s="22"/>
      <c r="G11" s="22"/>
      <c r="H11" s="22"/>
      <c r="I11" s="22">
        <v>12.7</v>
      </c>
      <c r="J11" s="22"/>
      <c r="K11" s="22">
        <v>12.6</v>
      </c>
      <c r="L11" s="42"/>
      <c r="M11" s="41"/>
      <c r="N11" s="22">
        <v>12.3</v>
      </c>
      <c r="O11" s="22"/>
      <c r="P11" s="22"/>
      <c r="Q11" s="22">
        <v>11.8</v>
      </c>
      <c r="R11" s="22">
        <v>9.5</v>
      </c>
      <c r="S11" s="22">
        <v>9.8000000000000007</v>
      </c>
      <c r="T11" s="22"/>
      <c r="U11" s="22">
        <v>17.100000000000001</v>
      </c>
      <c r="V11" s="32"/>
      <c r="W11" s="273"/>
      <c r="X11" s="253"/>
      <c r="Y11" s="253"/>
      <c r="Z11" s="247"/>
      <c r="AA11" s="274"/>
      <c r="AB11" s="266">
        <f t="shared" si="0"/>
        <v>107.19999999999999</v>
      </c>
      <c r="AC11" s="55">
        <f t="shared" ref="AC11:AC20" si="4">IFERROR((AB11/$AB$5*1000),"")</f>
        <v>12.215132178669098</v>
      </c>
      <c r="AD11" s="307"/>
      <c r="AE11" s="308"/>
      <c r="AF11" s="309"/>
    </row>
    <row r="12" spans="1:32" s="21" customFormat="1" ht="15.75" x14ac:dyDescent="0.25">
      <c r="A12" s="302"/>
      <c r="B12" s="54" t="s">
        <v>30</v>
      </c>
      <c r="C12" s="41"/>
      <c r="D12" s="22"/>
      <c r="E12" s="22"/>
      <c r="F12" s="22"/>
      <c r="G12" s="22"/>
      <c r="H12" s="22"/>
      <c r="I12" s="22"/>
      <c r="J12" s="22">
        <v>10</v>
      </c>
      <c r="K12" s="22"/>
      <c r="L12" s="42">
        <v>15.3</v>
      </c>
      <c r="M12" s="41"/>
      <c r="N12" s="22"/>
      <c r="O12" s="22"/>
      <c r="P12" s="22">
        <v>15.1</v>
      </c>
      <c r="Q12" s="22"/>
      <c r="R12" s="22"/>
      <c r="S12" s="22"/>
      <c r="T12" s="22"/>
      <c r="U12" s="22">
        <v>9.6999999999999993</v>
      </c>
      <c r="V12" s="32"/>
      <c r="W12" s="273"/>
      <c r="X12" s="253"/>
      <c r="Y12" s="253"/>
      <c r="Z12" s="247"/>
      <c r="AA12" s="274"/>
      <c r="AB12" s="266">
        <f t="shared" si="0"/>
        <v>50.099999999999994</v>
      </c>
      <c r="AC12" s="55">
        <f t="shared" si="4"/>
        <v>5.7087511394712847</v>
      </c>
      <c r="AD12" s="307"/>
      <c r="AE12" s="308"/>
      <c r="AF12" s="309"/>
    </row>
    <row r="13" spans="1:32" s="21" customFormat="1" ht="15.75" x14ac:dyDescent="0.25">
      <c r="A13" s="302"/>
      <c r="B13" s="54" t="s">
        <v>31</v>
      </c>
      <c r="C13" s="41"/>
      <c r="D13" s="22"/>
      <c r="E13" s="22">
        <v>12</v>
      </c>
      <c r="F13" s="22"/>
      <c r="G13" s="22"/>
      <c r="H13" s="22"/>
      <c r="I13" s="22"/>
      <c r="J13" s="22"/>
      <c r="K13" s="22"/>
      <c r="L13" s="42"/>
      <c r="M13" s="41"/>
      <c r="N13" s="22">
        <v>12.3</v>
      </c>
      <c r="O13" s="22"/>
      <c r="P13" s="22"/>
      <c r="Q13" s="22"/>
      <c r="R13" s="22"/>
      <c r="S13" s="22"/>
      <c r="T13" s="22"/>
      <c r="U13" s="22"/>
      <c r="V13" s="32">
        <v>12.3</v>
      </c>
      <c r="W13" s="273"/>
      <c r="X13" s="253"/>
      <c r="Y13" s="253"/>
      <c r="Z13" s="247"/>
      <c r="AA13" s="274"/>
      <c r="AB13" s="266">
        <f t="shared" si="0"/>
        <v>36.6</v>
      </c>
      <c r="AC13" s="55">
        <f t="shared" si="4"/>
        <v>4.1704649042844126</v>
      </c>
      <c r="AD13" s="307"/>
      <c r="AE13" s="308"/>
      <c r="AF13" s="309"/>
    </row>
    <row r="14" spans="1:32" s="21" customFormat="1" ht="15.75" x14ac:dyDescent="0.25">
      <c r="A14" s="302"/>
      <c r="B14" s="54" t="s">
        <v>32</v>
      </c>
      <c r="C14" s="41"/>
      <c r="D14" s="22">
        <v>5</v>
      </c>
      <c r="E14" s="22"/>
      <c r="F14" s="22"/>
      <c r="G14" s="22">
        <v>5</v>
      </c>
      <c r="H14" s="22"/>
      <c r="I14" s="22"/>
      <c r="J14" s="22">
        <v>5</v>
      </c>
      <c r="K14" s="22">
        <v>1</v>
      </c>
      <c r="L14" s="42">
        <v>10.199999999999999</v>
      </c>
      <c r="M14" s="41"/>
      <c r="N14" s="22"/>
      <c r="O14" s="22"/>
      <c r="P14" s="22">
        <v>10.1</v>
      </c>
      <c r="Q14" s="22"/>
      <c r="R14" s="22"/>
      <c r="S14" s="22"/>
      <c r="T14" s="22">
        <v>9.6999999999999993</v>
      </c>
      <c r="U14" s="22"/>
      <c r="V14" s="32">
        <v>5</v>
      </c>
      <c r="W14" s="273"/>
      <c r="X14" s="253"/>
      <c r="Y14" s="253"/>
      <c r="Z14" s="247"/>
      <c r="AA14" s="274"/>
      <c r="AB14" s="266">
        <f t="shared" si="0"/>
        <v>51</v>
      </c>
      <c r="AC14" s="55">
        <f t="shared" si="4"/>
        <v>5.8113035551504106</v>
      </c>
      <c r="AD14" s="307"/>
      <c r="AE14" s="308"/>
      <c r="AF14" s="309"/>
    </row>
    <row r="15" spans="1:32" s="21" customFormat="1" ht="15.75" x14ac:dyDescent="0.25">
      <c r="A15" s="302"/>
      <c r="B15" s="54" t="s">
        <v>33</v>
      </c>
      <c r="C15" s="41"/>
      <c r="D15" s="22">
        <v>5</v>
      </c>
      <c r="E15" s="22"/>
      <c r="F15" s="22"/>
      <c r="G15" s="22"/>
      <c r="H15" s="22">
        <v>13.6</v>
      </c>
      <c r="I15" s="22"/>
      <c r="J15" s="22"/>
      <c r="K15" s="22"/>
      <c r="L15" s="42"/>
      <c r="M15" s="41"/>
      <c r="N15" s="22"/>
      <c r="O15" s="22">
        <v>12.8</v>
      </c>
      <c r="P15" s="22"/>
      <c r="Q15" s="22"/>
      <c r="R15" s="22">
        <v>14.2</v>
      </c>
      <c r="S15" s="22"/>
      <c r="T15" s="22"/>
      <c r="U15" s="22"/>
      <c r="V15" s="32"/>
      <c r="W15" s="273"/>
      <c r="X15" s="253"/>
      <c r="Y15" s="253"/>
      <c r="Z15" s="247"/>
      <c r="AA15" s="274"/>
      <c r="AB15" s="266">
        <f t="shared" si="0"/>
        <v>45.6</v>
      </c>
      <c r="AC15" s="55">
        <f t="shared" si="4"/>
        <v>5.1959890610756609</v>
      </c>
      <c r="AD15" s="307"/>
      <c r="AE15" s="308"/>
      <c r="AF15" s="309"/>
    </row>
    <row r="16" spans="1:32" s="21" customFormat="1" ht="15.75" x14ac:dyDescent="0.25">
      <c r="A16" s="302"/>
      <c r="B16" s="54" t="s">
        <v>34</v>
      </c>
      <c r="C16" s="41">
        <v>3.4</v>
      </c>
      <c r="D16" s="22"/>
      <c r="E16" s="22"/>
      <c r="F16" s="22">
        <v>10.3</v>
      </c>
      <c r="G16" s="22"/>
      <c r="H16" s="22"/>
      <c r="I16" s="22">
        <v>12.7</v>
      </c>
      <c r="J16" s="22"/>
      <c r="K16" s="22"/>
      <c r="L16" s="42"/>
      <c r="M16" s="41">
        <v>14.7</v>
      </c>
      <c r="N16" s="22"/>
      <c r="O16" s="22"/>
      <c r="P16" s="22"/>
      <c r="Q16" s="22"/>
      <c r="R16" s="22"/>
      <c r="S16" s="22">
        <v>12.3</v>
      </c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53.399999999999991</v>
      </c>
      <c r="AC16" s="55">
        <f t="shared" si="4"/>
        <v>6.0847766636280749</v>
      </c>
      <c r="AD16" s="307"/>
      <c r="AE16" s="308"/>
      <c r="AF16" s="309"/>
    </row>
    <row r="17" spans="1:32" s="21" customFormat="1" ht="15.75" x14ac:dyDescent="0.25">
      <c r="A17" s="302"/>
      <c r="B17" s="141" t="s">
        <v>93</v>
      </c>
      <c r="C17" s="41"/>
      <c r="D17" s="22"/>
      <c r="E17" s="22"/>
      <c r="F17" s="22"/>
      <c r="G17" s="22"/>
      <c r="H17" s="22"/>
      <c r="I17" s="22"/>
      <c r="J17" s="22"/>
      <c r="K17" s="22"/>
      <c r="L17" s="42"/>
      <c r="M17" s="41"/>
      <c r="N17" s="22"/>
      <c r="O17" s="22"/>
      <c r="P17" s="22"/>
      <c r="Q17" s="22"/>
      <c r="R17" s="22"/>
      <c r="S17" s="22"/>
      <c r="T17" s="22">
        <v>12.2</v>
      </c>
      <c r="U17" s="22"/>
      <c r="V17" s="32"/>
      <c r="W17" s="273"/>
      <c r="X17" s="253"/>
      <c r="Y17" s="253"/>
      <c r="Z17" s="247"/>
      <c r="AA17" s="274"/>
      <c r="AB17" s="266">
        <f t="shared" si="0"/>
        <v>12.2</v>
      </c>
      <c r="AC17" s="55">
        <f t="shared" si="4"/>
        <v>1.390154968094804</v>
      </c>
      <c r="AD17" s="307"/>
      <c r="AE17" s="308"/>
      <c r="AF17" s="309"/>
    </row>
    <row r="18" spans="1:32" s="21" customFormat="1" ht="15.75" x14ac:dyDescent="0.25">
      <c r="A18" s="303"/>
      <c r="B18" s="141" t="s">
        <v>94</v>
      </c>
      <c r="C18" s="41"/>
      <c r="D18" s="22"/>
      <c r="E18" s="22"/>
      <c r="F18" s="22">
        <v>4.0999999999999996</v>
      </c>
      <c r="G18" s="22"/>
      <c r="H18" s="22"/>
      <c r="I18" s="22"/>
      <c r="J18" s="22"/>
      <c r="K18" s="22"/>
      <c r="L18" s="42"/>
      <c r="M18" s="41"/>
      <c r="N18" s="22"/>
      <c r="O18" s="22"/>
      <c r="P18" s="22"/>
      <c r="Q18" s="22">
        <v>5</v>
      </c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9.1</v>
      </c>
      <c r="AC18" s="55">
        <f t="shared" si="4"/>
        <v>1.0369188696444849</v>
      </c>
      <c r="AD18" s="310"/>
      <c r="AE18" s="311"/>
      <c r="AF18" s="312"/>
    </row>
    <row r="19" spans="1:32" s="21" customFormat="1" ht="15.75" x14ac:dyDescent="0.25">
      <c r="A19" s="46">
        <v>5</v>
      </c>
      <c r="B19" s="52" t="s">
        <v>4</v>
      </c>
      <c r="C19" s="41"/>
      <c r="D19" s="22"/>
      <c r="E19" s="22"/>
      <c r="F19" s="22">
        <v>16.600000000000001</v>
      </c>
      <c r="G19" s="22"/>
      <c r="H19" s="22"/>
      <c r="I19" s="22"/>
      <c r="J19" s="22"/>
      <c r="K19" s="22"/>
      <c r="L19" s="42"/>
      <c r="M19" s="41">
        <v>20</v>
      </c>
      <c r="N19" s="22"/>
      <c r="O19" s="22"/>
      <c r="P19" s="22"/>
      <c r="Q19" s="22"/>
      <c r="R19" s="22"/>
      <c r="S19" s="22">
        <v>20</v>
      </c>
      <c r="T19" s="22"/>
      <c r="U19" s="22"/>
      <c r="V19" s="32"/>
      <c r="W19" s="273"/>
      <c r="X19" s="253"/>
      <c r="Y19" s="253"/>
      <c r="Z19" s="247"/>
      <c r="AA19" s="274"/>
      <c r="AB19" s="266">
        <f t="shared" si="0"/>
        <v>56.6</v>
      </c>
      <c r="AC19" s="55">
        <f t="shared" si="4"/>
        <v>6.4494074749316317</v>
      </c>
      <c r="AD19" s="28">
        <v>12</v>
      </c>
      <c r="AE19" s="23">
        <f t="shared" ref="AE19:AE21" si="5">IFERROR((AC19-AD19),"")</f>
        <v>-5.5505925250683683</v>
      </c>
      <c r="AF19" s="47">
        <f>IFERROR((AC19*100/AD19),"")</f>
        <v>53.745062291096929</v>
      </c>
    </row>
    <row r="20" spans="1:32" s="21" customFormat="1" ht="15.75" x14ac:dyDescent="0.25">
      <c r="A20" s="46">
        <v>6</v>
      </c>
      <c r="B20" s="52" t="s">
        <v>5</v>
      </c>
      <c r="C20" s="41">
        <v>9.1999999999999993</v>
      </c>
      <c r="D20" s="22">
        <v>46.8</v>
      </c>
      <c r="E20" s="22">
        <v>120</v>
      </c>
      <c r="F20" s="22">
        <v>33.1</v>
      </c>
      <c r="G20" s="22">
        <v>60</v>
      </c>
      <c r="H20" s="22">
        <v>36</v>
      </c>
      <c r="I20" s="22">
        <v>153</v>
      </c>
      <c r="J20" s="22">
        <v>130.1</v>
      </c>
      <c r="K20" s="22">
        <v>40.4</v>
      </c>
      <c r="L20" s="42">
        <v>40.799999999999997</v>
      </c>
      <c r="M20" s="41">
        <v>39.299999999999997</v>
      </c>
      <c r="N20" s="22">
        <v>137.5</v>
      </c>
      <c r="O20" s="22">
        <v>154.1</v>
      </c>
      <c r="P20" s="22">
        <v>40.4</v>
      </c>
      <c r="Q20" s="22">
        <v>40.200000000000003</v>
      </c>
      <c r="R20" s="22">
        <v>38</v>
      </c>
      <c r="S20" s="22">
        <v>39.4</v>
      </c>
      <c r="T20" s="22">
        <v>156</v>
      </c>
      <c r="U20" s="22">
        <v>40</v>
      </c>
      <c r="V20" s="32">
        <v>152</v>
      </c>
      <c r="W20" s="273"/>
      <c r="X20" s="253"/>
      <c r="Y20" s="253"/>
      <c r="Z20" s="247"/>
      <c r="AA20" s="274"/>
      <c r="AB20" s="266">
        <f t="shared" si="0"/>
        <v>1506.3000000000002</v>
      </c>
      <c r="AC20" s="55">
        <f t="shared" si="4"/>
        <v>171.63855970829536</v>
      </c>
      <c r="AD20" s="28">
        <v>220</v>
      </c>
      <c r="AE20" s="23">
        <f t="shared" si="5"/>
        <v>-48.361440291704639</v>
      </c>
      <c r="AF20" s="47">
        <f>IFERROR((AC20*100/AD20),"")</f>
        <v>78.017527140134248</v>
      </c>
    </row>
    <row r="21" spans="1:32" s="21" customFormat="1" ht="15.75" x14ac:dyDescent="0.25">
      <c r="A21" s="301">
        <v>7</v>
      </c>
      <c r="B21" s="53" t="s">
        <v>6</v>
      </c>
      <c r="C21" s="43">
        <f>SUM(C22:C47)</f>
        <v>57.999999999999993</v>
      </c>
      <c r="D21" s="24">
        <f t="shared" ref="D21:AA21" si="6">SUM(D22:D47)</f>
        <v>40.14</v>
      </c>
      <c r="E21" s="24">
        <f t="shared" si="6"/>
        <v>56.599999999999994</v>
      </c>
      <c r="F21" s="24">
        <f t="shared" si="6"/>
        <v>33.6</v>
      </c>
      <c r="G21" s="24">
        <f t="shared" si="6"/>
        <v>22.799999999999997</v>
      </c>
      <c r="H21" s="24">
        <f t="shared" si="6"/>
        <v>54.4</v>
      </c>
      <c r="I21" s="24">
        <f t="shared" si="6"/>
        <v>96.8</v>
      </c>
      <c r="J21" s="24">
        <f t="shared" si="6"/>
        <v>110.3</v>
      </c>
      <c r="K21" s="24">
        <f t="shared" si="6"/>
        <v>201.10000000000002</v>
      </c>
      <c r="L21" s="44">
        <f t="shared" si="6"/>
        <v>53</v>
      </c>
      <c r="M21" s="43">
        <f t="shared" si="6"/>
        <v>71.2</v>
      </c>
      <c r="N21" s="24">
        <f t="shared" si="6"/>
        <v>73.400000000000006</v>
      </c>
      <c r="O21" s="24">
        <f t="shared" si="6"/>
        <v>102</v>
      </c>
      <c r="P21" s="24">
        <f t="shared" si="6"/>
        <v>179.21500000000003</v>
      </c>
      <c r="Q21" s="24">
        <f t="shared" si="6"/>
        <v>158.4</v>
      </c>
      <c r="R21" s="24">
        <f t="shared" si="6"/>
        <v>109.9</v>
      </c>
      <c r="S21" s="24">
        <f t="shared" si="6"/>
        <v>65.599999999999994</v>
      </c>
      <c r="T21" s="24">
        <f t="shared" si="6"/>
        <v>82.600000000000009</v>
      </c>
      <c r="U21" s="24">
        <f t="shared" si="6"/>
        <v>105.60000000000001</v>
      </c>
      <c r="V21" s="33">
        <f t="shared" si="6"/>
        <v>85</v>
      </c>
      <c r="W21" s="275">
        <f t="shared" si="6"/>
        <v>0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1759.655</v>
      </c>
      <c r="AC21" s="56">
        <f>IFERROR((AB21/$AB$5*1000),"")</f>
        <v>200.50763445761166</v>
      </c>
      <c r="AD21" s="24">
        <v>250</v>
      </c>
      <c r="AE21" s="63">
        <f t="shared" si="5"/>
        <v>-49.492365542388342</v>
      </c>
      <c r="AF21" s="48">
        <f>IFERROR((AC21*100/AD21),"")</f>
        <v>80.203053783044666</v>
      </c>
    </row>
    <row r="22" spans="1:32" s="21" customFormat="1" ht="15.75" x14ac:dyDescent="0.25">
      <c r="A22" s="302"/>
      <c r="B22" s="54" t="s">
        <v>35</v>
      </c>
      <c r="C22" s="41"/>
      <c r="D22" s="22"/>
      <c r="E22" s="22"/>
      <c r="F22" s="22"/>
      <c r="G22" s="22"/>
      <c r="H22" s="22">
        <v>14.2</v>
      </c>
      <c r="I22" s="22"/>
      <c r="J22" s="22"/>
      <c r="K22" s="22"/>
      <c r="L22" s="42"/>
      <c r="M22" s="41"/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14.2</v>
      </c>
      <c r="AC22" s="55">
        <f>IFERROR((AB22/$AB$5*1000),"")</f>
        <v>1.618049225159526</v>
      </c>
      <c r="AD22" s="304"/>
      <c r="AE22" s="305"/>
      <c r="AF22" s="306"/>
    </row>
    <row r="23" spans="1:32" s="21" customFormat="1" ht="15.75" x14ac:dyDescent="0.25">
      <c r="A23" s="302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>
        <v>30</v>
      </c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30</v>
      </c>
      <c r="AC23" s="55">
        <f t="shared" ref="AC23:AC47" si="7">IFERROR((AB23/$AB$5*1000),"")</f>
        <v>3.4184138559708299</v>
      </c>
      <c r="AD23" s="307"/>
      <c r="AE23" s="308"/>
      <c r="AF23" s="309"/>
    </row>
    <row r="24" spans="1:32" s="21" customFormat="1" ht="15.75" x14ac:dyDescent="0.25">
      <c r="A24" s="302"/>
      <c r="B24" s="54" t="s">
        <v>37</v>
      </c>
      <c r="C24" s="41">
        <v>7</v>
      </c>
      <c r="D24" s="22">
        <v>13</v>
      </c>
      <c r="E24" s="22">
        <v>21.8</v>
      </c>
      <c r="F24" s="22"/>
      <c r="G24" s="22"/>
      <c r="H24" s="22"/>
      <c r="I24" s="22"/>
      <c r="J24" s="22"/>
      <c r="K24" s="22">
        <v>101</v>
      </c>
      <c r="L24" s="42"/>
      <c r="M24" s="41"/>
      <c r="N24" s="22"/>
      <c r="O24" s="22"/>
      <c r="P24" s="22">
        <v>23</v>
      </c>
      <c r="Q24" s="22">
        <v>110</v>
      </c>
      <c r="R24" s="22">
        <v>76.5</v>
      </c>
      <c r="S24" s="22"/>
      <c r="T24" s="22"/>
      <c r="U24" s="22"/>
      <c r="V24" s="32"/>
      <c r="W24" s="273"/>
      <c r="X24" s="253"/>
      <c r="Y24" s="253"/>
      <c r="Z24" s="247"/>
      <c r="AA24" s="274"/>
      <c r="AB24" s="266">
        <f t="shared" si="0"/>
        <v>352.3</v>
      </c>
      <c r="AC24" s="55">
        <f t="shared" si="7"/>
        <v>40.14357338195078</v>
      </c>
      <c r="AD24" s="307"/>
      <c r="AE24" s="308"/>
      <c r="AF24" s="309"/>
    </row>
    <row r="25" spans="1:32" s="21" customFormat="1" ht="15.75" x14ac:dyDescent="0.25">
      <c r="A25" s="302"/>
      <c r="B25" s="141" t="s">
        <v>107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307"/>
      <c r="AE25" s="308"/>
      <c r="AF25" s="309"/>
    </row>
    <row r="26" spans="1:32" s="21" customFormat="1" ht="15.75" x14ac:dyDescent="0.25">
      <c r="A26" s="302"/>
      <c r="B26" s="141" t="s">
        <v>108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7"/>
      <c r="AE26" s="308"/>
      <c r="AF26" s="309"/>
    </row>
    <row r="27" spans="1:32" s="21" customFormat="1" ht="15.75" x14ac:dyDescent="0.25">
      <c r="A27" s="302"/>
      <c r="B27" s="54" t="s">
        <v>38</v>
      </c>
      <c r="C27" s="41">
        <v>3.4</v>
      </c>
      <c r="D27" s="22">
        <v>6</v>
      </c>
      <c r="E27" s="22">
        <v>12</v>
      </c>
      <c r="F27" s="22">
        <v>12.4</v>
      </c>
      <c r="G27" s="22">
        <v>7.4</v>
      </c>
      <c r="H27" s="22">
        <v>13.4</v>
      </c>
      <c r="I27" s="22">
        <v>22.8</v>
      </c>
      <c r="J27" s="22">
        <v>15</v>
      </c>
      <c r="K27" s="22">
        <v>15</v>
      </c>
      <c r="L27" s="42">
        <v>15.2</v>
      </c>
      <c r="M27" s="41">
        <v>7.4</v>
      </c>
      <c r="N27" s="22">
        <v>14.8</v>
      </c>
      <c r="O27" s="22">
        <v>15.4</v>
      </c>
      <c r="P27" s="22">
        <v>27.715</v>
      </c>
      <c r="Q27" s="22">
        <v>15</v>
      </c>
      <c r="R27" s="22">
        <v>14.2</v>
      </c>
      <c r="S27" s="22">
        <v>14.8</v>
      </c>
      <c r="T27" s="22">
        <v>14.6</v>
      </c>
      <c r="U27" s="22">
        <v>14.6</v>
      </c>
      <c r="V27" s="32">
        <v>14.8</v>
      </c>
      <c r="W27" s="273"/>
      <c r="X27" s="253"/>
      <c r="Y27" s="253"/>
      <c r="Z27" s="247"/>
      <c r="AA27" s="274"/>
      <c r="AB27" s="266">
        <f t="shared" si="0"/>
        <v>275.91500000000002</v>
      </c>
      <c r="AC27" s="55">
        <f t="shared" si="7"/>
        <v>31.439721969006385</v>
      </c>
      <c r="AD27" s="307"/>
      <c r="AE27" s="308"/>
      <c r="AF27" s="309"/>
    </row>
    <row r="28" spans="1:32" s="21" customFormat="1" ht="15.75" x14ac:dyDescent="0.25">
      <c r="A28" s="302"/>
      <c r="B28" s="54" t="s">
        <v>39</v>
      </c>
      <c r="C28" s="41">
        <v>3.4</v>
      </c>
      <c r="D28" s="22">
        <v>6</v>
      </c>
      <c r="E28" s="22">
        <v>12</v>
      </c>
      <c r="F28" s="22">
        <v>12.4</v>
      </c>
      <c r="G28" s="22">
        <v>10</v>
      </c>
      <c r="H28" s="22">
        <v>18</v>
      </c>
      <c r="I28" s="22">
        <v>22.8</v>
      </c>
      <c r="J28" s="22">
        <v>17.5</v>
      </c>
      <c r="K28" s="22">
        <v>32.299999999999997</v>
      </c>
      <c r="L28" s="42"/>
      <c r="M28" s="41">
        <v>7.4</v>
      </c>
      <c r="N28" s="22">
        <v>14.8</v>
      </c>
      <c r="O28" s="22">
        <v>15.4</v>
      </c>
      <c r="P28" s="22">
        <v>27.7</v>
      </c>
      <c r="Q28" s="22">
        <v>15</v>
      </c>
      <c r="R28" s="22">
        <v>14.2</v>
      </c>
      <c r="S28" s="22">
        <v>14.8</v>
      </c>
      <c r="T28" s="22">
        <v>14.6</v>
      </c>
      <c r="U28" s="22">
        <v>14.6</v>
      </c>
      <c r="V28" s="32">
        <v>14.8</v>
      </c>
      <c r="W28" s="273"/>
      <c r="X28" s="253"/>
      <c r="Y28" s="253"/>
      <c r="Z28" s="247"/>
      <c r="AA28" s="274"/>
      <c r="AB28" s="266">
        <f t="shared" si="0"/>
        <v>287.70000000000005</v>
      </c>
      <c r="AC28" s="55">
        <f t="shared" si="7"/>
        <v>32.782588878760258</v>
      </c>
      <c r="AD28" s="307"/>
      <c r="AE28" s="308"/>
      <c r="AF28" s="309"/>
    </row>
    <row r="29" spans="1:32" s="21" customFormat="1" ht="15.75" x14ac:dyDescent="0.25">
      <c r="A29" s="302"/>
      <c r="B29" s="54" t="s">
        <v>40</v>
      </c>
      <c r="C29" s="41"/>
      <c r="D29" s="22"/>
      <c r="E29" s="22"/>
      <c r="F29" s="22"/>
      <c r="G29" s="22"/>
      <c r="H29" s="22"/>
      <c r="I29" s="22"/>
      <c r="J29" s="22">
        <v>25</v>
      </c>
      <c r="K29" s="22"/>
      <c r="L29" s="42">
        <v>25</v>
      </c>
      <c r="M29" s="41"/>
      <c r="N29" s="22">
        <v>25</v>
      </c>
      <c r="O29" s="22"/>
      <c r="P29" s="22">
        <v>25</v>
      </c>
      <c r="Q29" s="22"/>
      <c r="R29" s="22"/>
      <c r="S29" s="22"/>
      <c r="T29" s="22">
        <v>25</v>
      </c>
      <c r="U29" s="22"/>
      <c r="V29" s="32"/>
      <c r="W29" s="273"/>
      <c r="X29" s="253"/>
      <c r="Y29" s="253"/>
      <c r="Z29" s="247"/>
      <c r="AA29" s="274"/>
      <c r="AB29" s="266">
        <f t="shared" si="0"/>
        <v>125</v>
      </c>
      <c r="AC29" s="55">
        <f t="shared" si="7"/>
        <v>14.243391066545122</v>
      </c>
      <c r="AD29" s="307"/>
      <c r="AE29" s="308"/>
      <c r="AF29" s="309"/>
    </row>
    <row r="30" spans="1:32" s="21" customFormat="1" ht="15.75" x14ac:dyDescent="0.25">
      <c r="A30" s="302"/>
      <c r="B30" s="54" t="s">
        <v>41</v>
      </c>
      <c r="C30" s="41">
        <v>34.799999999999997</v>
      </c>
      <c r="D30" s="22"/>
      <c r="E30" s="22"/>
      <c r="F30" s="22"/>
      <c r="G30" s="22"/>
      <c r="H30" s="22"/>
      <c r="I30" s="22"/>
      <c r="J30" s="22">
        <v>35</v>
      </c>
      <c r="K30" s="22"/>
      <c r="L30" s="42"/>
      <c r="M30" s="41">
        <v>12</v>
      </c>
      <c r="N30" s="22"/>
      <c r="O30" s="22">
        <v>30.8</v>
      </c>
      <c r="P30" s="22"/>
      <c r="Q30" s="22"/>
      <c r="R30" s="22"/>
      <c r="S30" s="22">
        <v>25</v>
      </c>
      <c r="T30" s="22"/>
      <c r="U30" s="22"/>
      <c r="V30" s="32">
        <v>40</v>
      </c>
      <c r="W30" s="273"/>
      <c r="X30" s="253"/>
      <c r="Y30" s="253"/>
      <c r="Z30" s="247"/>
      <c r="AA30" s="274"/>
      <c r="AB30" s="266">
        <f t="shared" si="0"/>
        <v>177.6</v>
      </c>
      <c r="AC30" s="55">
        <f t="shared" si="7"/>
        <v>20.23701002734731</v>
      </c>
      <c r="AD30" s="307"/>
      <c r="AE30" s="308"/>
      <c r="AF30" s="309"/>
    </row>
    <row r="31" spans="1:32" s="21" customFormat="1" ht="15.75" x14ac:dyDescent="0.25">
      <c r="A31" s="302"/>
      <c r="B31" s="54" t="s">
        <v>42</v>
      </c>
      <c r="C31" s="41"/>
      <c r="D31" s="22"/>
      <c r="E31" s="22"/>
      <c r="F31" s="22"/>
      <c r="G31" s="22"/>
      <c r="H31" s="22"/>
      <c r="I31" s="22"/>
      <c r="J31" s="22"/>
      <c r="K31" s="22"/>
      <c r="L31" s="42"/>
      <c r="M31" s="41"/>
      <c r="N31" s="22"/>
      <c r="O31" s="22">
        <v>25</v>
      </c>
      <c r="P31" s="22"/>
      <c r="Q31" s="22"/>
      <c r="R31" s="22"/>
      <c r="S31" s="22"/>
      <c r="T31" s="22"/>
      <c r="U31" s="22">
        <v>25</v>
      </c>
      <c r="V31" s="32"/>
      <c r="W31" s="273"/>
      <c r="X31" s="253"/>
      <c r="Y31" s="253"/>
      <c r="Z31" s="247"/>
      <c r="AA31" s="274"/>
      <c r="AB31" s="266">
        <f t="shared" si="0"/>
        <v>50</v>
      </c>
      <c r="AC31" s="55">
        <f t="shared" si="7"/>
        <v>5.6973564266180485</v>
      </c>
      <c r="AD31" s="307"/>
      <c r="AE31" s="308"/>
      <c r="AF31" s="309"/>
    </row>
    <row r="32" spans="1:32" s="21" customFormat="1" ht="15.75" x14ac:dyDescent="0.25">
      <c r="A32" s="302"/>
      <c r="B32" s="54" t="s">
        <v>43</v>
      </c>
      <c r="C32" s="41"/>
      <c r="D32" s="22"/>
      <c r="E32" s="22"/>
      <c r="F32" s="22"/>
      <c r="G32" s="22"/>
      <c r="H32" s="22"/>
      <c r="I32" s="22">
        <v>30</v>
      </c>
      <c r="J32" s="22"/>
      <c r="K32" s="22">
        <v>25</v>
      </c>
      <c r="L32" s="42"/>
      <c r="M32" s="41">
        <v>28</v>
      </c>
      <c r="N32" s="22"/>
      <c r="O32" s="22"/>
      <c r="P32" s="22"/>
      <c r="Q32" s="22"/>
      <c r="R32" s="22"/>
      <c r="S32" s="22"/>
      <c r="T32" s="22"/>
      <c r="U32" s="22">
        <v>35</v>
      </c>
      <c r="V32" s="32"/>
      <c r="W32" s="273"/>
      <c r="X32" s="253"/>
      <c r="Y32" s="253"/>
      <c r="Z32" s="247"/>
      <c r="AA32" s="274"/>
      <c r="AB32" s="266">
        <f t="shared" si="0"/>
        <v>118</v>
      </c>
      <c r="AC32" s="55">
        <f t="shared" si="7"/>
        <v>13.445761166818595</v>
      </c>
      <c r="AD32" s="307"/>
      <c r="AE32" s="308"/>
      <c r="AF32" s="309"/>
    </row>
    <row r="33" spans="1:32" s="21" customFormat="1" ht="15.75" x14ac:dyDescent="0.25">
      <c r="A33" s="302"/>
      <c r="B33" s="54" t="s">
        <v>44</v>
      </c>
      <c r="C33" s="41"/>
      <c r="D33" s="22"/>
      <c r="E33" s="22"/>
      <c r="F33" s="22"/>
      <c r="G33" s="22"/>
      <c r="H33" s="22"/>
      <c r="I33" s="22"/>
      <c r="J33" s="22"/>
      <c r="K33" s="22"/>
      <c r="L33" s="42"/>
      <c r="M33" s="41"/>
      <c r="N33" s="22"/>
      <c r="O33" s="22"/>
      <c r="P33" s="22">
        <v>20</v>
      </c>
      <c r="Q33" s="22"/>
      <c r="R33" s="22"/>
      <c r="S33" s="22"/>
      <c r="T33" s="22">
        <v>15</v>
      </c>
      <c r="U33" s="22"/>
      <c r="V33" s="32"/>
      <c r="W33" s="273"/>
      <c r="X33" s="253"/>
      <c r="Y33" s="253"/>
      <c r="Z33" s="247"/>
      <c r="AA33" s="274"/>
      <c r="AB33" s="266">
        <f t="shared" si="0"/>
        <v>35</v>
      </c>
      <c r="AC33" s="55">
        <f t="shared" si="7"/>
        <v>3.9881494986326342</v>
      </c>
      <c r="AD33" s="307"/>
      <c r="AE33" s="308"/>
      <c r="AF33" s="309"/>
    </row>
    <row r="34" spans="1:32" s="21" customFormat="1" ht="15.75" x14ac:dyDescent="0.25">
      <c r="A34" s="302"/>
      <c r="B34" s="54" t="s">
        <v>45</v>
      </c>
      <c r="C34" s="41">
        <v>2</v>
      </c>
      <c r="D34" s="22">
        <v>3</v>
      </c>
      <c r="E34" s="22">
        <v>2</v>
      </c>
      <c r="F34" s="22"/>
      <c r="G34" s="22"/>
      <c r="H34" s="22"/>
      <c r="I34" s="22">
        <v>4</v>
      </c>
      <c r="J34" s="22">
        <v>4</v>
      </c>
      <c r="K34" s="22">
        <v>4</v>
      </c>
      <c r="L34" s="42">
        <v>4</v>
      </c>
      <c r="M34" s="41">
        <v>6</v>
      </c>
      <c r="N34" s="22">
        <v>5</v>
      </c>
      <c r="O34" s="22">
        <v>5</v>
      </c>
      <c r="P34" s="22">
        <v>12</v>
      </c>
      <c r="Q34" s="22">
        <v>5</v>
      </c>
      <c r="R34" s="22">
        <v>5</v>
      </c>
      <c r="S34" s="22">
        <v>6</v>
      </c>
      <c r="T34" s="22">
        <v>5</v>
      </c>
      <c r="U34" s="22">
        <v>5</v>
      </c>
      <c r="V34" s="32">
        <v>5</v>
      </c>
      <c r="W34" s="273"/>
      <c r="X34" s="253"/>
      <c r="Y34" s="253"/>
      <c r="Z34" s="247"/>
      <c r="AA34" s="274"/>
      <c r="AB34" s="266">
        <f t="shared" si="0"/>
        <v>82</v>
      </c>
      <c r="AC34" s="55">
        <f t="shared" si="7"/>
        <v>9.3436645396536004</v>
      </c>
      <c r="AD34" s="307"/>
      <c r="AE34" s="308"/>
      <c r="AF34" s="309"/>
    </row>
    <row r="35" spans="1:32" s="21" customFormat="1" ht="15.75" x14ac:dyDescent="0.25">
      <c r="A35" s="302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7"/>
      <c r="AE35" s="308"/>
      <c r="AF35" s="309"/>
    </row>
    <row r="36" spans="1:32" s="21" customFormat="1" ht="15.75" x14ac:dyDescent="0.25">
      <c r="A36" s="302"/>
      <c r="B36" s="283" t="s">
        <v>109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7"/>
      <c r="AE36" s="308"/>
      <c r="AF36" s="309"/>
    </row>
    <row r="37" spans="1:32" s="21" customFormat="1" ht="15.75" x14ac:dyDescent="0.25">
      <c r="A37" s="302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7"/>
      <c r="AE37" s="308"/>
      <c r="AF37" s="309"/>
    </row>
    <row r="38" spans="1:32" s="21" customFormat="1" ht="15.75" x14ac:dyDescent="0.25">
      <c r="A38" s="302"/>
      <c r="B38" s="283" t="s">
        <v>75</v>
      </c>
      <c r="C38" s="41"/>
      <c r="D38" s="22"/>
      <c r="E38" s="22"/>
      <c r="F38" s="22"/>
      <c r="G38" s="22"/>
      <c r="H38" s="22"/>
      <c r="I38" s="22"/>
      <c r="J38" s="22"/>
      <c r="K38" s="22"/>
      <c r="L38" s="42"/>
      <c r="M38" s="41"/>
      <c r="N38" s="22"/>
      <c r="O38" s="22"/>
      <c r="P38" s="22"/>
      <c r="Q38" s="22">
        <v>3</v>
      </c>
      <c r="R38" s="22"/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3</v>
      </c>
      <c r="AC38" s="55">
        <f t="shared" si="7"/>
        <v>0.34184138559708299</v>
      </c>
      <c r="AD38" s="307"/>
      <c r="AE38" s="308"/>
      <c r="AF38" s="309"/>
    </row>
    <row r="39" spans="1:32" s="21" customFormat="1" ht="15.75" x14ac:dyDescent="0.25">
      <c r="A39" s="302"/>
      <c r="B39" s="283" t="s">
        <v>76</v>
      </c>
      <c r="C39" s="41">
        <v>3.4</v>
      </c>
      <c r="D39" s="22">
        <v>5.44</v>
      </c>
      <c r="E39" s="22">
        <v>6.8</v>
      </c>
      <c r="F39" s="22">
        <v>6.8</v>
      </c>
      <c r="G39" s="22">
        <v>3.4</v>
      </c>
      <c r="H39" s="22">
        <v>6.8</v>
      </c>
      <c r="I39" s="22">
        <v>10.199999999999999</v>
      </c>
      <c r="J39" s="22">
        <v>6.8</v>
      </c>
      <c r="K39" s="22">
        <v>6.8</v>
      </c>
      <c r="L39" s="42">
        <v>6.8</v>
      </c>
      <c r="M39" s="41">
        <v>3.4</v>
      </c>
      <c r="N39" s="22">
        <v>6.8</v>
      </c>
      <c r="O39" s="22">
        <v>3.4</v>
      </c>
      <c r="P39" s="22">
        <v>6.8</v>
      </c>
      <c r="Q39" s="22">
        <v>3.4</v>
      </c>
      <c r="R39" s="22"/>
      <c r="S39" s="22"/>
      <c r="T39" s="22">
        <v>3.4</v>
      </c>
      <c r="U39" s="22">
        <v>3.4</v>
      </c>
      <c r="V39" s="32">
        <v>3.4</v>
      </c>
      <c r="W39" s="273"/>
      <c r="X39" s="253"/>
      <c r="Y39" s="253"/>
      <c r="Z39" s="247"/>
      <c r="AA39" s="274"/>
      <c r="AB39" s="266">
        <f t="shared" si="0"/>
        <v>97.240000000000023</v>
      </c>
      <c r="AC39" s="55">
        <f t="shared" si="7"/>
        <v>11.080218778486785</v>
      </c>
      <c r="AD39" s="307"/>
      <c r="AE39" s="308"/>
      <c r="AF39" s="309"/>
    </row>
    <row r="40" spans="1:32" s="21" customFormat="1" ht="15.75" x14ac:dyDescent="0.25">
      <c r="A40" s="302"/>
      <c r="B40" s="171" t="s">
        <v>96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307"/>
      <c r="AE40" s="308"/>
      <c r="AF40" s="309"/>
    </row>
    <row r="41" spans="1:32" s="21" customFormat="1" ht="15.75" x14ac:dyDescent="0.25">
      <c r="A41" s="302"/>
      <c r="B41" s="284" t="s">
        <v>97</v>
      </c>
      <c r="C41" s="41">
        <v>2</v>
      </c>
      <c r="D41" s="22">
        <v>3.7</v>
      </c>
      <c r="E41" s="22"/>
      <c r="F41" s="22"/>
      <c r="G41" s="22"/>
      <c r="H41" s="22"/>
      <c r="I41" s="22">
        <v>5</v>
      </c>
      <c r="J41" s="22">
        <v>5</v>
      </c>
      <c r="K41" s="22">
        <v>15</v>
      </c>
      <c r="L41" s="42"/>
      <c r="M41" s="41">
        <v>5</v>
      </c>
      <c r="N41" s="22">
        <v>5</v>
      </c>
      <c r="O41" s="22">
        <v>5</v>
      </c>
      <c r="P41" s="22">
        <v>5</v>
      </c>
      <c r="Q41" s="22">
        <v>5</v>
      </c>
      <c r="R41" s="22"/>
      <c r="S41" s="22">
        <v>5</v>
      </c>
      <c r="T41" s="22">
        <v>5</v>
      </c>
      <c r="U41" s="22">
        <v>5</v>
      </c>
      <c r="V41" s="32">
        <v>5</v>
      </c>
      <c r="W41" s="273"/>
      <c r="X41" s="253"/>
      <c r="Y41" s="253"/>
      <c r="Z41" s="247"/>
      <c r="AA41" s="274"/>
      <c r="AB41" s="266">
        <f t="shared" si="0"/>
        <v>75.7</v>
      </c>
      <c r="AC41" s="55">
        <f t="shared" si="7"/>
        <v>8.6257976298997274</v>
      </c>
      <c r="AD41" s="307"/>
      <c r="AE41" s="308"/>
      <c r="AF41" s="309"/>
    </row>
    <row r="42" spans="1:32" s="21" customFormat="1" ht="15.75" x14ac:dyDescent="0.25">
      <c r="A42" s="302"/>
      <c r="B42" s="283" t="s">
        <v>110</v>
      </c>
      <c r="C42" s="41"/>
      <c r="D42" s="22"/>
      <c r="E42" s="22"/>
      <c r="F42" s="22"/>
      <c r="G42" s="22"/>
      <c r="H42" s="22"/>
      <c r="I42" s="22"/>
      <c r="J42" s="22"/>
      <c r="K42" s="22"/>
      <c r="L42" s="42"/>
      <c r="M42" s="41"/>
      <c r="N42" s="22"/>
      <c r="O42" s="22"/>
      <c r="P42" s="22"/>
      <c r="Q42" s="22"/>
      <c r="R42" s="22"/>
      <c r="S42" s="22"/>
      <c r="T42" s="22"/>
      <c r="U42" s="22"/>
      <c r="V42" s="32"/>
      <c r="W42" s="273"/>
      <c r="X42" s="253"/>
      <c r="Y42" s="253"/>
      <c r="Z42" s="247"/>
      <c r="AA42" s="274"/>
      <c r="AB42" s="266">
        <f t="shared" si="0"/>
        <v>0</v>
      </c>
      <c r="AC42" s="55">
        <f t="shared" si="7"/>
        <v>0</v>
      </c>
      <c r="AD42" s="307"/>
      <c r="AE42" s="308"/>
      <c r="AF42" s="309"/>
    </row>
    <row r="43" spans="1:32" s="21" customFormat="1" ht="15.75" x14ac:dyDescent="0.25">
      <c r="A43" s="302"/>
      <c r="B43" s="283" t="s">
        <v>111</v>
      </c>
      <c r="C43" s="41">
        <v>1</v>
      </c>
      <c r="D43" s="22">
        <v>1</v>
      </c>
      <c r="E43" s="22">
        <v>1</v>
      </c>
      <c r="F43" s="22">
        <v>1</v>
      </c>
      <c r="G43" s="22">
        <v>1</v>
      </c>
      <c r="H43" s="22">
        <v>1</v>
      </c>
      <c r="I43" s="22">
        <v>1</v>
      </c>
      <c r="J43" s="22">
        <v>1</v>
      </c>
      <c r="K43" s="22">
        <v>1</v>
      </c>
      <c r="L43" s="42">
        <v>1</v>
      </c>
      <c r="M43" s="41">
        <v>1</v>
      </c>
      <c r="N43" s="22">
        <v>1</v>
      </c>
      <c r="O43" s="22">
        <v>1</v>
      </c>
      <c r="P43" s="22">
        <v>1</v>
      </c>
      <c r="Q43" s="22">
        <v>1</v>
      </c>
      <c r="R43" s="22"/>
      <c r="S43" s="22"/>
      <c r="T43" s="22"/>
      <c r="U43" s="22">
        <v>1</v>
      </c>
      <c r="V43" s="32">
        <v>1</v>
      </c>
      <c r="W43" s="273"/>
      <c r="X43" s="253"/>
      <c r="Y43" s="253"/>
      <c r="Z43" s="247"/>
      <c r="AA43" s="274"/>
      <c r="AB43" s="266">
        <f t="shared" si="0"/>
        <v>17</v>
      </c>
      <c r="AC43" s="55">
        <f t="shared" si="7"/>
        <v>1.9371011850501367</v>
      </c>
      <c r="AD43" s="307"/>
      <c r="AE43" s="308"/>
      <c r="AF43" s="309"/>
    </row>
    <row r="44" spans="1:32" s="21" customFormat="1" ht="15.75" x14ac:dyDescent="0.25">
      <c r="A44" s="302"/>
      <c r="B44" s="283" t="s">
        <v>112</v>
      </c>
      <c r="C44" s="41">
        <v>1</v>
      </c>
      <c r="D44" s="22">
        <v>2</v>
      </c>
      <c r="E44" s="22">
        <v>1</v>
      </c>
      <c r="F44" s="22">
        <v>1</v>
      </c>
      <c r="G44" s="22">
        <v>1</v>
      </c>
      <c r="H44" s="22">
        <v>1</v>
      </c>
      <c r="I44" s="22">
        <v>1</v>
      </c>
      <c r="J44" s="22">
        <v>1</v>
      </c>
      <c r="K44" s="22">
        <v>1</v>
      </c>
      <c r="L44" s="42">
        <v>1</v>
      </c>
      <c r="M44" s="41">
        <v>1</v>
      </c>
      <c r="N44" s="22">
        <v>1</v>
      </c>
      <c r="O44" s="22">
        <v>1</v>
      </c>
      <c r="P44" s="22">
        <v>1</v>
      </c>
      <c r="Q44" s="22">
        <v>1</v>
      </c>
      <c r="R44" s="22"/>
      <c r="S44" s="22"/>
      <c r="T44" s="22"/>
      <c r="U44" s="22">
        <v>2</v>
      </c>
      <c r="V44" s="32">
        <v>1</v>
      </c>
      <c r="W44" s="273"/>
      <c r="X44" s="253"/>
      <c r="Y44" s="253"/>
      <c r="Z44" s="247"/>
      <c r="AA44" s="274"/>
      <c r="AB44" s="266">
        <f t="shared" si="0"/>
        <v>19</v>
      </c>
      <c r="AC44" s="55">
        <f t="shared" si="7"/>
        <v>2.1649954421148587</v>
      </c>
      <c r="AD44" s="307"/>
      <c r="AE44" s="308"/>
      <c r="AF44" s="309"/>
    </row>
    <row r="45" spans="1:32" s="21" customFormat="1" ht="15.75" x14ac:dyDescent="0.25">
      <c r="A45" s="302"/>
      <c r="B45" s="283" t="s">
        <v>113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307"/>
      <c r="AE45" s="308"/>
      <c r="AF45" s="309"/>
    </row>
    <row r="46" spans="1:32" s="21" customFormat="1" ht="15.75" x14ac:dyDescent="0.25">
      <c r="A46" s="302"/>
      <c r="B46" s="283" t="s">
        <v>114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7"/>
      <c r="AE46" s="308"/>
      <c r="AF46" s="309"/>
    </row>
    <row r="47" spans="1:32" s="21" customFormat="1" ht="15.75" x14ac:dyDescent="0.25">
      <c r="A47" s="303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10"/>
      <c r="AE47" s="311"/>
      <c r="AF47" s="312"/>
    </row>
    <row r="48" spans="1:32" s="21" customFormat="1" ht="47.25" x14ac:dyDescent="0.25">
      <c r="A48" s="301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0</v>
      </c>
      <c r="H48" s="24">
        <f t="shared" si="8"/>
        <v>0</v>
      </c>
      <c r="I48" s="24">
        <f t="shared" si="8"/>
        <v>0</v>
      </c>
      <c r="J48" s="24">
        <f t="shared" si="8"/>
        <v>0</v>
      </c>
      <c r="K48" s="24">
        <f t="shared" si="8"/>
        <v>0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0</v>
      </c>
      <c r="R48" s="24">
        <f t="shared" si="8"/>
        <v>0</v>
      </c>
      <c r="S48" s="24">
        <f t="shared" si="8"/>
        <v>0</v>
      </c>
      <c r="T48" s="24">
        <f t="shared" si="8"/>
        <v>0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0</v>
      </c>
      <c r="AC48" s="56">
        <f t="shared" ref="AC48:AC53" si="9">IFERROR((AB48/$AB$5*1000),"")</f>
        <v>0</v>
      </c>
      <c r="AD48" s="24">
        <v>5</v>
      </c>
      <c r="AE48" s="63">
        <f>IFERROR((AC48-AD48),"")</f>
        <v>-5</v>
      </c>
      <c r="AF48" s="48">
        <f>IFERROR((AC48*100/AD48),"")</f>
        <v>0</v>
      </c>
    </row>
    <row r="49" spans="1:32" s="21" customFormat="1" ht="15.75" x14ac:dyDescent="0.25">
      <c r="A49" s="302"/>
      <c r="B49" s="54" t="s">
        <v>47</v>
      </c>
      <c r="C49" s="41"/>
      <c r="D49" s="22"/>
      <c r="E49" s="22"/>
      <c r="F49" s="22"/>
      <c r="G49" s="22"/>
      <c r="H49" s="22"/>
      <c r="I49" s="22"/>
      <c r="J49" s="22"/>
      <c r="K49" s="22"/>
      <c r="L49" s="42"/>
      <c r="M49" s="41"/>
      <c r="N49" s="22"/>
      <c r="O49" s="22"/>
      <c r="P49" s="22"/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0</v>
      </c>
      <c r="AC49" s="55">
        <f t="shared" si="9"/>
        <v>0</v>
      </c>
      <c r="AD49" s="304"/>
      <c r="AE49" s="305"/>
      <c r="AF49" s="306"/>
    </row>
    <row r="50" spans="1:32" s="21" customFormat="1" ht="15.75" x14ac:dyDescent="0.25">
      <c r="A50" s="302"/>
      <c r="B50" s="54" t="s">
        <v>48</v>
      </c>
      <c r="C50" s="41"/>
      <c r="D50" s="22"/>
      <c r="E50" s="22"/>
      <c r="F50" s="22"/>
      <c r="G50" s="22"/>
      <c r="H50" s="22"/>
      <c r="I50" s="22"/>
      <c r="J50" s="22"/>
      <c r="K50" s="22"/>
      <c r="L50" s="42"/>
      <c r="M50" s="41"/>
      <c r="N50" s="22"/>
      <c r="O50" s="22"/>
      <c r="P50" s="22"/>
      <c r="Q50" s="22"/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0</v>
      </c>
      <c r="AC50" s="55">
        <f t="shared" si="9"/>
        <v>0</v>
      </c>
      <c r="AD50" s="307"/>
      <c r="AE50" s="308"/>
      <c r="AF50" s="309"/>
    </row>
    <row r="51" spans="1:32" s="21" customFormat="1" ht="15.75" x14ac:dyDescent="0.25">
      <c r="A51" s="303"/>
      <c r="B51" s="141" t="s">
        <v>106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0</v>
      </c>
      <c r="AC51" s="55">
        <f t="shared" si="9"/>
        <v>0</v>
      </c>
      <c r="AD51" s="310"/>
      <c r="AE51" s="311"/>
      <c r="AF51" s="312"/>
    </row>
    <row r="52" spans="1:32" s="21" customFormat="1" ht="15.75" x14ac:dyDescent="0.25">
      <c r="A52" s="286">
        <v>9</v>
      </c>
      <c r="B52" s="53" t="s">
        <v>8</v>
      </c>
      <c r="C52" s="43">
        <f t="shared" ref="C52:L52" si="10">SUM(C53:C65)</f>
        <v>29.7</v>
      </c>
      <c r="D52" s="24">
        <f t="shared" si="10"/>
        <v>33.299999999999997</v>
      </c>
      <c r="E52" s="24">
        <f t="shared" si="10"/>
        <v>62</v>
      </c>
      <c r="F52" s="24">
        <f t="shared" si="10"/>
        <v>75.800000000000011</v>
      </c>
      <c r="G52" s="24">
        <f t="shared" si="10"/>
        <v>0.7</v>
      </c>
      <c r="H52" s="24">
        <f t="shared" si="10"/>
        <v>85.5</v>
      </c>
      <c r="I52" s="24">
        <f t="shared" si="10"/>
        <v>0</v>
      </c>
      <c r="J52" s="24">
        <f t="shared" si="10"/>
        <v>87.5</v>
      </c>
      <c r="K52" s="24">
        <f t="shared" si="10"/>
        <v>80.3</v>
      </c>
      <c r="L52" s="44">
        <f t="shared" si="10"/>
        <v>10</v>
      </c>
      <c r="M52" s="43">
        <f t="shared" ref="M52:AA52" si="11">SUM(M53:M65)</f>
        <v>76</v>
      </c>
      <c r="N52" s="24">
        <f t="shared" si="11"/>
        <v>95.6</v>
      </c>
      <c r="O52" s="24">
        <f t="shared" si="11"/>
        <v>90.2</v>
      </c>
      <c r="P52" s="24">
        <f t="shared" si="11"/>
        <v>81.400000000000006</v>
      </c>
      <c r="Q52" s="24">
        <f t="shared" si="11"/>
        <v>87.8</v>
      </c>
      <c r="R52" s="24">
        <f t="shared" si="11"/>
        <v>0</v>
      </c>
      <c r="S52" s="24">
        <f t="shared" si="11"/>
        <v>85.7</v>
      </c>
      <c r="T52" s="24">
        <f t="shared" si="11"/>
        <v>95.4</v>
      </c>
      <c r="U52" s="24">
        <f t="shared" si="11"/>
        <v>89</v>
      </c>
      <c r="V52" s="33">
        <f t="shared" si="11"/>
        <v>86</v>
      </c>
      <c r="W52" s="275">
        <f t="shared" si="11"/>
        <v>0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1251.9000000000001</v>
      </c>
      <c r="AC52" s="56">
        <f t="shared" si="9"/>
        <v>142.65041020966274</v>
      </c>
      <c r="AD52" s="24">
        <v>150</v>
      </c>
      <c r="AE52" s="63">
        <f>IFERROR((AC52-AD52),"")</f>
        <v>-7.3495897903372622</v>
      </c>
      <c r="AF52" s="48">
        <f>IFERROR((AC52*100/AD52),"")</f>
        <v>95.100273473108487</v>
      </c>
    </row>
    <row r="53" spans="1:32" s="21" customFormat="1" ht="15.75" x14ac:dyDescent="0.25">
      <c r="A53" s="286"/>
      <c r="B53" s="54" t="s">
        <v>49</v>
      </c>
      <c r="C53" s="45">
        <v>29.2</v>
      </c>
      <c r="D53" s="22">
        <v>29.3</v>
      </c>
      <c r="E53" s="22">
        <v>60</v>
      </c>
      <c r="F53" s="22">
        <v>69.900000000000006</v>
      </c>
      <c r="G53" s="22"/>
      <c r="H53" s="22"/>
      <c r="I53" s="22"/>
      <c r="J53" s="22"/>
      <c r="K53" s="22">
        <v>75.8</v>
      </c>
      <c r="L53" s="42">
        <v>10</v>
      </c>
      <c r="M53" s="45">
        <v>73.599999999999994</v>
      </c>
      <c r="N53" s="22">
        <v>10</v>
      </c>
      <c r="O53" s="22">
        <v>10</v>
      </c>
      <c r="P53" s="22"/>
      <c r="Q53" s="22">
        <v>80.3</v>
      </c>
      <c r="R53" s="22"/>
      <c r="S53" s="22">
        <v>10</v>
      </c>
      <c r="T53" s="22">
        <v>10</v>
      </c>
      <c r="U53" s="22"/>
      <c r="V53" s="32">
        <v>78.599999999999994</v>
      </c>
      <c r="W53" s="273"/>
      <c r="X53" s="253"/>
      <c r="Y53" s="253"/>
      <c r="Z53" s="247"/>
      <c r="AA53" s="274"/>
      <c r="AB53" s="266">
        <f t="shared" si="0"/>
        <v>546.69999999999993</v>
      </c>
      <c r="AC53" s="55">
        <f t="shared" si="9"/>
        <v>62.294895168641744</v>
      </c>
      <c r="AD53" s="29"/>
      <c r="AE53" s="25"/>
      <c r="AF53" s="49"/>
    </row>
    <row r="54" spans="1:32" s="21" customFormat="1" ht="15.75" x14ac:dyDescent="0.25">
      <c r="A54" s="286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286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286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286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286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286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286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286"/>
      <c r="B61" s="54" t="s">
        <v>60</v>
      </c>
      <c r="C61" s="45"/>
      <c r="D61" s="22">
        <v>3</v>
      </c>
      <c r="E61" s="22"/>
      <c r="F61" s="22">
        <v>3.9</v>
      </c>
      <c r="G61" s="22"/>
      <c r="H61" s="22"/>
      <c r="I61" s="22"/>
      <c r="J61" s="22">
        <v>4.5</v>
      </c>
      <c r="K61" s="22">
        <v>4.5</v>
      </c>
      <c r="L61" s="42"/>
      <c r="M61" s="45"/>
      <c r="N61" s="22"/>
      <c r="O61" s="22"/>
      <c r="P61" s="22"/>
      <c r="Q61" s="22">
        <v>5</v>
      </c>
      <c r="R61" s="22"/>
      <c r="S61" s="22"/>
      <c r="T61" s="22"/>
      <c r="U61" s="22"/>
      <c r="V61" s="32">
        <v>5</v>
      </c>
      <c r="W61" s="273"/>
      <c r="X61" s="253"/>
      <c r="Y61" s="253"/>
      <c r="Z61" s="247"/>
      <c r="AA61" s="274"/>
      <c r="AB61" s="266">
        <f t="shared" si="0"/>
        <v>25.9</v>
      </c>
      <c r="AC61" s="55">
        <f t="shared" si="12"/>
        <v>2.9512306289881494</v>
      </c>
      <c r="AD61" s="30"/>
      <c r="AE61" s="26"/>
      <c r="AF61" s="50"/>
    </row>
    <row r="62" spans="1:32" s="21" customFormat="1" ht="15.75" x14ac:dyDescent="0.25">
      <c r="A62" s="286"/>
      <c r="B62" s="54" t="s">
        <v>55</v>
      </c>
      <c r="C62" s="41">
        <v>0.5</v>
      </c>
      <c r="D62" s="22">
        <v>1</v>
      </c>
      <c r="E62" s="22">
        <v>2</v>
      </c>
      <c r="F62" s="22">
        <v>2</v>
      </c>
      <c r="G62" s="22">
        <v>0.7</v>
      </c>
      <c r="H62" s="22">
        <v>2.2000000000000002</v>
      </c>
      <c r="I62" s="22"/>
      <c r="J62" s="22"/>
      <c r="K62" s="22"/>
      <c r="L62" s="42"/>
      <c r="M62" s="41">
        <v>2.4</v>
      </c>
      <c r="N62" s="22"/>
      <c r="O62" s="22"/>
      <c r="P62" s="22"/>
      <c r="Q62" s="22">
        <v>2.5</v>
      </c>
      <c r="R62" s="22"/>
      <c r="S62" s="22"/>
      <c r="T62" s="22">
        <v>2.4</v>
      </c>
      <c r="U62" s="22"/>
      <c r="V62" s="32">
        <v>2.4</v>
      </c>
      <c r="W62" s="273"/>
      <c r="X62" s="253"/>
      <c r="Y62" s="253"/>
      <c r="Z62" s="247"/>
      <c r="AA62" s="274"/>
      <c r="AB62" s="266">
        <f t="shared" si="0"/>
        <v>18.100000000000001</v>
      </c>
      <c r="AC62" s="55">
        <f t="shared" si="12"/>
        <v>2.0624430264357341</v>
      </c>
      <c r="AD62" s="30"/>
      <c r="AE62" s="26"/>
      <c r="AF62" s="50"/>
    </row>
    <row r="63" spans="1:32" s="21" customFormat="1" ht="15.75" x14ac:dyDescent="0.25">
      <c r="A63" s="286"/>
      <c r="B63" s="54" t="s">
        <v>56</v>
      </c>
      <c r="C63" s="41"/>
      <c r="D63" s="22"/>
      <c r="E63" s="22"/>
      <c r="F63" s="22"/>
      <c r="G63" s="22"/>
      <c r="H63" s="22"/>
      <c r="I63" s="22"/>
      <c r="J63" s="22">
        <v>83</v>
      </c>
      <c r="K63" s="22"/>
      <c r="L63" s="42"/>
      <c r="M63" s="41"/>
      <c r="N63" s="22">
        <v>85.6</v>
      </c>
      <c r="O63" s="22"/>
      <c r="P63" s="22"/>
      <c r="Q63" s="22"/>
      <c r="R63" s="22"/>
      <c r="S63" s="22"/>
      <c r="T63" s="22">
        <v>83</v>
      </c>
      <c r="U63" s="22"/>
      <c r="V63" s="32"/>
      <c r="W63" s="273"/>
      <c r="X63" s="253"/>
      <c r="Y63" s="253"/>
      <c r="Z63" s="247"/>
      <c r="AA63" s="274"/>
      <c r="AB63" s="266">
        <f t="shared" si="0"/>
        <v>251.6</v>
      </c>
      <c r="AC63" s="55">
        <f t="shared" si="12"/>
        <v>28.669097538742026</v>
      </c>
      <c r="AD63" s="30"/>
      <c r="AE63" s="26"/>
      <c r="AF63" s="50"/>
    </row>
    <row r="64" spans="1:32" s="21" customFormat="1" ht="15.75" x14ac:dyDescent="0.25">
      <c r="A64" s="286"/>
      <c r="B64" s="54" t="s">
        <v>57</v>
      </c>
      <c r="C64" s="41"/>
      <c r="D64" s="22"/>
      <c r="E64" s="22"/>
      <c r="F64" s="22"/>
      <c r="G64" s="22"/>
      <c r="H64" s="22">
        <v>83.3</v>
      </c>
      <c r="I64" s="22"/>
      <c r="J64" s="22"/>
      <c r="K64" s="22"/>
      <c r="L64" s="42"/>
      <c r="M64" s="41"/>
      <c r="N64" s="22"/>
      <c r="O64" s="22">
        <v>80.2</v>
      </c>
      <c r="P64" s="22"/>
      <c r="Q64" s="22"/>
      <c r="R64" s="22"/>
      <c r="S64" s="22"/>
      <c r="T64" s="22"/>
      <c r="U64" s="22">
        <v>89</v>
      </c>
      <c r="V64" s="32"/>
      <c r="W64" s="273"/>
      <c r="X64" s="253"/>
      <c r="Y64" s="253"/>
      <c r="Z64" s="247"/>
      <c r="AA64" s="274"/>
      <c r="AB64" s="266">
        <f t="shared" si="0"/>
        <v>252.5</v>
      </c>
      <c r="AC64" s="55">
        <f t="shared" si="12"/>
        <v>28.77164995442115</v>
      </c>
      <c r="AD64" s="30"/>
      <c r="AE64" s="26"/>
      <c r="AF64" s="50"/>
    </row>
    <row r="65" spans="1:32" s="21" customFormat="1" ht="15.75" x14ac:dyDescent="0.25">
      <c r="A65" s="286"/>
      <c r="B65" s="54" t="s">
        <v>58</v>
      </c>
      <c r="C65" s="41"/>
      <c r="D65" s="22"/>
      <c r="E65" s="22"/>
      <c r="F65" s="22"/>
      <c r="G65" s="22"/>
      <c r="H65" s="22"/>
      <c r="I65" s="22"/>
      <c r="J65" s="22"/>
      <c r="K65" s="22"/>
      <c r="L65" s="42"/>
      <c r="M65" s="41"/>
      <c r="N65" s="22"/>
      <c r="O65" s="22"/>
      <c r="P65" s="22">
        <v>81.400000000000006</v>
      </c>
      <c r="Q65" s="22"/>
      <c r="R65" s="22"/>
      <c r="S65" s="22">
        <v>75.7</v>
      </c>
      <c r="T65" s="22"/>
      <c r="U65" s="22"/>
      <c r="V65" s="32"/>
      <c r="W65" s="273"/>
      <c r="X65" s="253"/>
      <c r="Y65" s="253"/>
      <c r="Z65" s="247"/>
      <c r="AA65" s="274"/>
      <c r="AB65" s="266">
        <f t="shared" si="0"/>
        <v>157.10000000000002</v>
      </c>
      <c r="AC65" s="55">
        <f t="shared" si="12"/>
        <v>17.901093892433916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>
        <v>2</v>
      </c>
      <c r="D66" s="22">
        <v>4</v>
      </c>
      <c r="E66" s="22"/>
      <c r="F66" s="22">
        <v>6</v>
      </c>
      <c r="G66" s="22">
        <v>2</v>
      </c>
      <c r="H66" s="22">
        <v>6</v>
      </c>
      <c r="I66" s="22">
        <v>8</v>
      </c>
      <c r="J66" s="22">
        <v>2.5</v>
      </c>
      <c r="K66" s="22">
        <v>6</v>
      </c>
      <c r="L66" s="42">
        <v>10.199999999999999</v>
      </c>
      <c r="M66" s="41">
        <v>4.5</v>
      </c>
      <c r="N66" s="22">
        <v>6</v>
      </c>
      <c r="O66" s="22">
        <v>2.6</v>
      </c>
      <c r="P66" s="22"/>
      <c r="Q66" s="22">
        <v>10</v>
      </c>
      <c r="R66" s="22"/>
      <c r="S66" s="22"/>
      <c r="T66" s="22"/>
      <c r="U66" s="22"/>
      <c r="V66" s="285">
        <v>19.3</v>
      </c>
      <c r="W66" s="273"/>
      <c r="X66" s="253"/>
      <c r="Y66" s="253"/>
      <c r="Z66" s="247"/>
      <c r="AA66" s="274"/>
      <c r="AB66" s="266">
        <f t="shared" si="0"/>
        <v>89.100000000000009</v>
      </c>
      <c r="AC66" s="55">
        <f t="shared" si="12"/>
        <v>10.152689152233364</v>
      </c>
      <c r="AD66" s="28">
        <v>10</v>
      </c>
      <c r="AE66" s="23">
        <f t="shared" ref="AE66:AE67" si="13">IFERROR((AC66-AD66),"")</f>
        <v>0.15268915223336421</v>
      </c>
      <c r="AF66" s="47">
        <f>IFERROR((AC66*100/AD66),"")</f>
        <v>101.52689152233364</v>
      </c>
    </row>
    <row r="67" spans="1:32" s="21" customFormat="1" ht="15.75" x14ac:dyDescent="0.25">
      <c r="A67" s="286">
        <v>11</v>
      </c>
      <c r="B67" s="53" t="s">
        <v>9</v>
      </c>
      <c r="C67" s="43">
        <f t="shared" ref="C67:L67" si="14">SUM(C68:C70)</f>
        <v>3.9</v>
      </c>
      <c r="D67" s="24">
        <f t="shared" si="14"/>
        <v>0</v>
      </c>
      <c r="E67" s="24">
        <f t="shared" si="14"/>
        <v>8.3000000000000007</v>
      </c>
      <c r="F67" s="24">
        <f t="shared" si="14"/>
        <v>8.3000000000000007</v>
      </c>
      <c r="G67" s="24">
        <f t="shared" si="14"/>
        <v>7.2</v>
      </c>
      <c r="H67" s="24">
        <f t="shared" si="14"/>
        <v>0</v>
      </c>
      <c r="I67" s="24">
        <f t="shared" si="14"/>
        <v>12</v>
      </c>
      <c r="J67" s="24">
        <f t="shared" si="14"/>
        <v>12</v>
      </c>
      <c r="K67" s="24">
        <f t="shared" si="14"/>
        <v>12</v>
      </c>
      <c r="L67" s="44">
        <f t="shared" si="14"/>
        <v>0</v>
      </c>
      <c r="M67" s="43">
        <f t="shared" ref="M67:AA67" si="15">SUM(M68:M70)</f>
        <v>12</v>
      </c>
      <c r="N67" s="24">
        <f t="shared" si="15"/>
        <v>12</v>
      </c>
      <c r="O67" s="24">
        <f t="shared" si="15"/>
        <v>0</v>
      </c>
      <c r="P67" s="24">
        <f t="shared" si="15"/>
        <v>12</v>
      </c>
      <c r="Q67" s="24">
        <f t="shared" si="15"/>
        <v>0</v>
      </c>
      <c r="R67" s="24">
        <f t="shared" si="15"/>
        <v>0</v>
      </c>
      <c r="S67" s="24">
        <f t="shared" si="15"/>
        <v>12</v>
      </c>
      <c r="T67" s="24">
        <f t="shared" si="15"/>
        <v>12</v>
      </c>
      <c r="U67" s="24">
        <f t="shared" si="15"/>
        <v>12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135.69999999999999</v>
      </c>
      <c r="AC67" s="56">
        <f>IFERROR((AB67/$AB$5*1000),"")</f>
        <v>15.462625341841385</v>
      </c>
      <c r="AD67" s="24">
        <v>10</v>
      </c>
      <c r="AE67" s="63">
        <f t="shared" si="13"/>
        <v>5.4626253418413846</v>
      </c>
      <c r="AF67" s="48">
        <f>IFERROR((AC67*100/AD67),"")</f>
        <v>154.62625341841385</v>
      </c>
    </row>
    <row r="68" spans="1:32" s="21" customFormat="1" ht="15.75" x14ac:dyDescent="0.25">
      <c r="A68" s="286"/>
      <c r="B68" s="54" t="s">
        <v>61</v>
      </c>
      <c r="C68" s="41">
        <v>3.9</v>
      </c>
      <c r="D68" s="22"/>
      <c r="E68" s="22">
        <v>8.3000000000000007</v>
      </c>
      <c r="F68" s="22">
        <v>8.3000000000000007</v>
      </c>
      <c r="G68" s="22">
        <v>7.2</v>
      </c>
      <c r="H68" s="22"/>
      <c r="I68" s="22">
        <v>12</v>
      </c>
      <c r="J68" s="22"/>
      <c r="K68" s="22">
        <v>12</v>
      </c>
      <c r="L68" s="42"/>
      <c r="M68" s="41"/>
      <c r="N68" s="22">
        <v>12</v>
      </c>
      <c r="O68" s="22"/>
      <c r="P68" s="22"/>
      <c r="Q68" s="22"/>
      <c r="R68" s="22"/>
      <c r="S68" s="22"/>
      <c r="T68" s="22">
        <v>12</v>
      </c>
      <c r="U68" s="22">
        <v>12</v>
      </c>
      <c r="V68" s="32"/>
      <c r="W68" s="273"/>
      <c r="X68" s="253"/>
      <c r="Y68" s="253"/>
      <c r="Z68" s="247"/>
      <c r="AA68" s="274"/>
      <c r="AB68" s="266">
        <f t="shared" si="0"/>
        <v>87.7</v>
      </c>
      <c r="AC68" s="55">
        <f>IFERROR((AB68/$AB$5*1000),"")</f>
        <v>9.9931631722880585</v>
      </c>
      <c r="AD68" s="29"/>
      <c r="AE68" s="25"/>
      <c r="AF68" s="49"/>
    </row>
    <row r="69" spans="1:32" s="21" customFormat="1" ht="15.75" x14ac:dyDescent="0.25">
      <c r="A69" s="286"/>
      <c r="B69" s="54" t="s">
        <v>62</v>
      </c>
      <c r="C69" s="41"/>
      <c r="D69" s="22"/>
      <c r="E69" s="22"/>
      <c r="F69" s="22"/>
      <c r="G69" s="22"/>
      <c r="H69" s="22"/>
      <c r="I69" s="22"/>
      <c r="J69" s="22">
        <v>12</v>
      </c>
      <c r="K69" s="22"/>
      <c r="L69" s="42"/>
      <c r="M69" s="41">
        <v>12</v>
      </c>
      <c r="N69" s="22"/>
      <c r="O69" s="22"/>
      <c r="P69" s="22">
        <v>12</v>
      </c>
      <c r="Q69" s="22"/>
      <c r="R69" s="22"/>
      <c r="S69" s="22">
        <v>12</v>
      </c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48</v>
      </c>
      <c r="AC69" s="55">
        <f t="shared" ref="AC69:AC74" si="16">IFERROR((AB69/$AB$5*1000),"")</f>
        <v>5.4694621695533279</v>
      </c>
      <c r="AD69" s="30"/>
      <c r="AE69" s="26"/>
      <c r="AF69" s="50"/>
    </row>
    <row r="70" spans="1:32" s="21" customFormat="1" ht="15.75" x14ac:dyDescent="0.25">
      <c r="A70" s="286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3.7</v>
      </c>
      <c r="D71" s="22">
        <v>5</v>
      </c>
      <c r="E71" s="22">
        <v>6</v>
      </c>
      <c r="F71" s="22">
        <v>10</v>
      </c>
      <c r="G71" s="22">
        <v>5</v>
      </c>
      <c r="H71" s="22">
        <v>14.5</v>
      </c>
      <c r="I71" s="22">
        <v>10</v>
      </c>
      <c r="J71" s="22">
        <v>15</v>
      </c>
      <c r="K71" s="22">
        <v>10</v>
      </c>
      <c r="L71" s="42">
        <v>12.3</v>
      </c>
      <c r="M71" s="41">
        <v>13.9</v>
      </c>
      <c r="N71" s="22">
        <v>12.36</v>
      </c>
      <c r="O71" s="22">
        <v>15.1</v>
      </c>
      <c r="P71" s="22">
        <v>10</v>
      </c>
      <c r="Q71" s="22">
        <v>12.5</v>
      </c>
      <c r="R71" s="22">
        <v>14.65</v>
      </c>
      <c r="S71" s="22">
        <v>12.5</v>
      </c>
      <c r="T71" s="22">
        <v>12</v>
      </c>
      <c r="U71" s="22">
        <v>7.2</v>
      </c>
      <c r="V71" s="32">
        <v>13.9</v>
      </c>
      <c r="W71" s="273"/>
      <c r="X71" s="253"/>
      <c r="Y71" s="253"/>
      <c r="Z71" s="247"/>
      <c r="AA71" s="274"/>
      <c r="AB71" s="266">
        <f t="shared" si="0"/>
        <v>215.61</v>
      </c>
      <c r="AC71" s="55">
        <f t="shared" si="16"/>
        <v>24.568140382862357</v>
      </c>
      <c r="AD71" s="28">
        <v>50</v>
      </c>
      <c r="AE71" s="23">
        <f t="shared" ref="AE71:AE75" si="17">IFERROR((AC71-AD71),"")</f>
        <v>-25.431859617137643</v>
      </c>
      <c r="AF71" s="47">
        <f>IFERROR((AC71*100/AD71),"")</f>
        <v>49.136280765724713</v>
      </c>
    </row>
    <row r="72" spans="1:32" s="21" customFormat="1" ht="31.5" x14ac:dyDescent="0.25">
      <c r="A72" s="46">
        <v>13</v>
      </c>
      <c r="B72" s="52" t="s">
        <v>11</v>
      </c>
      <c r="C72" s="41">
        <v>2.2999999999999998</v>
      </c>
      <c r="D72" s="22">
        <v>6.1</v>
      </c>
      <c r="E72" s="22">
        <v>11.4</v>
      </c>
      <c r="F72" s="22">
        <v>10.5</v>
      </c>
      <c r="G72" s="22">
        <v>3.7</v>
      </c>
      <c r="H72" s="22">
        <v>11.3</v>
      </c>
      <c r="I72" s="22">
        <v>12.1</v>
      </c>
      <c r="J72" s="22">
        <v>11.5</v>
      </c>
      <c r="K72" s="22">
        <v>11.5</v>
      </c>
      <c r="L72" s="42">
        <v>10.9</v>
      </c>
      <c r="M72" s="41">
        <v>12.4</v>
      </c>
      <c r="N72" s="22">
        <v>11.3</v>
      </c>
      <c r="O72" s="22">
        <v>12.1</v>
      </c>
      <c r="P72" s="22">
        <v>11</v>
      </c>
      <c r="Q72" s="22">
        <v>10.8</v>
      </c>
      <c r="R72" s="22">
        <v>11.3</v>
      </c>
      <c r="S72" s="22">
        <v>11.9</v>
      </c>
      <c r="T72" s="22">
        <v>11.3</v>
      </c>
      <c r="U72" s="22">
        <v>11.2</v>
      </c>
      <c r="V72" s="32">
        <v>11.4</v>
      </c>
      <c r="W72" s="273"/>
      <c r="X72" s="253"/>
      <c r="Y72" s="253"/>
      <c r="Z72" s="247"/>
      <c r="AA72" s="274"/>
      <c r="AB72" s="266">
        <f t="shared" si="0"/>
        <v>206.00000000000006</v>
      </c>
      <c r="AC72" s="55">
        <f t="shared" si="16"/>
        <v>23.473108477666369</v>
      </c>
      <c r="AD72" s="28">
        <v>23</v>
      </c>
      <c r="AE72" s="23">
        <f t="shared" si="17"/>
        <v>0.47310847766636854</v>
      </c>
      <c r="AF72" s="47">
        <f>IFERROR((AC72*100/AD72),"")</f>
        <v>102.05699338115812</v>
      </c>
    </row>
    <row r="73" spans="1:32" s="21" customFormat="1" ht="15.75" x14ac:dyDescent="0.25">
      <c r="A73" s="46">
        <v>14</v>
      </c>
      <c r="B73" s="52" t="s">
        <v>12</v>
      </c>
      <c r="C73" s="41">
        <v>0.6</v>
      </c>
      <c r="D73" s="22">
        <v>1.6</v>
      </c>
      <c r="E73" s="22">
        <v>2.4</v>
      </c>
      <c r="F73" s="22">
        <v>4</v>
      </c>
      <c r="G73" s="22">
        <v>1.2</v>
      </c>
      <c r="H73" s="22">
        <v>3.9</v>
      </c>
      <c r="I73" s="22">
        <v>4.5</v>
      </c>
      <c r="J73" s="22">
        <v>5</v>
      </c>
      <c r="K73" s="22">
        <v>5.5</v>
      </c>
      <c r="L73" s="42">
        <v>3</v>
      </c>
      <c r="M73" s="41">
        <v>2</v>
      </c>
      <c r="N73" s="22">
        <v>4.5</v>
      </c>
      <c r="O73" s="22">
        <v>4.5</v>
      </c>
      <c r="P73" s="22">
        <v>6</v>
      </c>
      <c r="Q73" s="22">
        <v>4.5</v>
      </c>
      <c r="R73" s="22">
        <v>4.7</v>
      </c>
      <c r="S73" s="22">
        <v>5.5</v>
      </c>
      <c r="T73" s="22">
        <v>3</v>
      </c>
      <c r="U73" s="22">
        <v>4.8</v>
      </c>
      <c r="V73" s="32">
        <v>4.5</v>
      </c>
      <c r="W73" s="273"/>
      <c r="X73" s="253"/>
      <c r="Y73" s="253"/>
      <c r="Z73" s="247"/>
      <c r="AA73" s="274"/>
      <c r="AB73" s="266">
        <f t="shared" si="0"/>
        <v>75.7</v>
      </c>
      <c r="AC73" s="55">
        <f t="shared" si="16"/>
        <v>8.6257976298997274</v>
      </c>
      <c r="AD73" s="28">
        <v>12</v>
      </c>
      <c r="AE73" s="23">
        <f t="shared" si="17"/>
        <v>-3.3742023701002726</v>
      </c>
      <c r="AF73" s="47">
        <f>IFERROR((AC73*100/AD73),"")</f>
        <v>71.88164691583107</v>
      </c>
    </row>
    <row r="74" spans="1:32" s="21" customFormat="1" ht="15.75" x14ac:dyDescent="0.25">
      <c r="A74" s="46">
        <v>15</v>
      </c>
      <c r="B74" s="52" t="s">
        <v>13</v>
      </c>
      <c r="C74" s="41">
        <v>6.9</v>
      </c>
      <c r="D74" s="22">
        <v>8.8800000000000008</v>
      </c>
      <c r="E74" s="22"/>
      <c r="F74" s="22">
        <v>24.84</v>
      </c>
      <c r="G74" s="22"/>
      <c r="H74" s="22">
        <v>23.16</v>
      </c>
      <c r="I74" s="22"/>
      <c r="J74" s="22">
        <v>5.4</v>
      </c>
      <c r="K74" s="22">
        <v>33.299999999999997</v>
      </c>
      <c r="L74" s="42"/>
      <c r="M74" s="41">
        <v>33.299999999999997</v>
      </c>
      <c r="N74" s="22"/>
      <c r="O74" s="22">
        <v>7.2</v>
      </c>
      <c r="P74" s="22">
        <v>33.9</v>
      </c>
      <c r="Q74" s="22"/>
      <c r="R74" s="22">
        <v>36.9</v>
      </c>
      <c r="S74" s="22"/>
      <c r="T74" s="22"/>
      <c r="U74" s="22">
        <v>29.34</v>
      </c>
      <c r="V74" s="32">
        <v>6</v>
      </c>
      <c r="W74" s="273"/>
      <c r="X74" s="253"/>
      <c r="Y74" s="253"/>
      <c r="Z74" s="247"/>
      <c r="AA74" s="274"/>
      <c r="AB74" s="266">
        <f t="shared" si="0"/>
        <v>249.12</v>
      </c>
      <c r="AC74" s="55">
        <f t="shared" si="16"/>
        <v>28.386508659981768</v>
      </c>
      <c r="AD74" s="28">
        <v>30</v>
      </c>
      <c r="AE74" s="23">
        <f t="shared" si="17"/>
        <v>-1.613491340018232</v>
      </c>
      <c r="AF74" s="47">
        <f>IFERROR((AC74*100/AD74),"")</f>
        <v>94.621695533272558</v>
      </c>
    </row>
    <row r="75" spans="1:32" s="21" customFormat="1" ht="31.5" x14ac:dyDescent="0.25">
      <c r="A75" s="286">
        <v>16</v>
      </c>
      <c r="B75" s="53" t="s">
        <v>14</v>
      </c>
      <c r="C75" s="43">
        <f t="shared" ref="C75:L75" si="18">SUM(C76:C78)</f>
        <v>69</v>
      </c>
      <c r="D75" s="24">
        <f t="shared" si="18"/>
        <v>101</v>
      </c>
      <c r="E75" s="24">
        <f t="shared" si="18"/>
        <v>160</v>
      </c>
      <c r="F75" s="24">
        <f t="shared" si="18"/>
        <v>178</v>
      </c>
      <c r="G75" s="24">
        <f t="shared" si="18"/>
        <v>48</v>
      </c>
      <c r="H75" s="24">
        <f t="shared" si="18"/>
        <v>180</v>
      </c>
      <c r="I75" s="24">
        <f t="shared" si="18"/>
        <v>282</v>
      </c>
      <c r="J75" s="24">
        <f t="shared" si="18"/>
        <v>304</v>
      </c>
      <c r="K75" s="24">
        <f t="shared" si="18"/>
        <v>318</v>
      </c>
      <c r="L75" s="44">
        <f t="shared" si="18"/>
        <v>305</v>
      </c>
      <c r="M75" s="43">
        <f t="shared" ref="M75:AA75" si="19">SUM(M76:M78)</f>
        <v>200</v>
      </c>
      <c r="N75" s="24">
        <f t="shared" si="19"/>
        <v>300</v>
      </c>
      <c r="O75" s="24">
        <f t="shared" si="19"/>
        <v>404</v>
      </c>
      <c r="P75" s="24">
        <f t="shared" si="19"/>
        <v>321</v>
      </c>
      <c r="Q75" s="24">
        <f t="shared" si="19"/>
        <v>302</v>
      </c>
      <c r="R75" s="24">
        <f t="shared" si="19"/>
        <v>200</v>
      </c>
      <c r="S75" s="24">
        <f t="shared" si="19"/>
        <v>300</v>
      </c>
      <c r="T75" s="24">
        <f t="shared" si="19"/>
        <v>300</v>
      </c>
      <c r="U75" s="24">
        <f t="shared" si="19"/>
        <v>313</v>
      </c>
      <c r="V75" s="33">
        <f t="shared" si="19"/>
        <v>186</v>
      </c>
      <c r="W75" s="275">
        <f t="shared" si="19"/>
        <v>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4771</v>
      </c>
      <c r="AC75" s="56">
        <f>IFERROR((AB75/$AB$5*1000),"")</f>
        <v>543.64175022789425</v>
      </c>
      <c r="AD75" s="24">
        <v>500</v>
      </c>
      <c r="AE75" s="63">
        <f t="shared" si="17"/>
        <v>43.641750227894249</v>
      </c>
      <c r="AF75" s="48">
        <f>IFERROR((AC75*100/AD75),"")</f>
        <v>108.72835004557885</v>
      </c>
    </row>
    <row r="76" spans="1:32" s="21" customFormat="1" ht="15.75" x14ac:dyDescent="0.25">
      <c r="A76" s="286"/>
      <c r="B76" s="54" t="s">
        <v>66</v>
      </c>
      <c r="C76" s="41">
        <v>46</v>
      </c>
      <c r="D76" s="22">
        <v>101</v>
      </c>
      <c r="E76" s="22">
        <v>80</v>
      </c>
      <c r="F76" s="22">
        <v>178</v>
      </c>
      <c r="G76" s="22">
        <v>48</v>
      </c>
      <c r="H76" s="22">
        <v>90</v>
      </c>
      <c r="I76" s="22">
        <v>282</v>
      </c>
      <c r="J76" s="22">
        <v>304</v>
      </c>
      <c r="K76" s="22">
        <v>217</v>
      </c>
      <c r="L76" s="42">
        <v>305</v>
      </c>
      <c r="M76" s="41">
        <v>100</v>
      </c>
      <c r="N76" s="22">
        <v>300</v>
      </c>
      <c r="O76" s="22">
        <v>202</v>
      </c>
      <c r="P76" s="22">
        <v>321</v>
      </c>
      <c r="Q76" s="22">
        <v>302</v>
      </c>
      <c r="R76" s="22">
        <v>100</v>
      </c>
      <c r="S76" s="22">
        <v>300</v>
      </c>
      <c r="T76" s="22">
        <v>200</v>
      </c>
      <c r="U76" s="22">
        <v>313</v>
      </c>
      <c r="V76" s="32">
        <v>186</v>
      </c>
      <c r="W76" s="273"/>
      <c r="X76" s="253"/>
      <c r="Y76" s="253"/>
      <c r="Z76" s="247"/>
      <c r="AA76" s="274"/>
      <c r="AB76" s="266">
        <f t="shared" si="0"/>
        <v>3975</v>
      </c>
      <c r="AC76" s="55">
        <f>IFERROR((AB76/$AB$5*1000),"")</f>
        <v>452.93983591613488</v>
      </c>
      <c r="AD76" s="29"/>
      <c r="AE76" s="25"/>
      <c r="AF76" s="49"/>
    </row>
    <row r="77" spans="1:32" s="21" customFormat="1" ht="15.75" x14ac:dyDescent="0.25">
      <c r="A77" s="286"/>
      <c r="B77" s="54" t="s">
        <v>64</v>
      </c>
      <c r="C77" s="41">
        <v>23</v>
      </c>
      <c r="D77" s="22"/>
      <c r="E77" s="22">
        <v>80</v>
      </c>
      <c r="F77" s="22"/>
      <c r="G77" s="22"/>
      <c r="H77" s="22">
        <v>90</v>
      </c>
      <c r="I77" s="22"/>
      <c r="J77" s="22"/>
      <c r="K77" s="22">
        <v>101</v>
      </c>
      <c r="L77" s="42"/>
      <c r="M77" s="41">
        <v>100</v>
      </c>
      <c r="N77" s="22"/>
      <c r="O77" s="22"/>
      <c r="P77" s="22"/>
      <c r="Q77" s="22"/>
      <c r="R77" s="22">
        <v>100</v>
      </c>
      <c r="S77" s="22"/>
      <c r="T77" s="22"/>
      <c r="U77" s="22"/>
      <c r="V77" s="32"/>
      <c r="W77" s="273"/>
      <c r="X77" s="253"/>
      <c r="Y77" s="253"/>
      <c r="Z77" s="247"/>
      <c r="AA77" s="274"/>
      <c r="AB77" s="266">
        <f t="shared" si="0"/>
        <v>494</v>
      </c>
      <c r="AC77" s="55">
        <f t="shared" ref="AC77:AC80" si="20">IFERROR((AB77/$AB$5*1000),"")</f>
        <v>56.289881494986332</v>
      </c>
      <c r="AD77" s="30"/>
      <c r="AE77" s="26"/>
      <c r="AF77" s="50"/>
    </row>
    <row r="78" spans="1:32" s="21" customFormat="1" ht="15.75" x14ac:dyDescent="0.25">
      <c r="A78" s="286"/>
      <c r="B78" s="54" t="s">
        <v>65</v>
      </c>
      <c r="C78" s="41"/>
      <c r="D78" s="22"/>
      <c r="E78" s="22"/>
      <c r="F78" s="22"/>
      <c r="G78" s="22"/>
      <c r="H78" s="22"/>
      <c r="I78" s="22"/>
      <c r="J78" s="22"/>
      <c r="K78" s="22"/>
      <c r="L78" s="42"/>
      <c r="M78" s="41"/>
      <c r="N78" s="22"/>
      <c r="O78" s="22">
        <v>202</v>
      </c>
      <c r="P78" s="22"/>
      <c r="Q78" s="22"/>
      <c r="R78" s="22"/>
      <c r="S78" s="22"/>
      <c r="T78" s="22">
        <v>100</v>
      </c>
      <c r="U78" s="22"/>
      <c r="V78" s="32"/>
      <c r="W78" s="273"/>
      <c r="X78" s="253"/>
      <c r="Y78" s="253"/>
      <c r="Z78" s="247"/>
      <c r="AA78" s="274"/>
      <c r="AB78" s="266">
        <f t="shared" si="0"/>
        <v>302</v>
      </c>
      <c r="AC78" s="55">
        <f t="shared" si="20"/>
        <v>34.412032816773021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/>
      <c r="D79" s="22"/>
      <c r="E79" s="22"/>
      <c r="F79" s="22"/>
      <c r="G79" s="22"/>
      <c r="H79" s="22">
        <v>20</v>
      </c>
      <c r="I79" s="22"/>
      <c r="J79" s="22">
        <v>80</v>
      </c>
      <c r="K79" s="22"/>
      <c r="L79" s="42"/>
      <c r="M79" s="41">
        <v>75</v>
      </c>
      <c r="N79" s="22"/>
      <c r="O79" s="22">
        <v>40</v>
      </c>
      <c r="P79" s="22"/>
      <c r="Q79" s="22"/>
      <c r="R79" s="22">
        <v>15</v>
      </c>
      <c r="S79" s="22"/>
      <c r="T79" s="22"/>
      <c r="U79" s="22"/>
      <c r="V79" s="32">
        <v>75</v>
      </c>
      <c r="W79" s="273"/>
      <c r="X79" s="253"/>
      <c r="Y79" s="253"/>
      <c r="Z79" s="247"/>
      <c r="AA79" s="274"/>
      <c r="AB79" s="266">
        <f t="shared" si="0"/>
        <v>305</v>
      </c>
      <c r="AC79" s="55">
        <f t="shared" si="20"/>
        <v>34.753874202370099</v>
      </c>
      <c r="AD79" s="28">
        <v>40</v>
      </c>
      <c r="AE79" s="23">
        <f t="shared" ref="AE79:AE81" si="21">IFERROR((AC79-AD79),"")</f>
        <v>-5.2461257976299009</v>
      </c>
      <c r="AF79" s="47">
        <f>IFERROR((AC79*100/AD79),"")</f>
        <v>86.884685505925248</v>
      </c>
    </row>
    <row r="80" spans="1:32" s="21" customFormat="1" ht="15.75" x14ac:dyDescent="0.25">
      <c r="A80" s="46">
        <v>18</v>
      </c>
      <c r="B80" s="52" t="s">
        <v>67</v>
      </c>
      <c r="C80" s="41"/>
      <c r="D80" s="22">
        <v>2.5</v>
      </c>
      <c r="E80" s="22"/>
      <c r="F80" s="22">
        <v>5.5119999999999996</v>
      </c>
      <c r="G80" s="22"/>
      <c r="H80" s="22">
        <v>6</v>
      </c>
      <c r="I80" s="22"/>
      <c r="J80" s="22"/>
      <c r="K80" s="22"/>
      <c r="L80" s="42">
        <v>7.0759999999999996</v>
      </c>
      <c r="M80" s="41">
        <v>6.6</v>
      </c>
      <c r="N80" s="22"/>
      <c r="O80" s="22"/>
      <c r="P80" s="22"/>
      <c r="Q80" s="22">
        <v>6.9779999999999998</v>
      </c>
      <c r="R80" s="22">
        <v>6.6</v>
      </c>
      <c r="S80" s="22"/>
      <c r="T80" s="22"/>
      <c r="U80" s="22"/>
      <c r="V80" s="32">
        <v>6.968</v>
      </c>
      <c r="W80" s="273"/>
      <c r="X80" s="253"/>
      <c r="Y80" s="253"/>
      <c r="Z80" s="247"/>
      <c r="AA80" s="274"/>
      <c r="AB80" s="266">
        <f t="shared" si="0"/>
        <v>48.234000000000009</v>
      </c>
      <c r="AC80" s="55">
        <f t="shared" si="20"/>
        <v>5.4961257976299009</v>
      </c>
      <c r="AD80" s="28">
        <v>5</v>
      </c>
      <c r="AE80" s="23">
        <f t="shared" si="21"/>
        <v>0.49612579762990094</v>
      </c>
      <c r="AF80" s="47">
        <f>IFERROR((AC80*100/AD80),"")</f>
        <v>109.92251595259802</v>
      </c>
    </row>
    <row r="81" spans="1:32" s="21" customFormat="1" ht="15.75" x14ac:dyDescent="0.25">
      <c r="A81" s="286">
        <v>19</v>
      </c>
      <c r="B81" s="53" t="s">
        <v>16</v>
      </c>
      <c r="C81" s="43">
        <f t="shared" ref="C81:L81" si="22">SUM(C82:C87)</f>
        <v>0</v>
      </c>
      <c r="D81" s="24">
        <f t="shared" si="22"/>
        <v>0</v>
      </c>
      <c r="E81" s="24">
        <f t="shared" si="22"/>
        <v>0</v>
      </c>
      <c r="F81" s="24">
        <f t="shared" si="22"/>
        <v>65.7</v>
      </c>
      <c r="G81" s="24">
        <f t="shared" si="22"/>
        <v>0</v>
      </c>
      <c r="H81" s="24">
        <f t="shared" si="22"/>
        <v>0</v>
      </c>
      <c r="I81" s="24">
        <f t="shared" si="22"/>
        <v>67</v>
      </c>
      <c r="J81" s="24">
        <f t="shared" si="22"/>
        <v>65.325999999999993</v>
      </c>
      <c r="K81" s="24">
        <f t="shared" si="22"/>
        <v>67</v>
      </c>
      <c r="L81" s="44">
        <f t="shared" si="22"/>
        <v>81.400000000000006</v>
      </c>
      <c r="M81" s="43">
        <f t="shared" ref="M81:AA81" si="23">SUM(M82:M87)</f>
        <v>76</v>
      </c>
      <c r="N81" s="24">
        <f t="shared" si="23"/>
        <v>67</v>
      </c>
      <c r="O81" s="24">
        <f t="shared" si="23"/>
        <v>64.962000000000003</v>
      </c>
      <c r="P81" s="24">
        <f t="shared" si="23"/>
        <v>67</v>
      </c>
      <c r="Q81" s="24">
        <f t="shared" si="23"/>
        <v>79.400000000000006</v>
      </c>
      <c r="R81" s="24">
        <f t="shared" si="23"/>
        <v>0</v>
      </c>
      <c r="S81" s="24">
        <f t="shared" si="23"/>
        <v>67</v>
      </c>
      <c r="T81" s="24">
        <f t="shared" si="23"/>
        <v>65.103999999999999</v>
      </c>
      <c r="U81" s="24">
        <f t="shared" si="23"/>
        <v>57</v>
      </c>
      <c r="V81" s="33">
        <f t="shared" si="23"/>
        <v>76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965.89199999999994</v>
      </c>
      <c r="AC81" s="56">
        <f>IFERROR((AB81/$AB$5*1000),"")</f>
        <v>110.06061987237921</v>
      </c>
      <c r="AD81" s="24">
        <v>100</v>
      </c>
      <c r="AE81" s="63">
        <f t="shared" si="21"/>
        <v>10.060619872379206</v>
      </c>
      <c r="AF81" s="48">
        <f>IFERROR((AC81*100/AD81),"")</f>
        <v>110.06061987237921</v>
      </c>
    </row>
    <row r="82" spans="1:32" s="21" customFormat="1" ht="15.75" x14ac:dyDescent="0.25">
      <c r="A82" s="286"/>
      <c r="B82" s="54" t="s">
        <v>68</v>
      </c>
      <c r="C82" s="41"/>
      <c r="D82" s="22"/>
      <c r="E82" s="22"/>
      <c r="F82" s="22">
        <v>65.7</v>
      </c>
      <c r="G82" s="22"/>
      <c r="H82" s="22"/>
      <c r="I82" s="22"/>
      <c r="J82" s="22"/>
      <c r="K82" s="22"/>
      <c r="L82" s="42"/>
      <c r="M82" s="41">
        <v>76</v>
      </c>
      <c r="N82" s="22"/>
      <c r="O82" s="22"/>
      <c r="P82" s="22"/>
      <c r="Q82" s="22">
        <v>79.400000000000006</v>
      </c>
      <c r="R82" s="22"/>
      <c r="S82" s="22"/>
      <c r="T82" s="22"/>
      <c r="U82" s="22"/>
      <c r="V82" s="32">
        <v>76</v>
      </c>
      <c r="W82" s="273"/>
      <c r="X82" s="253"/>
      <c r="Y82" s="253"/>
      <c r="Z82" s="247"/>
      <c r="AA82" s="274"/>
      <c r="AB82" s="266">
        <f t="shared" si="0"/>
        <v>297.10000000000002</v>
      </c>
      <c r="AC82" s="55">
        <f>IFERROR((AB82/$AB$5*1000),"")</f>
        <v>33.853691886964448</v>
      </c>
      <c r="AD82" s="29"/>
      <c r="AE82" s="25"/>
      <c r="AF82" s="49"/>
    </row>
    <row r="83" spans="1:32" s="21" customFormat="1" ht="15.75" x14ac:dyDescent="0.25">
      <c r="A83" s="286"/>
      <c r="B83" s="141" t="s">
        <v>101</v>
      </c>
      <c r="C83" s="41"/>
      <c r="D83" s="22"/>
      <c r="E83" s="22"/>
      <c r="F83" s="22"/>
      <c r="G83" s="22"/>
      <c r="H83" s="22"/>
      <c r="I83" s="22">
        <v>67</v>
      </c>
      <c r="J83" s="22"/>
      <c r="K83" s="22">
        <v>67</v>
      </c>
      <c r="L83" s="42">
        <v>81.400000000000006</v>
      </c>
      <c r="M83" s="41"/>
      <c r="N83" s="22">
        <v>67</v>
      </c>
      <c r="O83" s="22"/>
      <c r="P83" s="22">
        <v>67</v>
      </c>
      <c r="Q83" s="22"/>
      <c r="R83" s="22"/>
      <c r="S83" s="22">
        <v>67</v>
      </c>
      <c r="T83" s="22"/>
      <c r="U83" s="22">
        <v>57</v>
      </c>
      <c r="V83" s="32"/>
      <c r="W83" s="273"/>
      <c r="X83" s="253"/>
      <c r="Y83" s="253"/>
      <c r="Z83" s="247"/>
      <c r="AA83" s="274"/>
      <c r="AB83" s="266">
        <f t="shared" si="0"/>
        <v>473.4</v>
      </c>
      <c r="AC83" s="55">
        <f>IFERROR((AB83/$AB$5*1000),"")</f>
        <v>53.942570647219689</v>
      </c>
      <c r="AD83" s="30"/>
      <c r="AE83" s="26"/>
      <c r="AF83" s="50"/>
    </row>
    <row r="84" spans="1:32" s="21" customFormat="1" ht="15.75" x14ac:dyDescent="0.25">
      <c r="A84" s="286"/>
      <c r="B84" s="141" t="s">
        <v>115</v>
      </c>
      <c r="C84" s="41"/>
      <c r="D84" s="22"/>
      <c r="E84" s="22"/>
      <c r="F84" s="22"/>
      <c r="G84" s="22"/>
      <c r="H84" s="22"/>
      <c r="I84" s="22"/>
      <c r="J84" s="22"/>
      <c r="K84" s="22"/>
      <c r="L84" s="42"/>
      <c r="M84" s="41"/>
      <c r="N84" s="22"/>
      <c r="O84" s="22"/>
      <c r="P84" s="22"/>
      <c r="Q84" s="22"/>
      <c r="R84" s="22"/>
      <c r="S84" s="22"/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0</v>
      </c>
      <c r="AC84" s="55">
        <f t="shared" ref="AC84:AC86" si="24">IFERROR((AB84/$AB$5*1000),"")</f>
        <v>0</v>
      </c>
      <c r="AD84" s="30"/>
      <c r="AE84" s="26"/>
      <c r="AF84" s="50"/>
    </row>
    <row r="85" spans="1:32" s="21" customFormat="1" ht="15.75" x14ac:dyDescent="0.25">
      <c r="A85" s="286"/>
      <c r="B85" s="141" t="s">
        <v>116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286"/>
      <c r="B86" s="141" t="s">
        <v>117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286"/>
      <c r="B87" s="54" t="s">
        <v>69</v>
      </c>
      <c r="C87" s="41"/>
      <c r="D87" s="22"/>
      <c r="E87" s="22"/>
      <c r="F87" s="22"/>
      <c r="G87" s="22"/>
      <c r="H87" s="22"/>
      <c r="I87" s="22"/>
      <c r="J87" s="22">
        <v>65.325999999999993</v>
      </c>
      <c r="K87" s="22"/>
      <c r="L87" s="42"/>
      <c r="M87" s="41"/>
      <c r="N87" s="22"/>
      <c r="O87" s="22">
        <v>64.962000000000003</v>
      </c>
      <c r="P87" s="22"/>
      <c r="Q87" s="22"/>
      <c r="R87" s="22"/>
      <c r="S87" s="22"/>
      <c r="T87" s="22">
        <v>65.103999999999999</v>
      </c>
      <c r="U87" s="22"/>
      <c r="V87" s="32"/>
      <c r="W87" s="273"/>
      <c r="X87" s="253"/>
      <c r="Y87" s="253"/>
      <c r="Z87" s="247"/>
      <c r="AA87" s="274"/>
      <c r="AB87" s="266">
        <f t="shared" si="0"/>
        <v>195.392</v>
      </c>
      <c r="AC87" s="55">
        <f t="shared" ref="AC87:AC102" si="25">IFERROR((AB87/$AB$5*1000),"")</f>
        <v>22.264357338195079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/>
      <c r="E88" s="22"/>
      <c r="F88" s="22"/>
      <c r="G88" s="22"/>
      <c r="H88" s="22"/>
      <c r="I88" s="22">
        <v>75</v>
      </c>
      <c r="J88" s="22"/>
      <c r="K88" s="22"/>
      <c r="L88" s="42"/>
      <c r="M88" s="41"/>
      <c r="N88" s="22">
        <v>75</v>
      </c>
      <c r="O88" s="22"/>
      <c r="P88" s="22"/>
      <c r="Q88" s="22"/>
      <c r="R88" s="22"/>
      <c r="S88" s="22">
        <v>75</v>
      </c>
      <c r="T88" s="22"/>
      <c r="U88" s="22"/>
      <c r="V88" s="32"/>
      <c r="W88" s="273"/>
      <c r="X88" s="253"/>
      <c r="Y88" s="253"/>
      <c r="Z88" s="247"/>
      <c r="AA88" s="274"/>
      <c r="AB88" s="266">
        <f t="shared" si="0"/>
        <v>225</v>
      </c>
      <c r="AC88" s="55">
        <f t="shared" si="25"/>
        <v>25.638103919781223</v>
      </c>
      <c r="AD88" s="28">
        <v>50</v>
      </c>
      <c r="AE88" s="23">
        <f t="shared" ref="AE88:AE93" si="26">IFERROR((AC88-AD88),"")</f>
        <v>-24.361896080218777</v>
      </c>
      <c r="AF88" s="47">
        <f t="shared" ref="AF88:AF93" si="27">IFERROR((AC88*100/AD88),"")</f>
        <v>51.276207839562446</v>
      </c>
    </row>
    <row r="89" spans="1:32" s="21" customFormat="1" ht="31.5" x14ac:dyDescent="0.25">
      <c r="A89" s="46">
        <v>21</v>
      </c>
      <c r="B89" s="52" t="s">
        <v>18</v>
      </c>
      <c r="C89" s="41">
        <v>1.4</v>
      </c>
      <c r="D89" s="22">
        <v>2.1</v>
      </c>
      <c r="E89" s="22">
        <v>4.2</v>
      </c>
      <c r="F89" s="22">
        <v>4.2</v>
      </c>
      <c r="G89" s="22">
        <v>1.4</v>
      </c>
      <c r="H89" s="22">
        <v>4.55</v>
      </c>
      <c r="I89" s="22">
        <v>4.55</v>
      </c>
      <c r="J89" s="22">
        <v>5.25</v>
      </c>
      <c r="K89" s="22">
        <v>5.25</v>
      </c>
      <c r="L89" s="42">
        <v>5.25</v>
      </c>
      <c r="M89" s="41">
        <v>5.25</v>
      </c>
      <c r="N89" s="22">
        <v>5.25</v>
      </c>
      <c r="O89" s="22">
        <v>5.25</v>
      </c>
      <c r="P89" s="22">
        <v>5.25</v>
      </c>
      <c r="Q89" s="22">
        <v>5.25</v>
      </c>
      <c r="R89" s="22">
        <v>5.25</v>
      </c>
      <c r="S89" s="22">
        <v>5.25</v>
      </c>
      <c r="T89" s="22">
        <v>5.25</v>
      </c>
      <c r="U89" s="22">
        <v>5.25</v>
      </c>
      <c r="V89" s="32">
        <v>4.9000000000000004</v>
      </c>
      <c r="W89" s="273"/>
      <c r="X89" s="253"/>
      <c r="Y89" s="253"/>
      <c r="Z89" s="247"/>
      <c r="AA89" s="274"/>
      <c r="AB89" s="266">
        <f t="shared" si="0"/>
        <v>90.300000000000011</v>
      </c>
      <c r="AC89" s="55">
        <f t="shared" si="25"/>
        <v>10.289425706472198</v>
      </c>
      <c r="AD89" s="28">
        <v>10</v>
      </c>
      <c r="AE89" s="23">
        <f t="shared" si="26"/>
        <v>0.28942570647219767</v>
      </c>
      <c r="AF89" s="47">
        <f t="shared" si="27"/>
        <v>102.89425706472198</v>
      </c>
    </row>
    <row r="90" spans="1:32" s="21" customFormat="1" ht="15.75" x14ac:dyDescent="0.25">
      <c r="A90" s="46">
        <v>22</v>
      </c>
      <c r="B90" s="52" t="s">
        <v>19</v>
      </c>
      <c r="C90" s="41"/>
      <c r="D90" s="22"/>
      <c r="E90" s="22"/>
      <c r="F90" s="22"/>
      <c r="G90" s="22"/>
      <c r="H90" s="22"/>
      <c r="I90" s="22"/>
      <c r="J90" s="22"/>
      <c r="K90" s="22">
        <v>0.05</v>
      </c>
      <c r="L90" s="42">
        <v>0.05</v>
      </c>
      <c r="M90" s="41">
        <v>0.05</v>
      </c>
      <c r="N90" s="22">
        <v>0.1</v>
      </c>
      <c r="O90" s="22">
        <v>0.05</v>
      </c>
      <c r="P90" s="22">
        <v>0.1</v>
      </c>
      <c r="Q90" s="22">
        <v>0.05</v>
      </c>
      <c r="R90" s="22">
        <v>0.05</v>
      </c>
      <c r="S90" s="22">
        <v>0.1</v>
      </c>
      <c r="T90" s="22">
        <v>0.1</v>
      </c>
      <c r="U90" s="22">
        <v>0.1</v>
      </c>
      <c r="V90" s="32">
        <v>0.05</v>
      </c>
      <c r="W90" s="273"/>
      <c r="X90" s="253"/>
      <c r="Y90" s="253"/>
      <c r="Z90" s="247"/>
      <c r="AA90" s="274"/>
      <c r="AB90" s="266">
        <f t="shared" si="0"/>
        <v>0.85</v>
      </c>
      <c r="AC90" s="55">
        <f t="shared" si="25"/>
        <v>9.6855059252506842E-2</v>
      </c>
      <c r="AD90" s="28">
        <v>0.2</v>
      </c>
      <c r="AE90" s="23">
        <f t="shared" si="26"/>
        <v>-0.10314494074749317</v>
      </c>
      <c r="AF90" s="47">
        <f t="shared" si="27"/>
        <v>48.427529626253417</v>
      </c>
    </row>
    <row r="91" spans="1:32" s="21" customFormat="1" ht="15.75" x14ac:dyDescent="0.25">
      <c r="A91" s="46">
        <v>23</v>
      </c>
      <c r="B91" s="52" t="s">
        <v>20</v>
      </c>
      <c r="C91" s="41">
        <v>1</v>
      </c>
      <c r="D91" s="22">
        <v>1</v>
      </c>
      <c r="E91" s="22">
        <v>1.5</v>
      </c>
      <c r="F91" s="22">
        <v>1.5</v>
      </c>
      <c r="G91" s="22">
        <v>1</v>
      </c>
      <c r="H91" s="22">
        <v>1</v>
      </c>
      <c r="I91" s="22">
        <v>1.5</v>
      </c>
      <c r="J91" s="22">
        <v>1</v>
      </c>
      <c r="K91" s="22">
        <v>1.6</v>
      </c>
      <c r="L91" s="42">
        <v>1</v>
      </c>
      <c r="M91" s="41">
        <v>1</v>
      </c>
      <c r="N91" s="22">
        <v>1.5</v>
      </c>
      <c r="O91" s="22">
        <v>1</v>
      </c>
      <c r="P91" s="22">
        <v>1.5</v>
      </c>
      <c r="Q91" s="22">
        <v>1</v>
      </c>
      <c r="R91" s="22">
        <v>1</v>
      </c>
      <c r="S91" s="22">
        <v>1.5</v>
      </c>
      <c r="T91" s="22">
        <v>1</v>
      </c>
      <c r="U91" s="22">
        <v>1.5</v>
      </c>
      <c r="V91" s="32">
        <v>1</v>
      </c>
      <c r="W91" s="273"/>
      <c r="X91" s="253"/>
      <c r="Y91" s="253"/>
      <c r="Z91" s="247"/>
      <c r="AA91" s="274"/>
      <c r="AB91" s="266">
        <f t="shared" si="0"/>
        <v>24.1</v>
      </c>
      <c r="AC91" s="55">
        <f t="shared" si="25"/>
        <v>2.7461257976299001</v>
      </c>
      <c r="AD91" s="28">
        <v>2</v>
      </c>
      <c r="AE91" s="23">
        <f t="shared" si="26"/>
        <v>0.74612579762990006</v>
      </c>
      <c r="AF91" s="47">
        <f t="shared" si="27"/>
        <v>137.30628988149499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/>
      <c r="H92" s="22">
        <v>1</v>
      </c>
      <c r="I92" s="22"/>
      <c r="J92" s="22"/>
      <c r="K92" s="22"/>
      <c r="L92" s="42"/>
      <c r="M92" s="41"/>
      <c r="N92" s="22"/>
      <c r="O92" s="22"/>
      <c r="P92" s="22"/>
      <c r="Q92" s="22"/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1</v>
      </c>
      <c r="AC92" s="55">
        <f t="shared" si="25"/>
        <v>0.11394712853236098</v>
      </c>
      <c r="AD92" s="28">
        <v>1</v>
      </c>
      <c r="AE92" s="23">
        <f t="shared" si="26"/>
        <v>-0.886052871467639</v>
      </c>
      <c r="AF92" s="47">
        <f t="shared" si="27"/>
        <v>11.394712853236099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>
        <v>2</v>
      </c>
      <c r="E93" s="39"/>
      <c r="F93" s="39"/>
      <c r="G93" s="39"/>
      <c r="H93" s="39"/>
      <c r="I93" s="39"/>
      <c r="J93" s="39"/>
      <c r="K93" s="39"/>
      <c r="L93" s="60">
        <v>5</v>
      </c>
      <c r="M93" s="59">
        <v>5</v>
      </c>
      <c r="N93" s="39"/>
      <c r="O93" s="39"/>
      <c r="P93" s="39"/>
      <c r="Q93" s="39">
        <v>5</v>
      </c>
      <c r="R93" s="39"/>
      <c r="S93" s="39">
        <v>3</v>
      </c>
      <c r="T93" s="39"/>
      <c r="U93" s="39">
        <v>2</v>
      </c>
      <c r="V93" s="72">
        <v>5</v>
      </c>
      <c r="W93" s="277"/>
      <c r="X93" s="278"/>
      <c r="Y93" s="278"/>
      <c r="Z93" s="279"/>
      <c r="AA93" s="280"/>
      <c r="AB93" s="268">
        <f t="shared" si="28"/>
        <v>27</v>
      </c>
      <c r="AC93" s="61">
        <f t="shared" si="25"/>
        <v>3.0765724703737467</v>
      </c>
      <c r="AD93" s="40">
        <v>10</v>
      </c>
      <c r="AE93" s="64">
        <f t="shared" si="26"/>
        <v>-6.9234275296262533</v>
      </c>
      <c r="AF93" s="62">
        <f t="shared" si="27"/>
        <v>30.765724703737465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>
        <v>5.14</v>
      </c>
      <c r="E94" s="176"/>
      <c r="F94" s="176"/>
      <c r="G94" s="176"/>
      <c r="H94" s="176"/>
      <c r="I94" s="176"/>
      <c r="J94" s="176"/>
      <c r="K94" s="176"/>
      <c r="L94" s="177"/>
      <c r="M94" s="175">
        <v>12.8</v>
      </c>
      <c r="N94" s="184"/>
      <c r="O94" s="176"/>
      <c r="P94" s="176">
        <v>10.9</v>
      </c>
      <c r="Q94" s="176"/>
      <c r="R94" s="176"/>
      <c r="S94" s="176"/>
      <c r="T94" s="176"/>
      <c r="U94" s="185">
        <v>5.4</v>
      </c>
      <c r="V94" s="185"/>
      <c r="W94" s="175"/>
      <c r="X94" s="176"/>
      <c r="Y94" s="176"/>
      <c r="Z94" s="184"/>
      <c r="AA94" s="177"/>
      <c r="AB94" s="186">
        <f>SUM(C94:AA94)</f>
        <v>34.24</v>
      </c>
      <c r="AC94" s="187">
        <f t="shared" si="25"/>
        <v>3.9015496809480403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100</v>
      </c>
      <c r="C96" s="178"/>
      <c r="D96" s="148"/>
      <c r="E96" s="148">
        <v>7.5</v>
      </c>
      <c r="F96" s="148"/>
      <c r="G96" s="148"/>
      <c r="H96" s="148"/>
      <c r="I96" s="148"/>
      <c r="J96" s="148"/>
      <c r="K96" s="148"/>
      <c r="L96" s="179"/>
      <c r="M96" s="178"/>
      <c r="N96" s="149"/>
      <c r="O96" s="148"/>
      <c r="P96" s="148"/>
      <c r="Q96" s="148"/>
      <c r="R96" s="148"/>
      <c r="S96" s="148"/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7.5</v>
      </c>
      <c r="AC96" s="153">
        <f t="shared" si="25"/>
        <v>0.85460346399270748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/>
      <c r="D98" s="133"/>
      <c r="E98" s="133"/>
      <c r="F98" s="133"/>
      <c r="G98" s="133"/>
      <c r="H98" s="133">
        <v>12.48</v>
      </c>
      <c r="I98" s="133"/>
      <c r="J98" s="133"/>
      <c r="K98" s="133"/>
      <c r="L98" s="181">
        <v>12.96</v>
      </c>
      <c r="M98" s="180">
        <v>6.88</v>
      </c>
      <c r="N98" s="134"/>
      <c r="O98" s="133">
        <v>12.96</v>
      </c>
      <c r="P98" s="133"/>
      <c r="Q98" s="133"/>
      <c r="R98" s="133"/>
      <c r="S98" s="133"/>
      <c r="T98" s="133"/>
      <c r="U98" s="135"/>
      <c r="V98" s="135">
        <v>6.88</v>
      </c>
      <c r="W98" s="180"/>
      <c r="X98" s="133"/>
      <c r="Y98" s="133"/>
      <c r="Z98" s="134"/>
      <c r="AA98" s="181"/>
      <c r="AB98" s="194">
        <f t="shared" si="30"/>
        <v>52.160000000000004</v>
      </c>
      <c r="AC98" s="61">
        <f t="shared" si="25"/>
        <v>5.9434822242479495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/>
      <c r="D100" s="142"/>
      <c r="E100" s="142">
        <v>75</v>
      </c>
      <c r="F100" s="142"/>
      <c r="G100" s="142">
        <v>25</v>
      </c>
      <c r="H100" s="142">
        <v>92</v>
      </c>
      <c r="I100" s="142"/>
      <c r="J100" s="142"/>
      <c r="K100" s="142">
        <v>91</v>
      </c>
      <c r="L100" s="183"/>
      <c r="M100" s="182"/>
      <c r="N100" s="142"/>
      <c r="O100" s="142">
        <v>4</v>
      </c>
      <c r="P100" s="142">
        <v>95</v>
      </c>
      <c r="Q100" s="142">
        <v>4</v>
      </c>
      <c r="R100" s="142">
        <v>4</v>
      </c>
      <c r="S100" s="142">
        <v>4</v>
      </c>
      <c r="T100" s="142">
        <v>6</v>
      </c>
      <c r="U100" s="142">
        <v>96</v>
      </c>
      <c r="V100" s="251">
        <v>4</v>
      </c>
      <c r="W100" s="180"/>
      <c r="X100" s="133"/>
      <c r="Y100" s="133"/>
      <c r="Z100" s="249"/>
      <c r="AA100" s="183"/>
      <c r="AB100" s="196">
        <f t="shared" si="30"/>
        <v>500</v>
      </c>
      <c r="AC100" s="167">
        <f t="shared" si="25"/>
        <v>56.973564266180489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103</v>
      </c>
      <c r="C101" s="180">
        <v>0.5</v>
      </c>
      <c r="D101" s="133">
        <v>0.5</v>
      </c>
      <c r="E101" s="133"/>
      <c r="F101" s="133">
        <v>0.5</v>
      </c>
      <c r="G101" s="133"/>
      <c r="H101" s="133">
        <v>0.5</v>
      </c>
      <c r="I101" s="133"/>
      <c r="J101" s="133">
        <v>0.5</v>
      </c>
      <c r="K101" s="133"/>
      <c r="L101" s="181">
        <v>0.5</v>
      </c>
      <c r="M101" s="180">
        <v>0.5</v>
      </c>
      <c r="N101" s="133"/>
      <c r="O101" s="133">
        <v>0.5</v>
      </c>
      <c r="P101" s="133"/>
      <c r="Q101" s="133">
        <v>0.5</v>
      </c>
      <c r="R101" s="133"/>
      <c r="S101" s="133"/>
      <c r="T101" s="133"/>
      <c r="U101" s="133"/>
      <c r="V101" s="135">
        <v>0.5</v>
      </c>
      <c r="W101" s="180"/>
      <c r="X101" s="133"/>
      <c r="Y101" s="133"/>
      <c r="Z101" s="134"/>
      <c r="AA101" s="181"/>
      <c r="AB101" s="197">
        <f t="shared" si="30"/>
        <v>5</v>
      </c>
      <c r="AC101" s="198">
        <f t="shared" si="25"/>
        <v>0.56973564266180488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O13" sqref="O1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26" t="str">
        <f>Analiza_CANTITATIVA!H1</f>
        <v>IP Școala primară-grădiniță nr. 199</v>
      </c>
      <c r="D1" s="326"/>
      <c r="E1" s="326"/>
      <c r="F1" s="326"/>
      <c r="G1" s="326"/>
      <c r="H1" s="326"/>
      <c r="I1" s="326"/>
      <c r="J1" s="326"/>
      <c r="K1" s="73"/>
      <c r="L1" s="73"/>
      <c r="M1" s="73"/>
    </row>
    <row r="2" spans="1:14" s="99" customFormat="1" ht="24.75" customHeight="1" thickBot="1" x14ac:dyDescent="0.35">
      <c r="A2" s="97"/>
      <c r="B2" s="327" t="s">
        <v>118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98"/>
      <c r="N2" s="98"/>
    </row>
    <row r="3" spans="1:14" ht="39.75" customHeight="1" x14ac:dyDescent="0.25">
      <c r="A3" s="299" t="s">
        <v>84</v>
      </c>
      <c r="B3" s="329" t="s">
        <v>27</v>
      </c>
      <c r="C3" s="337" t="s">
        <v>83</v>
      </c>
      <c r="D3" s="338"/>
      <c r="E3" s="322"/>
      <c r="F3" s="339" t="s">
        <v>24</v>
      </c>
      <c r="G3" s="322"/>
      <c r="H3" s="333" t="s">
        <v>25</v>
      </c>
      <c r="I3" s="322"/>
      <c r="J3" s="335" t="s">
        <v>26</v>
      </c>
      <c r="K3" s="322"/>
      <c r="L3" s="331" t="s">
        <v>23</v>
      </c>
      <c r="M3" s="320"/>
      <c r="N3" s="1"/>
    </row>
    <row r="4" spans="1:14" ht="20.25" customHeight="1" thickBot="1" x14ac:dyDescent="0.3">
      <c r="A4" s="328"/>
      <c r="B4" s="330"/>
      <c r="C4" s="95" t="s">
        <v>72</v>
      </c>
      <c r="D4" s="96" t="s">
        <v>73</v>
      </c>
      <c r="E4" s="323"/>
      <c r="F4" s="340"/>
      <c r="G4" s="323"/>
      <c r="H4" s="334"/>
      <c r="I4" s="323"/>
      <c r="J4" s="336"/>
      <c r="K4" s="323"/>
      <c r="L4" s="332"/>
      <c r="M4" s="321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67.167274384685498</v>
      </c>
      <c r="D6" s="81">
        <f t="shared" ref="D6:D8" si="0">IFERROR(IF($C6=0,"",$C6-E6),"")</f>
        <v>67.167274384685498</v>
      </c>
      <c r="E6" s="14">
        <v>0</v>
      </c>
      <c r="F6" s="86">
        <f t="shared" ref="F6:F8" si="1">IFERROR(IF($C6=0,"",$D6*G6),"")</f>
        <v>5.4405492251595255</v>
      </c>
      <c r="G6" s="14">
        <v>8.1000000000000003E-2</v>
      </c>
      <c r="H6" s="154">
        <f t="shared" ref="H6:H8" si="2">IFERROR(IF($C6=0,"",$D6*I6),"")</f>
        <v>0.80600729261622595</v>
      </c>
      <c r="I6" s="14">
        <v>1.2E-2</v>
      </c>
      <c r="J6" s="90">
        <f t="shared" ref="J6:J8" si="3">IFERROR(IF($C6=0,"",$D6*K6),"")</f>
        <v>32.240291704649039</v>
      </c>
      <c r="K6" s="14">
        <v>0.48</v>
      </c>
      <c r="L6" s="77">
        <f t="shared" ref="L6:L8" si="4">IFERROR(IF($C6=0,"",$D6*M6),"")</f>
        <v>179.33662260711029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50.364630811303556</v>
      </c>
      <c r="D7" s="82">
        <f t="shared" si="0"/>
        <v>50.364630811303556</v>
      </c>
      <c r="E7" s="15">
        <v>0</v>
      </c>
      <c r="F7" s="87">
        <f t="shared" si="1"/>
        <v>4.5328167730173199</v>
      </c>
      <c r="G7" s="15">
        <v>0.09</v>
      </c>
      <c r="H7" s="91">
        <f t="shared" si="2"/>
        <v>1.5109389243391067</v>
      </c>
      <c r="I7" s="15">
        <v>0.03</v>
      </c>
      <c r="J7" s="91">
        <f t="shared" si="3"/>
        <v>24.175022789425707</v>
      </c>
      <c r="K7" s="15">
        <v>0.48</v>
      </c>
      <c r="L7" s="78">
        <f t="shared" si="4"/>
        <v>129.94074749316317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9.4633090246125811</v>
      </c>
      <c r="D8" s="82">
        <f t="shared" si="0"/>
        <v>9.4633090246125811</v>
      </c>
      <c r="E8" s="15">
        <v>0</v>
      </c>
      <c r="F8" s="87">
        <f t="shared" si="1"/>
        <v>0.94633090246125817</v>
      </c>
      <c r="G8" s="15">
        <v>0.1</v>
      </c>
      <c r="H8" s="91">
        <f t="shared" si="2"/>
        <v>9.4633090246125817E-2</v>
      </c>
      <c r="I8" s="15">
        <v>0.01</v>
      </c>
      <c r="J8" s="91">
        <f t="shared" si="3"/>
        <v>6.9082155879671836</v>
      </c>
      <c r="K8" s="15">
        <v>0.73</v>
      </c>
      <c r="L8" s="78">
        <f t="shared" si="4"/>
        <v>33.878646308113041</v>
      </c>
      <c r="M8" s="7">
        <v>3.58</v>
      </c>
      <c r="N8" s="1"/>
    </row>
    <row r="9" spans="1:14" ht="31.5" x14ac:dyDescent="0.25">
      <c r="A9" s="301">
        <v>4</v>
      </c>
      <c r="B9" s="160" t="s">
        <v>3</v>
      </c>
      <c r="C9" s="156">
        <f>SUM(C10:C18)</f>
        <v>48.131267092069287</v>
      </c>
      <c r="D9" s="83">
        <f>SUM(D10:D18)</f>
        <v>47.809081586144032</v>
      </c>
      <c r="E9" s="16"/>
      <c r="F9" s="88">
        <f>SUM(F10:F18)</f>
        <v>4.785220419325432</v>
      </c>
      <c r="G9" s="16"/>
      <c r="H9" s="92">
        <f>SUM(H10:H18)</f>
        <v>1.118962602552416</v>
      </c>
      <c r="I9" s="16"/>
      <c r="J9" s="92">
        <f>SUM(J10:J18)</f>
        <v>31.733070943482225</v>
      </c>
      <c r="K9" s="16"/>
      <c r="L9" s="79">
        <f>SUM(L10:L18)</f>
        <v>159.38601447128531</v>
      </c>
      <c r="M9" s="8"/>
      <c r="N9" s="1"/>
    </row>
    <row r="10" spans="1:14" ht="15.75" x14ac:dyDescent="0.25">
      <c r="A10" s="302"/>
      <c r="B10" s="161" t="s">
        <v>28</v>
      </c>
      <c r="C10" s="157">
        <f>Analiza_CANTITATIVA!AC10</f>
        <v>6.5177757520510493</v>
      </c>
      <c r="D10" s="84">
        <f>IFERROR(IF($C10=0,"",$C10-E10*C10/100),"")</f>
        <v>6.4525979945305387</v>
      </c>
      <c r="E10" s="17">
        <v>1</v>
      </c>
      <c r="F10" s="89">
        <f t="shared" ref="F10:F20" si="5">IFERROR(IF($C10=0,"",$D10*G10),"")</f>
        <v>0.74850136736554251</v>
      </c>
      <c r="G10" s="17">
        <v>0.11600000000000001</v>
      </c>
      <c r="H10" s="93">
        <f t="shared" ref="H10:H20" si="6">IFERROR(IF($C10=0,"",$D10*I10),"")</f>
        <v>0.12905195989061077</v>
      </c>
      <c r="I10" s="17">
        <v>0.02</v>
      </c>
      <c r="J10" s="93">
        <f t="shared" ref="J10:J20" si="7">IFERROR(IF($C10=0,"",$D10*K10),"")</f>
        <v>3.8070328167730176</v>
      </c>
      <c r="K10" s="18">
        <v>0.59</v>
      </c>
      <c r="L10" s="80">
        <f t="shared" ref="L10:L20" si="8">IFERROR(IF($C10=0,"",$D10*M10),"")</f>
        <v>22.132411121239748</v>
      </c>
      <c r="M10" s="9">
        <v>3.43</v>
      </c>
      <c r="N10" s="1"/>
    </row>
    <row r="11" spans="1:14" ht="15.75" x14ac:dyDescent="0.25">
      <c r="A11" s="302"/>
      <c r="B11" s="161" t="s">
        <v>29</v>
      </c>
      <c r="C11" s="157">
        <f>Analiza_CANTITATIVA!AC11</f>
        <v>12.215132178669098</v>
      </c>
      <c r="D11" s="84">
        <f t="shared" ref="D11:D74" si="9">IFERROR(IF($C11=0,"",$C11-E11*C11/100),"")</f>
        <v>12.092980856882408</v>
      </c>
      <c r="E11" s="144">
        <v>1</v>
      </c>
      <c r="F11" s="89">
        <f t="shared" si="5"/>
        <v>0.88278760255241573</v>
      </c>
      <c r="G11" s="17">
        <v>7.2999999999999995E-2</v>
      </c>
      <c r="H11" s="93">
        <f t="shared" si="6"/>
        <v>0.24185961713764817</v>
      </c>
      <c r="I11" s="17">
        <v>0.02</v>
      </c>
      <c r="J11" s="93">
        <f t="shared" si="7"/>
        <v>7.6185779398359168</v>
      </c>
      <c r="K11" s="18">
        <v>0.63</v>
      </c>
      <c r="L11" s="80">
        <f t="shared" si="8"/>
        <v>44.13938012762079</v>
      </c>
      <c r="M11" s="9">
        <v>3.65</v>
      </c>
      <c r="N11" s="1"/>
    </row>
    <row r="12" spans="1:14" ht="15.75" x14ac:dyDescent="0.25">
      <c r="A12" s="302"/>
      <c r="B12" s="161" t="s">
        <v>30</v>
      </c>
      <c r="C12" s="157">
        <f>Analiza_CANTITATIVA!AC12</f>
        <v>5.7087511394712847</v>
      </c>
      <c r="D12" s="84">
        <f t="shared" si="9"/>
        <v>5.6802073837739284</v>
      </c>
      <c r="E12" s="144">
        <v>0.5</v>
      </c>
      <c r="F12" s="89">
        <f t="shared" si="5"/>
        <v>0.56802073837739286</v>
      </c>
      <c r="G12" s="17">
        <v>0.1</v>
      </c>
      <c r="H12" s="93">
        <f t="shared" si="6"/>
        <v>0.22720829535095713</v>
      </c>
      <c r="I12" s="17">
        <v>0.04</v>
      </c>
      <c r="J12" s="93">
        <f t="shared" si="7"/>
        <v>3.8057389471285323</v>
      </c>
      <c r="K12" s="18">
        <v>0.67</v>
      </c>
      <c r="L12" s="80">
        <f t="shared" si="8"/>
        <v>18.460673997265268</v>
      </c>
      <c r="M12" s="9">
        <v>3.25</v>
      </c>
      <c r="N12" s="1"/>
    </row>
    <row r="13" spans="1:14" ht="15.75" x14ac:dyDescent="0.25">
      <c r="A13" s="302"/>
      <c r="B13" s="161" t="s">
        <v>31</v>
      </c>
      <c r="C13" s="157">
        <f>Analiza_CANTITATIVA!AC13</f>
        <v>4.1704649042844126</v>
      </c>
      <c r="D13" s="84">
        <f t="shared" si="9"/>
        <v>4.1287602552415681</v>
      </c>
      <c r="E13" s="144">
        <v>1</v>
      </c>
      <c r="F13" s="89">
        <f t="shared" si="5"/>
        <v>0.49545123062898816</v>
      </c>
      <c r="G13" s="17">
        <v>0.12</v>
      </c>
      <c r="H13" s="93">
        <f t="shared" si="6"/>
        <v>4.1287602552415682E-2</v>
      </c>
      <c r="I13" s="17">
        <v>0.01</v>
      </c>
      <c r="J13" s="93">
        <f t="shared" si="7"/>
        <v>2.7662693710118509</v>
      </c>
      <c r="K13" s="18">
        <v>0.67</v>
      </c>
      <c r="L13" s="80">
        <f t="shared" si="8"/>
        <v>14.739674111212397</v>
      </c>
      <c r="M13" s="9">
        <v>3.57</v>
      </c>
      <c r="N13" s="1"/>
    </row>
    <row r="14" spans="1:14" ht="15.75" x14ac:dyDescent="0.25">
      <c r="A14" s="302"/>
      <c r="B14" s="161" t="s">
        <v>32</v>
      </c>
      <c r="C14" s="157">
        <f>Analiza_CANTITATIVA!AC14</f>
        <v>5.8113035551504106</v>
      </c>
      <c r="D14" s="84">
        <f t="shared" si="9"/>
        <v>5.7822470373746588</v>
      </c>
      <c r="E14" s="144">
        <v>0.5</v>
      </c>
      <c r="F14" s="89">
        <f t="shared" si="5"/>
        <v>0.65339391522333645</v>
      </c>
      <c r="G14" s="17">
        <v>0.113</v>
      </c>
      <c r="H14" s="93">
        <f t="shared" si="6"/>
        <v>4.0475729261622614E-2</v>
      </c>
      <c r="I14" s="17">
        <v>7.0000000000000001E-3</v>
      </c>
      <c r="J14" s="93">
        <f t="shared" si="7"/>
        <v>4.221040337283501</v>
      </c>
      <c r="K14" s="18">
        <v>0.73</v>
      </c>
      <c r="L14" s="80">
        <f t="shared" si="8"/>
        <v>19.833107338195081</v>
      </c>
      <c r="M14" s="9">
        <v>3.43</v>
      </c>
      <c r="N14" s="1"/>
    </row>
    <row r="15" spans="1:14" ht="15.75" x14ac:dyDescent="0.25">
      <c r="A15" s="302"/>
      <c r="B15" s="161" t="s">
        <v>33</v>
      </c>
      <c r="C15" s="157">
        <f>Analiza_CANTITATIVA!AC15</f>
        <v>5.1959890610756609</v>
      </c>
      <c r="D15" s="84">
        <f t="shared" si="9"/>
        <v>5.1907930720145856</v>
      </c>
      <c r="E15" s="144">
        <v>0.1</v>
      </c>
      <c r="F15" s="89">
        <f t="shared" si="5"/>
        <v>0.61770437556973568</v>
      </c>
      <c r="G15" s="34">
        <v>0.11899999999999999</v>
      </c>
      <c r="H15" s="93">
        <f t="shared" si="6"/>
        <v>0.30106599817684598</v>
      </c>
      <c r="I15" s="34">
        <v>5.8000000000000003E-2</v>
      </c>
      <c r="J15" s="93">
        <f t="shared" si="7"/>
        <v>3.3947786690975392</v>
      </c>
      <c r="K15" s="36">
        <v>0.65400000000000003</v>
      </c>
      <c r="L15" s="80">
        <f t="shared" si="8"/>
        <v>12.769350957155881</v>
      </c>
      <c r="M15" s="9">
        <v>2.46</v>
      </c>
      <c r="N15" s="1"/>
    </row>
    <row r="16" spans="1:14" ht="15.75" x14ac:dyDescent="0.25">
      <c r="A16" s="302"/>
      <c r="B16" s="161" t="s">
        <v>34</v>
      </c>
      <c r="C16" s="157">
        <f>Analiza_CANTITATIVA!AC16</f>
        <v>6.0847766636280749</v>
      </c>
      <c r="D16" s="84">
        <f t="shared" si="9"/>
        <v>6.0786918869644468</v>
      </c>
      <c r="E16" s="144">
        <v>0.1</v>
      </c>
      <c r="F16" s="89">
        <f t="shared" si="5"/>
        <v>0.56531834548769355</v>
      </c>
      <c r="G16" s="17">
        <v>9.2999999999999999E-2</v>
      </c>
      <c r="H16" s="93">
        <f t="shared" si="6"/>
        <v>6.6865610756608906E-2</v>
      </c>
      <c r="I16" s="17">
        <v>1.0999999999999999E-2</v>
      </c>
      <c r="J16" s="93">
        <f t="shared" si="7"/>
        <v>4.4374450774840462</v>
      </c>
      <c r="K16" s="18">
        <v>0.73</v>
      </c>
      <c r="L16" s="80">
        <f t="shared" si="8"/>
        <v>18.78315793072014</v>
      </c>
      <c r="M16" s="10">
        <v>3.09</v>
      </c>
      <c r="N16" s="1"/>
    </row>
    <row r="17" spans="1:14" ht="15.75" x14ac:dyDescent="0.25">
      <c r="A17" s="302"/>
      <c r="B17" s="141" t="s">
        <v>93</v>
      </c>
      <c r="C17" s="157">
        <f>Analiza_CANTITATIVA!AC17</f>
        <v>1.390154968094804</v>
      </c>
      <c r="D17" s="84">
        <f t="shared" si="9"/>
        <v>1.376253418413856</v>
      </c>
      <c r="E17" s="144">
        <v>1</v>
      </c>
      <c r="F17" s="136">
        <f t="shared" si="5"/>
        <v>0.15138787602552414</v>
      </c>
      <c r="G17" s="137">
        <v>0.11</v>
      </c>
      <c r="H17" s="138">
        <f t="shared" si="6"/>
        <v>5.7802643573381954E-2</v>
      </c>
      <c r="I17" s="137">
        <v>4.2000000000000003E-2</v>
      </c>
      <c r="J17" s="138">
        <f t="shared" si="7"/>
        <v>1.0046649954421147</v>
      </c>
      <c r="K17" s="139">
        <v>0.73</v>
      </c>
      <c r="L17" s="140">
        <f t="shared" si="8"/>
        <v>5.2022379216043753</v>
      </c>
      <c r="M17" s="10">
        <v>3.78</v>
      </c>
      <c r="N17" s="1"/>
    </row>
    <row r="18" spans="1:14" ht="15.75" x14ac:dyDescent="0.25">
      <c r="A18" s="303"/>
      <c r="B18" s="141" t="s">
        <v>94</v>
      </c>
      <c r="C18" s="157">
        <f>Analiza_CANTITATIVA!AC18</f>
        <v>1.0369188696444849</v>
      </c>
      <c r="D18" s="84">
        <f t="shared" si="9"/>
        <v>1.0265496809480401</v>
      </c>
      <c r="E18" s="144">
        <v>1</v>
      </c>
      <c r="F18" s="136">
        <f t="shared" si="5"/>
        <v>0.10265496809480401</v>
      </c>
      <c r="G18" s="137">
        <v>0.1</v>
      </c>
      <c r="H18" s="138">
        <f t="shared" si="6"/>
        <v>1.3345145852324521E-2</v>
      </c>
      <c r="I18" s="137">
        <v>1.2999999999999999E-2</v>
      </c>
      <c r="J18" s="138">
        <f t="shared" si="7"/>
        <v>0.67752278942570654</v>
      </c>
      <c r="K18" s="139">
        <v>0.66</v>
      </c>
      <c r="L18" s="140">
        <f t="shared" si="8"/>
        <v>3.32602096627165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6.4494074749316317</v>
      </c>
      <c r="D19" s="84">
        <f t="shared" si="9"/>
        <v>6.4494074749316317</v>
      </c>
      <c r="E19" s="145">
        <v>0</v>
      </c>
      <c r="F19" s="87">
        <f t="shared" si="5"/>
        <v>0.64494074749316321</v>
      </c>
      <c r="G19" s="15">
        <v>0.1</v>
      </c>
      <c r="H19" s="91">
        <f t="shared" si="6"/>
        <v>8.3842297174111208E-2</v>
      </c>
      <c r="I19" s="35">
        <v>1.2999999999999999E-2</v>
      </c>
      <c r="J19" s="91">
        <f t="shared" si="7"/>
        <v>4.7725615314494076</v>
      </c>
      <c r="K19" s="20">
        <v>0.74</v>
      </c>
      <c r="L19" s="78">
        <f t="shared" si="8"/>
        <v>23.217866909753873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171.63855970829536</v>
      </c>
      <c r="D20" s="84">
        <f t="shared" si="9"/>
        <v>123.57976298997266</v>
      </c>
      <c r="E20" s="145">
        <v>28</v>
      </c>
      <c r="F20" s="87">
        <f t="shared" si="5"/>
        <v>2.4715952597994533</v>
      </c>
      <c r="G20" s="15">
        <v>0.02</v>
      </c>
      <c r="H20" s="91">
        <f t="shared" si="6"/>
        <v>0.12357976298997267</v>
      </c>
      <c r="I20" s="15">
        <v>1E-3</v>
      </c>
      <c r="J20" s="91">
        <f t="shared" si="7"/>
        <v>23.480154968094805</v>
      </c>
      <c r="K20" s="20">
        <v>0.19</v>
      </c>
      <c r="L20" s="78">
        <f t="shared" si="8"/>
        <v>98.863810391978134</v>
      </c>
      <c r="M20" s="12">
        <v>0.8</v>
      </c>
      <c r="N20" s="3"/>
    </row>
    <row r="21" spans="1:14" ht="15.75" x14ac:dyDescent="0.25">
      <c r="A21" s="301">
        <v>7</v>
      </c>
      <c r="B21" s="160" t="s">
        <v>6</v>
      </c>
      <c r="C21" s="156">
        <f>SUM(C22:C47)</f>
        <v>200.50763445761166</v>
      </c>
      <c r="D21" s="83">
        <f>SUM(D22:D47)</f>
        <v>164.99186417502284</v>
      </c>
      <c r="E21" s="16"/>
      <c r="F21" s="88">
        <f>SUM(F22:F47)</f>
        <v>2.0890560847766633</v>
      </c>
      <c r="G21" s="16"/>
      <c r="H21" s="92">
        <f>SUM(H22:H47)</f>
        <v>0.10576572470373749</v>
      </c>
      <c r="I21" s="16"/>
      <c r="J21" s="92">
        <f>SUM(J22:J47)</f>
        <v>12.126335118505013</v>
      </c>
      <c r="K21" s="16"/>
      <c r="L21" s="79">
        <f>SUM(L22:L47)</f>
        <v>52.741295806745676</v>
      </c>
      <c r="M21" s="8"/>
      <c r="N21" s="1"/>
    </row>
    <row r="22" spans="1:14" ht="15.75" x14ac:dyDescent="0.25">
      <c r="A22" s="302"/>
      <c r="B22" s="161" t="s">
        <v>35</v>
      </c>
      <c r="C22" s="157">
        <f>Analiza_CANTITATIVA!AC22</f>
        <v>1.618049225159526</v>
      </c>
      <c r="D22" s="84">
        <f t="shared" si="9"/>
        <v>1.1326344576116683</v>
      </c>
      <c r="E22" s="137">
        <v>30</v>
      </c>
      <c r="F22" s="89">
        <f>IFERROR(IF($C22=0,"",$D22*G22),"")</f>
        <v>1.1326344576116682E-2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6.7958067456700091E-2</v>
      </c>
      <c r="K22" s="17">
        <v>0.06</v>
      </c>
      <c r="L22" s="80">
        <f t="shared" ref="L22:L102" si="10">IFERROR(IF($C22=0,"",$D22*M22),"")</f>
        <v>0.29448495897903376</v>
      </c>
      <c r="M22" s="13">
        <v>0.26</v>
      </c>
      <c r="N22" s="1"/>
    </row>
    <row r="23" spans="1:14" ht="15.75" x14ac:dyDescent="0.25">
      <c r="A23" s="302"/>
      <c r="B23" s="161" t="s">
        <v>36</v>
      </c>
      <c r="C23" s="157">
        <f>Analiza_CANTITATIVA!AC23</f>
        <v>3.4184138559708299</v>
      </c>
      <c r="D23" s="84">
        <f t="shared" si="9"/>
        <v>2.5638103919781225</v>
      </c>
      <c r="E23" s="137">
        <v>25</v>
      </c>
      <c r="F23" s="89">
        <f t="shared" ref="F23:F102" si="11">IFERROR(IF($C23=0,"",$D23*G23),"")</f>
        <v>1.5382862351868736E-2</v>
      </c>
      <c r="G23" s="17">
        <v>6.0000000000000001E-3</v>
      </c>
      <c r="H23" s="93">
        <f t="shared" ref="H23:H102" si="12">IFERROR(IF($C23=0,"",$D23*I23),"")</f>
        <v>7.6914311759343681E-3</v>
      </c>
      <c r="I23" s="17">
        <v>3.0000000000000001E-3</v>
      </c>
      <c r="J23" s="93">
        <f t="shared" ref="J23:J102" si="13">IFERROR(IF($C23=0,"",$D23*K23),"")</f>
        <v>0.14613719234275299</v>
      </c>
      <c r="K23" s="34">
        <v>5.7000000000000002E-2</v>
      </c>
      <c r="L23" s="80">
        <f t="shared" si="10"/>
        <v>0.30765724703737468</v>
      </c>
      <c r="M23" s="13">
        <v>0.12</v>
      </c>
      <c r="N23" s="1"/>
    </row>
    <row r="24" spans="1:14" ht="15.75" x14ac:dyDescent="0.25">
      <c r="A24" s="302"/>
      <c r="B24" s="161" t="s">
        <v>37</v>
      </c>
      <c r="C24" s="157">
        <f>Analiza_CANTITATIVA!AC24</f>
        <v>40.14357338195078</v>
      </c>
      <c r="D24" s="84">
        <f t="shared" si="9"/>
        <v>32.114858705560621</v>
      </c>
      <c r="E24" s="137">
        <v>20</v>
      </c>
      <c r="F24" s="89">
        <f t="shared" si="11"/>
        <v>0.25691886964448496</v>
      </c>
      <c r="G24" s="17">
        <v>8.0000000000000002E-3</v>
      </c>
      <c r="H24" s="93">
        <f t="shared" si="12"/>
        <v>0</v>
      </c>
      <c r="I24" s="17"/>
      <c r="J24" s="93">
        <f t="shared" si="13"/>
        <v>1.7342023701002736</v>
      </c>
      <c r="K24" s="34">
        <v>5.3999999999999999E-2</v>
      </c>
      <c r="L24" s="80">
        <f t="shared" si="10"/>
        <v>9.9556061987237925</v>
      </c>
      <c r="M24" s="13">
        <v>0.31</v>
      </c>
      <c r="N24" s="1"/>
    </row>
    <row r="25" spans="1:14" ht="15.75" x14ac:dyDescent="0.25">
      <c r="A25" s="302"/>
      <c r="B25" s="141" t="s">
        <v>107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02"/>
      <c r="B26" s="282" t="s">
        <v>108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02"/>
      <c r="B27" s="161" t="s">
        <v>38</v>
      </c>
      <c r="C27" s="157">
        <f>Analiza_CANTITATIVA!AC27</f>
        <v>31.439721969006385</v>
      </c>
      <c r="D27" s="84">
        <f t="shared" si="9"/>
        <v>26.409366453965362</v>
      </c>
      <c r="E27" s="137">
        <v>16</v>
      </c>
      <c r="F27" s="89">
        <f t="shared" si="11"/>
        <v>0.4489592297174112</v>
      </c>
      <c r="G27" s="34">
        <v>1.7000000000000001E-2</v>
      </c>
      <c r="H27" s="93">
        <f t="shared" si="12"/>
        <v>0</v>
      </c>
      <c r="I27" s="17"/>
      <c r="J27" s="93">
        <f t="shared" si="13"/>
        <v>2.5088898131267094</v>
      </c>
      <c r="K27" s="34">
        <v>9.5000000000000001E-2</v>
      </c>
      <c r="L27" s="80">
        <f t="shared" si="10"/>
        <v>11.091933910665452</v>
      </c>
      <c r="M27" s="13">
        <v>0.42</v>
      </c>
      <c r="N27" s="1"/>
    </row>
    <row r="28" spans="1:14" ht="15.75" x14ac:dyDescent="0.25">
      <c r="A28" s="302"/>
      <c r="B28" s="161" t="s">
        <v>39</v>
      </c>
      <c r="C28" s="157">
        <f>Analiza_CANTITATIVA!AC28</f>
        <v>32.782588878760258</v>
      </c>
      <c r="D28" s="84">
        <f t="shared" si="9"/>
        <v>26.226071103008206</v>
      </c>
      <c r="E28" s="137">
        <v>20</v>
      </c>
      <c r="F28" s="89">
        <f t="shared" si="11"/>
        <v>0.34093892433910666</v>
      </c>
      <c r="G28" s="34">
        <v>1.2999999999999999E-2</v>
      </c>
      <c r="H28" s="93">
        <f t="shared" si="12"/>
        <v>2.6226071103008206E-2</v>
      </c>
      <c r="I28" s="17">
        <v>1E-3</v>
      </c>
      <c r="J28" s="93">
        <f t="shared" si="13"/>
        <v>1.8358249772105746</v>
      </c>
      <c r="K28" s="17">
        <v>7.0000000000000007E-2</v>
      </c>
      <c r="L28" s="80">
        <f t="shared" si="10"/>
        <v>10.752689152233364</v>
      </c>
      <c r="M28" s="13">
        <v>0.41</v>
      </c>
      <c r="N28" s="1"/>
    </row>
    <row r="29" spans="1:14" ht="15.75" x14ac:dyDescent="0.25">
      <c r="A29" s="302"/>
      <c r="B29" s="161" t="s">
        <v>40</v>
      </c>
      <c r="C29" s="157">
        <f>Analiza_CANTITATIVA!AC29</f>
        <v>14.243391066545122</v>
      </c>
      <c r="D29" s="84">
        <f t="shared" si="9"/>
        <v>13.246353691886963</v>
      </c>
      <c r="E29" s="137">
        <v>7</v>
      </c>
      <c r="F29" s="89">
        <f t="shared" si="11"/>
        <v>0.10597082953509571</v>
      </c>
      <c r="G29" s="17">
        <v>8.0000000000000002E-3</v>
      </c>
      <c r="H29" s="93">
        <f t="shared" si="12"/>
        <v>0</v>
      </c>
      <c r="I29" s="17"/>
      <c r="J29" s="93">
        <f t="shared" si="13"/>
        <v>0.39739061075660886</v>
      </c>
      <c r="K29" s="17">
        <v>0.03</v>
      </c>
      <c r="L29" s="80">
        <f t="shared" si="10"/>
        <v>1.5895624430264355</v>
      </c>
      <c r="M29" s="13">
        <v>0.12</v>
      </c>
      <c r="N29" s="1"/>
    </row>
    <row r="30" spans="1:14" ht="15.75" x14ac:dyDescent="0.25">
      <c r="A30" s="302"/>
      <c r="B30" s="161" t="s">
        <v>41</v>
      </c>
      <c r="C30" s="157">
        <f>Analiza_CANTITATIVA!AC30</f>
        <v>20.23701002734731</v>
      </c>
      <c r="D30" s="84">
        <f t="shared" si="9"/>
        <v>16.189608021877849</v>
      </c>
      <c r="E30" s="137">
        <v>20</v>
      </c>
      <c r="F30" s="89">
        <f t="shared" si="11"/>
        <v>0.27522333637192342</v>
      </c>
      <c r="G30" s="34">
        <v>1.7000000000000001E-2</v>
      </c>
      <c r="H30" s="93">
        <f t="shared" si="12"/>
        <v>0</v>
      </c>
      <c r="I30" s="17"/>
      <c r="J30" s="93">
        <f t="shared" si="13"/>
        <v>1.7484776663628077</v>
      </c>
      <c r="K30" s="34">
        <v>0.108</v>
      </c>
      <c r="L30" s="80">
        <f t="shared" si="10"/>
        <v>6.9615314494074747</v>
      </c>
      <c r="M30" s="13">
        <v>0.43</v>
      </c>
      <c r="N30" s="1"/>
    </row>
    <row r="31" spans="1:14" ht="15.75" x14ac:dyDescent="0.25">
      <c r="A31" s="302"/>
      <c r="B31" s="161" t="s">
        <v>42</v>
      </c>
      <c r="C31" s="157">
        <f>Analiza_CANTITATIVA!AC31</f>
        <v>5.6973564266180485</v>
      </c>
      <c r="D31" s="84">
        <f t="shared" si="9"/>
        <v>5.4124886052871464</v>
      </c>
      <c r="E31" s="137">
        <v>5</v>
      </c>
      <c r="F31" s="89">
        <f t="shared" si="11"/>
        <v>3.2474931631722881E-2</v>
      </c>
      <c r="G31" s="17">
        <v>6.0000000000000001E-3</v>
      </c>
      <c r="H31" s="93">
        <f t="shared" si="12"/>
        <v>0</v>
      </c>
      <c r="I31" s="17"/>
      <c r="J31" s="93">
        <f t="shared" si="13"/>
        <v>0.22732452142206017</v>
      </c>
      <c r="K31" s="34">
        <v>4.2000000000000003E-2</v>
      </c>
      <c r="L31" s="80">
        <f t="shared" si="10"/>
        <v>0.97424794895168632</v>
      </c>
      <c r="M31" s="13">
        <v>0.18</v>
      </c>
      <c r="N31" s="1"/>
    </row>
    <row r="32" spans="1:14" ht="15.75" x14ac:dyDescent="0.25">
      <c r="A32" s="302"/>
      <c r="B32" s="161" t="s">
        <v>43</v>
      </c>
      <c r="C32" s="157">
        <f>Analiza_CANTITATIVA!AC32</f>
        <v>13.445761166818595</v>
      </c>
      <c r="D32" s="84">
        <f t="shared" si="9"/>
        <v>10.756608933454876</v>
      </c>
      <c r="E32" s="137">
        <v>20</v>
      </c>
      <c r="F32" s="89">
        <f t="shared" si="11"/>
        <v>0.21513217866909753</v>
      </c>
      <c r="G32" s="17">
        <v>0.02</v>
      </c>
      <c r="H32" s="93">
        <f t="shared" si="12"/>
        <v>0</v>
      </c>
      <c r="I32" s="17"/>
      <c r="J32" s="93">
        <f t="shared" si="13"/>
        <v>0.64539653600729252</v>
      </c>
      <c r="K32" s="17">
        <v>0.06</v>
      </c>
      <c r="L32" s="80">
        <f t="shared" si="10"/>
        <v>3.6572470373746579</v>
      </c>
      <c r="M32" s="13">
        <v>0.34</v>
      </c>
      <c r="N32" s="1"/>
    </row>
    <row r="33" spans="1:14" ht="15.75" x14ac:dyDescent="0.25">
      <c r="A33" s="302"/>
      <c r="B33" s="161" t="s">
        <v>44</v>
      </c>
      <c r="C33" s="157">
        <f>Analiza_CANTITATIVA!AC33</f>
        <v>3.9881494986326342</v>
      </c>
      <c r="D33" s="84">
        <f t="shared" si="9"/>
        <v>3.1905195989061075</v>
      </c>
      <c r="E33" s="137">
        <v>20</v>
      </c>
      <c r="F33" s="89">
        <f t="shared" si="11"/>
        <v>6.3810391978122147E-2</v>
      </c>
      <c r="G33" s="17">
        <v>0.02</v>
      </c>
      <c r="H33" s="93">
        <f t="shared" si="12"/>
        <v>3.1905195989061076E-3</v>
      </c>
      <c r="I33" s="17">
        <v>1E-3</v>
      </c>
      <c r="J33" s="93">
        <f t="shared" si="13"/>
        <v>1.5952597994530537</v>
      </c>
      <c r="K33" s="17">
        <v>0.5</v>
      </c>
      <c r="L33" s="80">
        <f t="shared" si="10"/>
        <v>0.79762989972652687</v>
      </c>
      <c r="M33" s="13">
        <v>0.25</v>
      </c>
      <c r="N33" s="1"/>
    </row>
    <row r="34" spans="1:14" ht="15.75" x14ac:dyDescent="0.25">
      <c r="A34" s="302"/>
      <c r="B34" s="161" t="s">
        <v>45</v>
      </c>
      <c r="C34" s="157">
        <f>Analiza_CANTITATIVA!AC34</f>
        <v>9.3436645396536004</v>
      </c>
      <c r="D34" s="84">
        <f t="shared" si="9"/>
        <v>7.0077484047401999</v>
      </c>
      <c r="E34" s="137">
        <v>25</v>
      </c>
      <c r="F34" s="89">
        <f t="shared" si="11"/>
        <v>7.0077484047401994E-2</v>
      </c>
      <c r="G34" s="17">
        <v>0.01</v>
      </c>
      <c r="H34" s="93">
        <f t="shared" si="12"/>
        <v>0</v>
      </c>
      <c r="I34" s="17"/>
      <c r="J34" s="93">
        <f t="shared" si="13"/>
        <v>0.42046490428441197</v>
      </c>
      <c r="K34" s="17">
        <v>0.06</v>
      </c>
      <c r="L34" s="80">
        <f t="shared" si="10"/>
        <v>2.1023245214220601</v>
      </c>
      <c r="M34" s="13">
        <v>0.3</v>
      </c>
      <c r="N34" s="1"/>
    </row>
    <row r="35" spans="1:14" ht="15.75" x14ac:dyDescent="0.25">
      <c r="A35" s="302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02"/>
      <c r="B36" s="283" t="s">
        <v>109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02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02"/>
      <c r="B38" s="283" t="s">
        <v>75</v>
      </c>
      <c r="C38" s="157">
        <f>Analiza_CANTITATIVA!AC38</f>
        <v>0.34184138559708299</v>
      </c>
      <c r="D38" s="84">
        <f t="shared" si="9"/>
        <v>0.34184138559708299</v>
      </c>
      <c r="E38" s="137"/>
      <c r="F38" s="89">
        <f t="shared" si="11"/>
        <v>3.4184138559708302E-3</v>
      </c>
      <c r="G38" s="17">
        <v>0.01</v>
      </c>
      <c r="H38" s="93">
        <f t="shared" si="12"/>
        <v>6.8368277119416595E-4</v>
      </c>
      <c r="I38" s="17">
        <v>2E-3</v>
      </c>
      <c r="J38" s="93">
        <f t="shared" si="13"/>
        <v>1.025524156791249E-2</v>
      </c>
      <c r="K38" s="17">
        <v>0.03</v>
      </c>
      <c r="L38" s="80">
        <f t="shared" si="10"/>
        <v>4.1020966271649958E-2</v>
      </c>
      <c r="M38" s="13">
        <v>0.12</v>
      </c>
      <c r="N38" s="1"/>
    </row>
    <row r="39" spans="1:14" ht="15.75" x14ac:dyDescent="0.25">
      <c r="A39" s="302"/>
      <c r="B39" s="283" t="s">
        <v>76</v>
      </c>
      <c r="C39" s="157">
        <f>Analiza_CANTITATIVA!AC39</f>
        <v>11.080218778486785</v>
      </c>
      <c r="D39" s="84">
        <f t="shared" si="9"/>
        <v>11.080218778486785</v>
      </c>
      <c r="E39" s="137"/>
      <c r="F39" s="89">
        <f t="shared" si="11"/>
        <v>0.11080218778486785</v>
      </c>
      <c r="G39" s="17">
        <v>0.01</v>
      </c>
      <c r="H39" s="93">
        <f t="shared" si="12"/>
        <v>4.4320875113947139E-2</v>
      </c>
      <c r="I39" s="17">
        <v>4.0000000000000001E-3</v>
      </c>
      <c r="J39" s="93">
        <f t="shared" si="13"/>
        <v>0.3324065633546035</v>
      </c>
      <c r="K39" s="17">
        <v>0.03</v>
      </c>
      <c r="L39" s="80">
        <f t="shared" si="10"/>
        <v>2.105241567912489</v>
      </c>
      <c r="M39" s="13">
        <v>0.19</v>
      </c>
      <c r="N39" s="1"/>
    </row>
    <row r="40" spans="1:14" ht="15.75" x14ac:dyDescent="0.25">
      <c r="A40" s="302"/>
      <c r="B40" s="171" t="s">
        <v>96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02"/>
      <c r="B41" s="284" t="s">
        <v>97</v>
      </c>
      <c r="C41" s="157">
        <f>Analiza_CANTITATIVA!AC41</f>
        <v>8.6257976298997274</v>
      </c>
      <c r="D41" s="84">
        <f t="shared" si="9"/>
        <v>6.0380583409298092</v>
      </c>
      <c r="E41" s="137">
        <v>30</v>
      </c>
      <c r="F41" s="89">
        <f t="shared" si="11"/>
        <v>4.2266408386508664E-2</v>
      </c>
      <c r="G41" s="17">
        <v>7.0000000000000001E-3</v>
      </c>
      <c r="H41" s="93">
        <f t="shared" si="12"/>
        <v>1.2076116681859619E-2</v>
      </c>
      <c r="I41" s="17">
        <v>2E-3</v>
      </c>
      <c r="J41" s="93">
        <f t="shared" si="13"/>
        <v>0.18114175022789428</v>
      </c>
      <c r="K41" s="17">
        <v>0.03</v>
      </c>
      <c r="L41" s="80">
        <f t="shared" si="10"/>
        <v>0.96608933454876944</v>
      </c>
      <c r="M41" s="13">
        <v>0.16</v>
      </c>
      <c r="N41" s="1"/>
    </row>
    <row r="42" spans="1:14" ht="15.75" x14ac:dyDescent="0.25">
      <c r="A42" s="302"/>
      <c r="B42" s="283" t="s">
        <v>110</v>
      </c>
      <c r="C42" s="157">
        <f>Analiza_CANTITATIVA!AC42</f>
        <v>0</v>
      </c>
      <c r="D42" s="84" t="str">
        <f t="shared" si="9"/>
        <v/>
      </c>
      <c r="E42" s="137">
        <v>20</v>
      </c>
      <c r="F42" s="89" t="str">
        <f t="shared" si="11"/>
        <v/>
      </c>
      <c r="G42" s="17">
        <v>7.0000000000000001E-3</v>
      </c>
      <c r="H42" s="93" t="str">
        <f t="shared" si="12"/>
        <v/>
      </c>
      <c r="I42" s="17">
        <v>2E-3</v>
      </c>
      <c r="J42" s="93" t="str">
        <f t="shared" si="13"/>
        <v/>
      </c>
      <c r="K42" s="17">
        <v>3.4000000000000002E-2</v>
      </c>
      <c r="L42" s="80" t="str">
        <f t="shared" si="10"/>
        <v/>
      </c>
      <c r="M42" s="13">
        <v>0.14000000000000001</v>
      </c>
      <c r="N42" s="1"/>
    </row>
    <row r="43" spans="1:14" ht="15.75" x14ac:dyDescent="0.25">
      <c r="A43" s="302"/>
      <c r="B43" s="283" t="s">
        <v>111</v>
      </c>
      <c r="C43" s="157">
        <f>Analiza_CANTITATIVA!AC43</f>
        <v>1.9371011850501367</v>
      </c>
      <c r="D43" s="84">
        <f t="shared" si="9"/>
        <v>1.5496809480401095</v>
      </c>
      <c r="E43" s="137">
        <v>20</v>
      </c>
      <c r="F43" s="89">
        <f t="shared" si="11"/>
        <v>2.0145852324521422E-2</v>
      </c>
      <c r="G43" s="17">
        <v>1.2999999999999999E-2</v>
      </c>
      <c r="H43" s="93">
        <f t="shared" si="12"/>
        <v>4.6490428441203283E-3</v>
      </c>
      <c r="I43" s="17">
        <v>3.0000000000000001E-3</v>
      </c>
      <c r="J43" s="93">
        <f t="shared" si="13"/>
        <v>0.11932543299908843</v>
      </c>
      <c r="K43" s="17">
        <v>7.6999999999999999E-2</v>
      </c>
      <c r="L43" s="80">
        <f t="shared" si="10"/>
        <v>0.43391066545123069</v>
      </c>
      <c r="M43" s="13">
        <v>0.28000000000000003</v>
      </c>
      <c r="N43" s="1"/>
    </row>
    <row r="44" spans="1:14" ht="15.75" x14ac:dyDescent="0.25">
      <c r="A44" s="302"/>
      <c r="B44" s="283" t="s">
        <v>112</v>
      </c>
      <c r="C44" s="157">
        <f>Analiza_CANTITATIVA!AC44</f>
        <v>2.1649954421148587</v>
      </c>
      <c r="D44" s="84">
        <f t="shared" si="9"/>
        <v>1.731996353691887</v>
      </c>
      <c r="E44" s="137">
        <v>20</v>
      </c>
      <c r="F44" s="89">
        <f t="shared" si="11"/>
        <v>7.6207839562443022E-2</v>
      </c>
      <c r="G44" s="17">
        <v>4.3999999999999997E-2</v>
      </c>
      <c r="H44" s="93">
        <f t="shared" si="12"/>
        <v>6.9279854147675478E-3</v>
      </c>
      <c r="I44" s="17">
        <v>4.0000000000000001E-3</v>
      </c>
      <c r="J44" s="93">
        <f t="shared" si="13"/>
        <v>0.15587967183226983</v>
      </c>
      <c r="K44" s="17">
        <v>0.09</v>
      </c>
      <c r="L44" s="80">
        <f t="shared" si="10"/>
        <v>0.71011850501367357</v>
      </c>
      <c r="M44" s="13">
        <v>0.41</v>
      </c>
      <c r="N44" s="1"/>
    </row>
    <row r="45" spans="1:14" ht="15.75" x14ac:dyDescent="0.25">
      <c r="A45" s="302"/>
      <c r="B45" s="283" t="s">
        <v>113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5.75" x14ac:dyDescent="0.25">
      <c r="A46" s="302"/>
      <c r="B46" s="283" t="s">
        <v>114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03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01">
        <v>8</v>
      </c>
      <c r="B48" s="53" t="s">
        <v>7</v>
      </c>
      <c r="C48" s="156">
        <f>SUM(C49:C51)</f>
        <v>0</v>
      </c>
      <c r="D48" s="83">
        <f>SUM(D49:D51)</f>
        <v>0</v>
      </c>
      <c r="E48" s="16"/>
      <c r="F48" s="88">
        <f>SUM(F49:F51)</f>
        <v>0</v>
      </c>
      <c r="G48" s="16"/>
      <c r="H48" s="92">
        <f>SUM(H49:H51)</f>
        <v>0</v>
      </c>
      <c r="I48" s="16"/>
      <c r="J48" s="92">
        <f>SUM(J49:J51)</f>
        <v>0</v>
      </c>
      <c r="K48" s="16"/>
      <c r="L48" s="79">
        <f>SUM(L49:L51)</f>
        <v>0</v>
      </c>
      <c r="M48" s="8"/>
      <c r="N48" s="1"/>
    </row>
    <row r="49" spans="1:14" ht="15.75" x14ac:dyDescent="0.25">
      <c r="A49" s="302"/>
      <c r="B49" s="161" t="s">
        <v>47</v>
      </c>
      <c r="C49" s="157">
        <f>Analiza_CANTITATIVA!AC49</f>
        <v>0</v>
      </c>
      <c r="D49" s="84" t="str">
        <f t="shared" si="9"/>
        <v/>
      </c>
      <c r="E49" s="139">
        <v>0.5</v>
      </c>
      <c r="F49" s="89" t="str">
        <f t="shared" si="11"/>
        <v/>
      </c>
      <c r="G49" s="18">
        <v>0.23</v>
      </c>
      <c r="H49" s="93" t="str">
        <f t="shared" si="12"/>
        <v/>
      </c>
      <c r="I49" s="17">
        <v>0.01</v>
      </c>
      <c r="J49" s="93" t="str">
        <f t="shared" si="13"/>
        <v/>
      </c>
      <c r="K49" s="17">
        <v>0.53</v>
      </c>
      <c r="L49" s="80" t="str">
        <f t="shared" si="10"/>
        <v/>
      </c>
      <c r="M49" s="13">
        <v>3.14</v>
      </c>
      <c r="N49" s="1"/>
    </row>
    <row r="50" spans="1:14" ht="15.75" x14ac:dyDescent="0.25">
      <c r="A50" s="302"/>
      <c r="B50" s="161" t="s">
        <v>48</v>
      </c>
      <c r="C50" s="157">
        <f>Analiza_CANTITATIVA!AC50</f>
        <v>0</v>
      </c>
      <c r="D50" s="84" t="str">
        <f t="shared" si="9"/>
        <v/>
      </c>
      <c r="E50" s="139">
        <v>0.5</v>
      </c>
      <c r="F50" s="89" t="str">
        <f t="shared" si="11"/>
        <v/>
      </c>
      <c r="G50" s="18">
        <v>0.22</v>
      </c>
      <c r="H50" s="93" t="str">
        <f t="shared" si="12"/>
        <v/>
      </c>
      <c r="I50" s="17">
        <v>0.01</v>
      </c>
      <c r="J50" s="93" t="str">
        <f t="shared" si="13"/>
        <v/>
      </c>
      <c r="K50" s="17">
        <v>0.54</v>
      </c>
      <c r="L50" s="80" t="str">
        <f t="shared" si="10"/>
        <v/>
      </c>
      <c r="M50" s="13">
        <v>3.03</v>
      </c>
      <c r="N50" s="1"/>
    </row>
    <row r="51" spans="1:14" ht="15.75" x14ac:dyDescent="0.25">
      <c r="A51" s="303"/>
      <c r="B51" s="162" t="s">
        <v>106</v>
      </c>
      <c r="C51" s="157">
        <f>Analiza_CANTITATIVA!AC51</f>
        <v>0</v>
      </c>
      <c r="D51" s="84" t="str">
        <f t="shared" si="9"/>
        <v/>
      </c>
      <c r="E51" s="139">
        <v>1.3</v>
      </c>
      <c r="F51" s="89" t="str">
        <f t="shared" si="11"/>
        <v/>
      </c>
      <c r="G51" s="18">
        <v>0.09</v>
      </c>
      <c r="H51" s="93" t="str">
        <f t="shared" si="12"/>
        <v/>
      </c>
      <c r="I51" s="17">
        <v>4.0000000000000001E-3</v>
      </c>
      <c r="J51" s="93" t="str">
        <f t="shared" si="13"/>
        <v/>
      </c>
      <c r="K51" s="17">
        <v>0.20100000000000001</v>
      </c>
      <c r="L51" s="80" t="str">
        <f t="shared" si="10"/>
        <v/>
      </c>
      <c r="M51" s="13">
        <v>1.1599999999999999</v>
      </c>
      <c r="N51" s="1"/>
    </row>
    <row r="52" spans="1:14" ht="15.75" x14ac:dyDescent="0.25">
      <c r="A52" s="286">
        <v>9</v>
      </c>
      <c r="B52" s="160" t="s">
        <v>8</v>
      </c>
      <c r="C52" s="156">
        <f>SUM(C53:C65)</f>
        <v>142.65041020966271</v>
      </c>
      <c r="D52" s="83">
        <f>SUM(D53:D65)</f>
        <v>112.4556745670009</v>
      </c>
      <c r="E52" s="16"/>
      <c r="F52" s="88">
        <f>SUM(F53:F65)</f>
        <v>0.56015257520510486</v>
      </c>
      <c r="G52" s="16"/>
      <c r="H52" s="92">
        <f>SUM(H53:H65)</f>
        <v>7.1407247037374666E-2</v>
      </c>
      <c r="I52" s="16"/>
      <c r="J52" s="92">
        <f>SUM(J53:J65)</f>
        <v>28.5765135597083</v>
      </c>
      <c r="K52" s="16"/>
      <c r="L52" s="79">
        <f>SUM(L53:L65)</f>
        <v>55.978152917046486</v>
      </c>
      <c r="M52" s="8"/>
      <c r="N52" s="1"/>
    </row>
    <row r="53" spans="1:14" ht="15.75" x14ac:dyDescent="0.25">
      <c r="A53" s="286"/>
      <c r="B53" s="161" t="s">
        <v>49</v>
      </c>
      <c r="C53" s="157">
        <f>Analiza_CANTITATIVA!AC53</f>
        <v>62.294895168641744</v>
      </c>
      <c r="D53" s="84">
        <f t="shared" si="9"/>
        <v>54.819507748404732</v>
      </c>
      <c r="E53" s="137">
        <v>12</v>
      </c>
      <c r="F53" s="89">
        <f t="shared" si="11"/>
        <v>0.21927803099361892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6.1946043755697344</v>
      </c>
      <c r="K53" s="34">
        <v>0.113</v>
      </c>
      <c r="L53" s="80">
        <f t="shared" si="10"/>
        <v>25.765168641750222</v>
      </c>
      <c r="M53" s="13">
        <v>0.47</v>
      </c>
      <c r="N53" s="1"/>
    </row>
    <row r="54" spans="1:14" ht="15.75" x14ac:dyDescent="0.25">
      <c r="A54" s="286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286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286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286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286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286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286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286"/>
      <c r="B61" s="161" t="s">
        <v>60</v>
      </c>
      <c r="C61" s="157">
        <f>Analiza_CANTITATIVA!AC61</f>
        <v>2.9512306289881494</v>
      </c>
      <c r="D61" s="84">
        <f t="shared" si="9"/>
        <v>2.5085460346399269</v>
      </c>
      <c r="E61" s="137">
        <v>15</v>
      </c>
      <c r="F61" s="89">
        <f t="shared" si="11"/>
        <v>2.2576914311759341E-2</v>
      </c>
      <c r="G61" s="17">
        <v>8.9999999999999993E-3</v>
      </c>
      <c r="H61" s="93">
        <f t="shared" si="12"/>
        <v>1.0034184138559707E-2</v>
      </c>
      <c r="I61" s="17">
        <v>4.0000000000000001E-3</v>
      </c>
      <c r="J61" s="93">
        <f t="shared" si="13"/>
        <v>0.27343151777575203</v>
      </c>
      <c r="K61" s="17">
        <v>0.109</v>
      </c>
      <c r="L61" s="80">
        <f t="shared" si="10"/>
        <v>1.1790166362807655</v>
      </c>
      <c r="M61" s="13">
        <v>0.47</v>
      </c>
      <c r="N61" s="1"/>
    </row>
    <row r="62" spans="1:14" ht="15.75" x14ac:dyDescent="0.25">
      <c r="A62" s="286"/>
      <c r="B62" s="161" t="s">
        <v>55</v>
      </c>
      <c r="C62" s="157">
        <f>Analiza_CANTITATIVA!AC62</f>
        <v>2.0624430264357341</v>
      </c>
      <c r="D62" s="84">
        <f t="shared" si="9"/>
        <v>1.2374658158614404</v>
      </c>
      <c r="E62" s="137">
        <v>40</v>
      </c>
      <c r="F62" s="89">
        <f t="shared" si="11"/>
        <v>1.2374658158614405E-2</v>
      </c>
      <c r="G62" s="17">
        <v>0.01</v>
      </c>
      <c r="H62" s="93">
        <f t="shared" si="12"/>
        <v>3.7123974475843213E-3</v>
      </c>
      <c r="I62" s="17">
        <v>3.0000000000000001E-3</v>
      </c>
      <c r="J62" s="93">
        <f t="shared" si="13"/>
        <v>0.11137192342752963</v>
      </c>
      <c r="K62" s="17">
        <v>0.09</v>
      </c>
      <c r="L62" s="80">
        <f t="shared" si="10"/>
        <v>0.3588650865998177</v>
      </c>
      <c r="M62" s="13">
        <v>0.28999999999999998</v>
      </c>
      <c r="N62" s="1"/>
    </row>
    <row r="63" spans="1:14" ht="15.75" x14ac:dyDescent="0.25">
      <c r="A63" s="286"/>
      <c r="B63" s="161" t="s">
        <v>56</v>
      </c>
      <c r="C63" s="157">
        <f>Analiza_CANTITATIVA!AC63</f>
        <v>28.669097538742026</v>
      </c>
      <c r="D63" s="84">
        <f t="shared" si="9"/>
        <v>20.068368277119419</v>
      </c>
      <c r="E63" s="137">
        <v>30</v>
      </c>
      <c r="F63" s="89">
        <f t="shared" si="11"/>
        <v>0.18061531449407475</v>
      </c>
      <c r="G63" s="17">
        <v>8.9999999999999993E-3</v>
      </c>
      <c r="H63" s="93">
        <f t="shared" si="12"/>
        <v>2.0068368277119417E-2</v>
      </c>
      <c r="I63" s="17">
        <v>1E-3</v>
      </c>
      <c r="J63" s="93">
        <f t="shared" si="13"/>
        <v>2.2075205104831359</v>
      </c>
      <c r="K63" s="17">
        <v>0.11</v>
      </c>
      <c r="L63" s="80">
        <f t="shared" si="10"/>
        <v>9.4321330902461256</v>
      </c>
      <c r="M63" s="13">
        <v>0.47</v>
      </c>
      <c r="N63" s="1"/>
    </row>
    <row r="64" spans="1:14" ht="15.75" x14ac:dyDescent="0.25">
      <c r="A64" s="286"/>
      <c r="B64" s="161" t="s">
        <v>57</v>
      </c>
      <c r="C64" s="157">
        <f>Analiza_CANTITATIVA!AC64</f>
        <v>28.77164995442115</v>
      </c>
      <c r="D64" s="84">
        <f t="shared" si="9"/>
        <v>21.291020966271653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17.032816773017323</v>
      </c>
      <c r="K64" s="17">
        <v>0.8</v>
      </c>
      <c r="L64" s="80">
        <f t="shared" si="10"/>
        <v>8.0905879671832288</v>
      </c>
      <c r="M64" s="13">
        <v>0.38</v>
      </c>
      <c r="N64" s="1"/>
    </row>
    <row r="65" spans="1:14" ht="15.75" x14ac:dyDescent="0.25">
      <c r="A65" s="286"/>
      <c r="B65" s="161" t="s">
        <v>58</v>
      </c>
      <c r="C65" s="157">
        <f>Analiza_CANTITATIVA!AC65</f>
        <v>17.901093892433916</v>
      </c>
      <c r="D65" s="84">
        <f t="shared" si="9"/>
        <v>12.530765724703741</v>
      </c>
      <c r="E65" s="137">
        <v>30</v>
      </c>
      <c r="F65" s="89">
        <f t="shared" si="11"/>
        <v>0.12530765724703741</v>
      </c>
      <c r="G65" s="17">
        <v>0.01</v>
      </c>
      <c r="H65" s="93">
        <f t="shared" si="12"/>
        <v>3.7592297174111222E-2</v>
      </c>
      <c r="I65" s="17">
        <v>3.0000000000000001E-3</v>
      </c>
      <c r="J65" s="93">
        <f t="shared" si="13"/>
        <v>2.7567684594348232</v>
      </c>
      <c r="K65" s="17">
        <v>0.22</v>
      </c>
      <c r="L65" s="80">
        <f t="shared" si="10"/>
        <v>11.152381494986329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10.152689152233364</v>
      </c>
      <c r="D66" s="84">
        <f t="shared" si="9"/>
        <v>10.152689152233364</v>
      </c>
      <c r="E66" s="146">
        <v>0</v>
      </c>
      <c r="F66" s="87">
        <f t="shared" si="11"/>
        <v>0.17259571558796721</v>
      </c>
      <c r="G66" s="15">
        <v>1.7000000000000001E-2</v>
      </c>
      <c r="H66" s="91">
        <f t="shared" si="12"/>
        <v>7.1068824065633557E-2</v>
      </c>
      <c r="I66" s="15">
        <v>7.0000000000000001E-3</v>
      </c>
      <c r="J66" s="91">
        <f t="shared" si="13"/>
        <v>6.3961941659070192</v>
      </c>
      <c r="K66" s="15">
        <v>0.63</v>
      </c>
      <c r="L66" s="78">
        <f t="shared" si="10"/>
        <v>25.381722880583411</v>
      </c>
      <c r="M66" s="7">
        <v>2.5</v>
      </c>
      <c r="N66" s="1"/>
    </row>
    <row r="67" spans="1:14" ht="15.75" x14ac:dyDescent="0.25">
      <c r="A67" s="286">
        <v>11</v>
      </c>
      <c r="B67" s="160" t="s">
        <v>9</v>
      </c>
      <c r="C67" s="156">
        <f>SUM(C68:C70)</f>
        <v>15.462625341841386</v>
      </c>
      <c r="D67" s="83">
        <f>SUM(D68:D70)</f>
        <v>15.462625341841386</v>
      </c>
      <c r="E67" s="16"/>
      <c r="F67" s="88">
        <f>SUM(F68:F70)</f>
        <v>1.4210802187784868</v>
      </c>
      <c r="G67" s="16"/>
      <c r="H67" s="92">
        <f>SUM(H68:H70)</f>
        <v>1.1134343664539654</v>
      </c>
      <c r="I67" s="16"/>
      <c r="J67" s="92">
        <f>SUM(J68:J70)</f>
        <v>11.715815861440293</v>
      </c>
      <c r="K67" s="16"/>
      <c r="L67" s="79">
        <f>SUM(L68:L70)</f>
        <v>60.07315405651778</v>
      </c>
      <c r="M67" s="8"/>
      <c r="N67" s="1"/>
    </row>
    <row r="68" spans="1:14" ht="15.75" x14ac:dyDescent="0.25">
      <c r="A68" s="286"/>
      <c r="B68" s="161" t="s">
        <v>61</v>
      </c>
      <c r="C68" s="157">
        <f>Analiza_CANTITATIVA!AC68</f>
        <v>9.9931631722880585</v>
      </c>
      <c r="D68" s="84">
        <f t="shared" si="9"/>
        <v>9.9931631722880585</v>
      </c>
      <c r="E68" s="137">
        <v>0</v>
      </c>
      <c r="F68" s="89">
        <f t="shared" si="11"/>
        <v>0.81943938012762085</v>
      </c>
      <c r="G68" s="17">
        <v>8.2000000000000003E-2</v>
      </c>
      <c r="H68" s="93">
        <f t="shared" si="12"/>
        <v>0.94935050136736554</v>
      </c>
      <c r="I68" s="17">
        <v>9.5000000000000001E-2</v>
      </c>
      <c r="J68" s="93">
        <f t="shared" si="13"/>
        <v>7.3949407474931634</v>
      </c>
      <c r="K68" s="17">
        <v>0.74</v>
      </c>
      <c r="L68" s="80">
        <f t="shared" si="10"/>
        <v>42.570875113947125</v>
      </c>
      <c r="M68" s="13">
        <v>4.26</v>
      </c>
      <c r="N68" s="1"/>
    </row>
    <row r="69" spans="1:14" ht="15.75" x14ac:dyDescent="0.25">
      <c r="A69" s="286"/>
      <c r="B69" s="161" t="s">
        <v>62</v>
      </c>
      <c r="C69" s="157">
        <f>Analiza_CANTITATIVA!AC69</f>
        <v>5.4694621695533279</v>
      </c>
      <c r="D69" s="84">
        <f t="shared" si="9"/>
        <v>5.4694621695533279</v>
      </c>
      <c r="E69" s="137">
        <v>0</v>
      </c>
      <c r="F69" s="89">
        <f t="shared" si="11"/>
        <v>0.60164083865086604</v>
      </c>
      <c r="G69" s="17">
        <v>0.11</v>
      </c>
      <c r="H69" s="93">
        <f t="shared" si="12"/>
        <v>0.16408386508659983</v>
      </c>
      <c r="I69" s="17">
        <v>0.03</v>
      </c>
      <c r="J69" s="93">
        <f t="shared" si="13"/>
        <v>4.3208751139471291</v>
      </c>
      <c r="K69" s="17">
        <v>0.79</v>
      </c>
      <c r="L69" s="80">
        <f t="shared" si="10"/>
        <v>17.502278942570651</v>
      </c>
      <c r="M69" s="13">
        <v>3.2</v>
      </c>
      <c r="N69" s="1"/>
    </row>
    <row r="70" spans="1:14" ht="15.75" x14ac:dyDescent="0.25">
      <c r="A70" s="286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24.568140382862357</v>
      </c>
      <c r="D71" s="84">
        <f t="shared" si="9"/>
        <v>24.568140382862357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24.322458979033733</v>
      </c>
      <c r="K71" s="15">
        <v>0.99</v>
      </c>
      <c r="L71" s="78">
        <f t="shared" si="10"/>
        <v>85.497128532361003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23.473108477666369</v>
      </c>
      <c r="D72" s="84">
        <f t="shared" si="9"/>
        <v>23.473108477666369</v>
      </c>
      <c r="E72" s="146">
        <v>0</v>
      </c>
      <c r="F72" s="87">
        <f t="shared" si="11"/>
        <v>0.14083865086599823</v>
      </c>
      <c r="G72" s="15">
        <v>6.0000000000000001E-3</v>
      </c>
      <c r="H72" s="91">
        <f t="shared" si="12"/>
        <v>19.247948951686421</v>
      </c>
      <c r="I72" s="15">
        <v>0.82</v>
      </c>
      <c r="J72" s="91">
        <f t="shared" si="13"/>
        <v>0.21125797629899731</v>
      </c>
      <c r="K72" s="15">
        <v>8.9999999999999993E-3</v>
      </c>
      <c r="L72" s="78">
        <f t="shared" si="10"/>
        <v>175.57885141294446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8.6257976298997274</v>
      </c>
      <c r="D73" s="84">
        <f t="shared" si="9"/>
        <v>8.6257976298997274</v>
      </c>
      <c r="E73" s="146">
        <v>0</v>
      </c>
      <c r="F73" s="87">
        <f t="shared" si="11"/>
        <v>0</v>
      </c>
      <c r="G73" s="15">
        <v>0</v>
      </c>
      <c r="H73" s="91">
        <f t="shared" si="12"/>
        <v>8.5395396536007304</v>
      </c>
      <c r="I73" s="15">
        <v>0.99</v>
      </c>
      <c r="J73" s="91">
        <f t="shared" si="13"/>
        <v>0</v>
      </c>
      <c r="K73" s="15">
        <v>0</v>
      </c>
      <c r="L73" s="78">
        <f t="shared" si="10"/>
        <v>77.545920692798546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28.386508659981768</v>
      </c>
      <c r="D74" s="84">
        <f t="shared" si="9"/>
        <v>24.69626253418414</v>
      </c>
      <c r="E74" s="146">
        <v>13</v>
      </c>
      <c r="F74" s="87">
        <f t="shared" si="11"/>
        <v>3.2105141294439381</v>
      </c>
      <c r="G74" s="15">
        <v>0.13</v>
      </c>
      <c r="H74" s="91">
        <f t="shared" si="12"/>
        <v>2.4696262534184141</v>
      </c>
      <c r="I74" s="15">
        <v>0.1</v>
      </c>
      <c r="J74" s="91">
        <f t="shared" si="13"/>
        <v>0.24696262534184141</v>
      </c>
      <c r="K74" s="15">
        <v>0.01</v>
      </c>
      <c r="L74" s="78">
        <f t="shared" si="10"/>
        <v>35.315655423883321</v>
      </c>
      <c r="M74" s="7">
        <v>1.43</v>
      </c>
      <c r="N74" s="1"/>
    </row>
    <row r="75" spans="1:14" ht="31.5" x14ac:dyDescent="0.25">
      <c r="A75" s="286">
        <v>16</v>
      </c>
      <c r="B75" s="160" t="s">
        <v>14</v>
      </c>
      <c r="C75" s="156">
        <f>SUM(C76:C78)</f>
        <v>543.64175022789425</v>
      </c>
      <c r="D75" s="83">
        <f>SUM(D76:D78)</f>
        <v>543.64175022789425</v>
      </c>
      <c r="E75" s="19"/>
      <c r="F75" s="88">
        <f>SUM(F76:F78)</f>
        <v>15.965132178669098</v>
      </c>
      <c r="G75" s="19"/>
      <c r="H75" s="92">
        <f>SUM(H76:H78)</f>
        <v>10.119302643573382</v>
      </c>
      <c r="I75" s="19"/>
      <c r="J75" s="92">
        <f>SUM(J76:J78)</f>
        <v>25.712169553327257</v>
      </c>
      <c r="K75" s="19"/>
      <c r="L75" s="79">
        <f>SUM(L76:L78)</f>
        <v>278.62807657247038</v>
      </c>
      <c r="M75" s="8"/>
      <c r="N75" s="1"/>
    </row>
    <row r="76" spans="1:14" ht="15.75" x14ac:dyDescent="0.25">
      <c r="A76" s="286"/>
      <c r="B76" s="161" t="s">
        <v>66</v>
      </c>
      <c r="C76" s="157">
        <f>Analiza_CANTITATIVA!AC76</f>
        <v>452.93983591613488</v>
      </c>
      <c r="D76" s="84">
        <f t="shared" ref="D76:D79" si="14">IFERROR(IF($C76=0,"",$C76-E76),"")</f>
        <v>452.93983591613488</v>
      </c>
      <c r="E76" s="137">
        <v>0</v>
      </c>
      <c r="F76" s="89">
        <f t="shared" si="11"/>
        <v>13.588195077484047</v>
      </c>
      <c r="G76" s="17">
        <v>0.03</v>
      </c>
      <c r="H76" s="93">
        <f t="shared" si="12"/>
        <v>9.0587967183226983</v>
      </c>
      <c r="I76" s="17">
        <v>0.02</v>
      </c>
      <c r="J76" s="93">
        <f t="shared" si="13"/>
        <v>22.646991795806745</v>
      </c>
      <c r="K76" s="17">
        <v>0.05</v>
      </c>
      <c r="L76" s="80">
        <f t="shared" si="10"/>
        <v>235.52871467639014</v>
      </c>
      <c r="M76" s="13">
        <v>0.52</v>
      </c>
      <c r="N76" s="1"/>
    </row>
    <row r="77" spans="1:14" ht="15.75" x14ac:dyDescent="0.25">
      <c r="A77" s="286"/>
      <c r="B77" s="161" t="s">
        <v>64</v>
      </c>
      <c r="C77" s="157">
        <f>Analiza_CANTITATIVA!AC77</f>
        <v>56.289881494986332</v>
      </c>
      <c r="D77" s="84">
        <f t="shared" si="14"/>
        <v>56.289881494986332</v>
      </c>
      <c r="E77" s="137">
        <v>0</v>
      </c>
      <c r="F77" s="89">
        <f t="shared" si="11"/>
        <v>1.6886964448495898</v>
      </c>
      <c r="G77" s="17">
        <v>0.03</v>
      </c>
      <c r="H77" s="93">
        <f t="shared" si="12"/>
        <v>2.8144940747493168E-2</v>
      </c>
      <c r="I77" s="17">
        <v>5.0000000000000001E-4</v>
      </c>
      <c r="J77" s="93">
        <f t="shared" si="13"/>
        <v>1.6886964448495898</v>
      </c>
      <c r="K77" s="17">
        <v>0.03</v>
      </c>
      <c r="L77" s="80">
        <f t="shared" si="10"/>
        <v>25.893345487693715</v>
      </c>
      <c r="M77" s="13">
        <v>0.46</v>
      </c>
      <c r="N77" s="1"/>
    </row>
    <row r="78" spans="1:14" ht="15.75" x14ac:dyDescent="0.25">
      <c r="A78" s="286"/>
      <c r="B78" s="161" t="s">
        <v>65</v>
      </c>
      <c r="C78" s="157">
        <f>Analiza_CANTITATIVA!AC78</f>
        <v>34.412032816773021</v>
      </c>
      <c r="D78" s="84">
        <f t="shared" si="14"/>
        <v>34.412032816773021</v>
      </c>
      <c r="E78" s="137">
        <v>0</v>
      </c>
      <c r="F78" s="89">
        <f t="shared" si="11"/>
        <v>0.68824065633546039</v>
      </c>
      <c r="G78" s="17">
        <v>0.02</v>
      </c>
      <c r="H78" s="93">
        <f t="shared" si="12"/>
        <v>1.0323609845031907</v>
      </c>
      <c r="I78" s="17">
        <v>0.03</v>
      </c>
      <c r="J78" s="93">
        <f t="shared" si="13"/>
        <v>1.3764813126709208</v>
      </c>
      <c r="K78" s="17">
        <v>0.04</v>
      </c>
      <c r="L78" s="80">
        <f t="shared" si="10"/>
        <v>17.20601640838651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34.753874202370099</v>
      </c>
      <c r="D79" s="82">
        <f t="shared" si="14"/>
        <v>34.753874202370099</v>
      </c>
      <c r="E79" s="146">
        <v>0</v>
      </c>
      <c r="F79" s="87">
        <f t="shared" si="11"/>
        <v>5.560619872379216</v>
      </c>
      <c r="G79" s="15">
        <v>0.16</v>
      </c>
      <c r="H79" s="91">
        <f t="shared" si="12"/>
        <v>3.1278486782133088</v>
      </c>
      <c r="I79" s="15">
        <v>0.09</v>
      </c>
      <c r="J79" s="91">
        <f t="shared" si="13"/>
        <v>0.347538742023701</v>
      </c>
      <c r="K79" s="15">
        <v>0.01</v>
      </c>
      <c r="L79" s="78">
        <f t="shared" si="10"/>
        <v>69.855287146763885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5.4961257976299009</v>
      </c>
      <c r="D80" s="82">
        <f t="shared" ref="D80" si="15">IFERROR(IF($C80=0,"",$C80-E80*C80/100),"")</f>
        <v>5.2762807657247048</v>
      </c>
      <c r="E80" s="146">
        <v>4</v>
      </c>
      <c r="F80" s="87">
        <f t="shared" si="11"/>
        <v>1.3718329990884233</v>
      </c>
      <c r="G80" s="15">
        <v>0.26</v>
      </c>
      <c r="H80" s="91">
        <f t="shared" si="12"/>
        <v>1.4245958067456703</v>
      </c>
      <c r="I80" s="15">
        <v>0.27</v>
      </c>
      <c r="J80" s="91">
        <f t="shared" si="13"/>
        <v>0</v>
      </c>
      <c r="K80" s="15">
        <v>0</v>
      </c>
      <c r="L80" s="78">
        <f t="shared" si="10"/>
        <v>20.471969371011856</v>
      </c>
      <c r="M80" s="7">
        <v>3.88</v>
      </c>
      <c r="N80" s="1"/>
    </row>
    <row r="81" spans="1:14" ht="15.75" x14ac:dyDescent="0.25">
      <c r="A81" s="286">
        <v>19</v>
      </c>
      <c r="B81" s="160" t="s">
        <v>16</v>
      </c>
      <c r="C81" s="156">
        <f>SUM(C82:C87)</f>
        <v>110.06061987237922</v>
      </c>
      <c r="D81" s="83">
        <f>SUM(D82:D87)</f>
        <v>96.031107566089332</v>
      </c>
      <c r="E81" s="19"/>
      <c r="F81" s="88">
        <f>SUM(F82:F87)</f>
        <v>19.874280765724702</v>
      </c>
      <c r="G81" s="19"/>
      <c r="H81" s="92">
        <f>SUM(H82:H87)</f>
        <v>8.150168641750227</v>
      </c>
      <c r="I81" s="19"/>
      <c r="J81" s="92">
        <f>SUM(J82:J87)</f>
        <v>4.7599703737465813</v>
      </c>
      <c r="K81" s="19"/>
      <c r="L81" s="79">
        <f>SUM(L82:L87)</f>
        <v>119.45348108477667</v>
      </c>
      <c r="M81" s="8"/>
      <c r="N81" s="1"/>
    </row>
    <row r="82" spans="1:14" ht="15.75" x14ac:dyDescent="0.25">
      <c r="A82" s="286"/>
      <c r="B82" s="161" t="s">
        <v>68</v>
      </c>
      <c r="C82" s="157">
        <f>Analiza_CANTITATIVA!AC82</f>
        <v>33.853691886964448</v>
      </c>
      <c r="D82" s="84">
        <f t="shared" ref="D82:D88" si="16">IFERROR(IF($C82=0,"",$C82-E82*C82/100),"")</f>
        <v>25.390268915223338</v>
      </c>
      <c r="E82" s="137">
        <v>25</v>
      </c>
      <c r="F82" s="89">
        <f t="shared" si="11"/>
        <v>5.2811759343664537</v>
      </c>
      <c r="G82" s="34">
        <v>0.20799999999999999</v>
      </c>
      <c r="H82" s="93">
        <f t="shared" si="12"/>
        <v>2.2343436645396535</v>
      </c>
      <c r="I82" s="34">
        <v>8.7999999999999995E-2</v>
      </c>
      <c r="J82" s="93">
        <f t="shared" si="13"/>
        <v>1.5234161349134001</v>
      </c>
      <c r="K82" s="34">
        <v>0.06</v>
      </c>
      <c r="L82" s="80">
        <f t="shared" si="10"/>
        <v>30.21442000911577</v>
      </c>
      <c r="M82" s="13">
        <v>1.19</v>
      </c>
      <c r="N82" s="1"/>
    </row>
    <row r="83" spans="1:14" ht="15.75" x14ac:dyDescent="0.25">
      <c r="A83" s="286"/>
      <c r="B83" s="162" t="s">
        <v>101</v>
      </c>
      <c r="C83" s="157">
        <f>Analiza_CANTITATIVA!AC83</f>
        <v>53.942570647219689</v>
      </c>
      <c r="D83" s="84">
        <f t="shared" si="16"/>
        <v>53.942570647219689</v>
      </c>
      <c r="E83" s="137"/>
      <c r="F83" s="89">
        <f t="shared" si="11"/>
        <v>11.220054694621695</v>
      </c>
      <c r="G83" s="34">
        <v>0.20799999999999999</v>
      </c>
      <c r="H83" s="93">
        <f t="shared" si="12"/>
        <v>4.7469462169553323</v>
      </c>
      <c r="I83" s="34">
        <v>8.7999999999999995E-2</v>
      </c>
      <c r="J83" s="93">
        <f t="shared" si="13"/>
        <v>3.2365542388331812</v>
      </c>
      <c r="K83" s="34">
        <v>0.06</v>
      </c>
      <c r="L83" s="80">
        <f t="shared" si="10"/>
        <v>64.191659070191434</v>
      </c>
      <c r="M83" s="13">
        <v>1.19</v>
      </c>
      <c r="N83" s="1"/>
    </row>
    <row r="84" spans="1:14" ht="15.75" x14ac:dyDescent="0.25">
      <c r="A84" s="286"/>
      <c r="B84" s="141" t="s">
        <v>115</v>
      </c>
      <c r="C84" s="157">
        <f>Analiza_CANTITATIVA!AC84</f>
        <v>0</v>
      </c>
      <c r="D84" s="84" t="str">
        <f t="shared" si="16"/>
        <v/>
      </c>
      <c r="E84" s="137"/>
      <c r="F84" s="89" t="str">
        <f t="shared" si="11"/>
        <v/>
      </c>
      <c r="G84" s="34">
        <v>0.30099999999999999</v>
      </c>
      <c r="H84" s="93" t="str">
        <f t="shared" si="12"/>
        <v/>
      </c>
      <c r="I84" s="34">
        <v>7.0000000000000001E-3</v>
      </c>
      <c r="J84" s="93" t="str">
        <f t="shared" si="13"/>
        <v/>
      </c>
      <c r="K84" s="34"/>
      <c r="L84" s="80" t="str">
        <f t="shared" si="10"/>
        <v/>
      </c>
      <c r="M84" s="13">
        <v>13.5</v>
      </c>
      <c r="N84" s="1"/>
    </row>
    <row r="85" spans="1:14" ht="15.75" x14ac:dyDescent="0.25">
      <c r="A85" s="286"/>
      <c r="B85" s="141" t="s">
        <v>116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286"/>
      <c r="B86" s="141" t="s">
        <v>117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286"/>
      <c r="B87" s="161" t="s">
        <v>69</v>
      </c>
      <c r="C87" s="157">
        <f>Analiza_CANTITATIVA!AC87</f>
        <v>22.264357338195079</v>
      </c>
      <c r="D87" s="84">
        <f t="shared" si="16"/>
        <v>16.698268003646312</v>
      </c>
      <c r="E87" s="137">
        <v>25</v>
      </c>
      <c r="F87" s="89">
        <f t="shared" si="11"/>
        <v>3.3730501367365551</v>
      </c>
      <c r="G87" s="34">
        <v>0.20200000000000001</v>
      </c>
      <c r="H87" s="93">
        <f t="shared" si="12"/>
        <v>1.168878760255242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25.047402005469468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25.638103919781223</v>
      </c>
      <c r="D88" s="84">
        <f t="shared" si="16"/>
        <v>14.613719234275296</v>
      </c>
      <c r="E88" s="146">
        <v>43</v>
      </c>
      <c r="F88" s="87">
        <f t="shared" si="11"/>
        <v>2.4843322698268007</v>
      </c>
      <c r="G88" s="15">
        <v>0.17</v>
      </c>
      <c r="H88" s="91">
        <f t="shared" si="12"/>
        <v>0.68684480401093895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21.33603008204193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10.289425706472198</v>
      </c>
      <c r="D89" s="82">
        <f t="shared" ref="D89:D100" si="17">IFERROR(IF($C89=0,"",$C89-E89),"")</f>
        <v>10.289425706472198</v>
      </c>
      <c r="E89" s="146">
        <v>0</v>
      </c>
      <c r="F89" s="87">
        <f t="shared" si="11"/>
        <v>0.28810391978122152</v>
      </c>
      <c r="G89" s="35">
        <v>2.8000000000000001E-2</v>
      </c>
      <c r="H89" s="91">
        <f t="shared" si="12"/>
        <v>2.0578851412944394</v>
      </c>
      <c r="I89" s="35">
        <v>0.2</v>
      </c>
      <c r="J89" s="91">
        <f t="shared" si="13"/>
        <v>0.32926162260711034</v>
      </c>
      <c r="K89" s="35">
        <v>3.2000000000000001E-2</v>
      </c>
      <c r="L89" s="78">
        <f t="shared" si="10"/>
        <v>20.578851412944395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9.6855059252506842E-2</v>
      </c>
      <c r="D90" s="82">
        <f t="shared" si="17"/>
        <v>9.6855059252506842E-2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2.7461257976299001</v>
      </c>
      <c r="D91" s="82">
        <f t="shared" si="17"/>
        <v>2.7461257976299001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0.11394712853236098</v>
      </c>
      <c r="D92" s="82">
        <f t="shared" si="17"/>
        <v>0.11394712853236098</v>
      </c>
      <c r="E92" s="146">
        <v>0</v>
      </c>
      <c r="F92" s="87">
        <f t="shared" si="11"/>
        <v>9.5715587967183224E-3</v>
      </c>
      <c r="G92" s="15">
        <v>8.4000000000000005E-2</v>
      </c>
      <c r="H92" s="91">
        <f t="shared" si="12"/>
        <v>2.1649954421148585E-3</v>
      </c>
      <c r="I92" s="15">
        <v>1.9E-2</v>
      </c>
      <c r="J92" s="91">
        <f t="shared" si="13"/>
        <v>2.0624430264357337E-2</v>
      </c>
      <c r="K92" s="15">
        <v>0.18099999999999999</v>
      </c>
      <c r="L92" s="78">
        <f t="shared" si="10"/>
        <v>0.11964448495897904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3.0765724703737467</v>
      </c>
      <c r="D93" s="85">
        <f t="shared" si="17"/>
        <v>3.0765724703737467</v>
      </c>
      <c r="E93" s="146">
        <v>0</v>
      </c>
      <c r="F93" s="231">
        <f t="shared" si="11"/>
        <v>0.61531449407474936</v>
      </c>
      <c r="G93" s="15">
        <v>0.2</v>
      </c>
      <c r="H93" s="94">
        <f t="shared" si="12"/>
        <v>2.1536007292616226</v>
      </c>
      <c r="I93" s="15">
        <v>0.7</v>
      </c>
      <c r="J93" s="94">
        <f t="shared" si="13"/>
        <v>0.30765724703737468</v>
      </c>
      <c r="K93" s="15">
        <v>0.1</v>
      </c>
      <c r="L93" s="240">
        <f t="shared" si="10"/>
        <v>19.997721057429352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3.9015496809480403</v>
      </c>
      <c r="D94" s="221">
        <f t="shared" si="17"/>
        <v>3.9015496809480403</v>
      </c>
      <c r="E94" s="146">
        <v>0</v>
      </c>
      <c r="F94" s="232">
        <f t="shared" si="11"/>
        <v>0.19507748404740202</v>
      </c>
      <c r="G94" s="15">
        <v>0.05</v>
      </c>
      <c r="H94" s="232">
        <f t="shared" si="12"/>
        <v>7.8030993618960808E-3</v>
      </c>
      <c r="I94" s="15">
        <v>2E-3</v>
      </c>
      <c r="J94" s="232">
        <f t="shared" si="13"/>
        <v>0.50720145852324527</v>
      </c>
      <c r="K94" s="15">
        <v>0.13</v>
      </c>
      <c r="L94" s="232">
        <f t="shared" si="10"/>
        <v>1.5606198723792162</v>
      </c>
      <c r="M94" s="7">
        <v>0.4</v>
      </c>
      <c r="N94" s="1"/>
    </row>
    <row r="95" spans="1:14" ht="15.75" x14ac:dyDescent="0.25">
      <c r="A95" s="209">
        <v>27</v>
      </c>
      <c r="B95" s="210" t="s">
        <v>98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100</v>
      </c>
      <c r="C96" s="222">
        <f>Analiza_CANTITATIVA!AC96</f>
        <v>0.85460346399270748</v>
      </c>
      <c r="D96" s="223">
        <f t="shared" si="17"/>
        <v>0.85460346399270748</v>
      </c>
      <c r="E96" s="146"/>
      <c r="F96" s="233">
        <f t="shared" si="11"/>
        <v>2.1365086599817687E-2</v>
      </c>
      <c r="G96" s="15">
        <v>2.5000000000000001E-2</v>
      </c>
      <c r="H96" s="233">
        <f t="shared" si="12"/>
        <v>2.5638103919781224E-3</v>
      </c>
      <c r="I96" s="15">
        <v>3.0000000000000001E-3</v>
      </c>
      <c r="J96" s="233">
        <f t="shared" si="13"/>
        <v>4.0166362807657251E-2</v>
      </c>
      <c r="K96" s="15">
        <v>4.7E-2</v>
      </c>
      <c r="L96" s="233">
        <f t="shared" si="10"/>
        <v>0.30765724703737468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5.9434822242479495</v>
      </c>
      <c r="D98" s="223">
        <f t="shared" si="17"/>
        <v>5.9434822242479495</v>
      </c>
      <c r="E98" s="146">
        <v>0</v>
      </c>
      <c r="F98" s="233">
        <f t="shared" si="11"/>
        <v>0.14858705560619875</v>
      </c>
      <c r="G98" s="35">
        <v>2.5000000000000001E-2</v>
      </c>
      <c r="H98" s="233">
        <f t="shared" si="12"/>
        <v>5.9434822242479493E-2</v>
      </c>
      <c r="I98" s="35">
        <v>0.01</v>
      </c>
      <c r="J98" s="233">
        <f t="shared" si="13"/>
        <v>3.3521239744758433</v>
      </c>
      <c r="K98" s="35">
        <v>0.56399999999999995</v>
      </c>
      <c r="L98" s="233">
        <f t="shared" si="10"/>
        <v>13.075660893345489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56.973564266180489</v>
      </c>
      <c r="D100" s="224">
        <f t="shared" si="17"/>
        <v>56.973564266180489</v>
      </c>
      <c r="E100" s="147">
        <v>0</v>
      </c>
      <c r="F100" s="234">
        <f t="shared" si="11"/>
        <v>0.11394712853236098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6.2670920692798537</v>
      </c>
      <c r="K100" s="237">
        <v>0.11</v>
      </c>
      <c r="L100" s="234">
        <f t="shared" si="10"/>
        <v>26.207839562443027</v>
      </c>
      <c r="M100" s="7">
        <v>0.46</v>
      </c>
      <c r="N100" s="1"/>
    </row>
    <row r="101" spans="1:18" ht="15.75" x14ac:dyDescent="0.25">
      <c r="A101" s="217">
        <v>33</v>
      </c>
      <c r="B101" s="214" t="s">
        <v>103</v>
      </c>
      <c r="C101" s="225">
        <f>Analiza_CANTITATIVA!AC101</f>
        <v>0.56973564266180488</v>
      </c>
      <c r="D101" s="226">
        <f t="shared" ref="D101:D102" si="18">IFERROR(IF($C101=0,"",$C101-E101),"")</f>
        <v>0.56973564266180488</v>
      </c>
      <c r="E101" s="229"/>
      <c r="F101" s="235">
        <f t="shared" si="11"/>
        <v>0.11394712853236098</v>
      </c>
      <c r="G101" s="229">
        <v>0.2</v>
      </c>
      <c r="H101" s="238">
        <f t="shared" si="12"/>
        <v>7.9762989972652687E-2</v>
      </c>
      <c r="I101" s="229">
        <v>0.14000000000000001</v>
      </c>
      <c r="J101" s="238">
        <f t="shared" si="13"/>
        <v>0.30765724703737463</v>
      </c>
      <c r="K101" s="229">
        <v>0.54</v>
      </c>
      <c r="L101" s="235">
        <f t="shared" si="10"/>
        <v>1.3046946216955331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24" t="s">
        <v>80</v>
      </c>
      <c r="B103" s="325"/>
      <c r="C103" s="241">
        <f>SUM(C6:C9,C19:C21,C48,C52,C66:C67,C71:C75,C79:C81,C88:C102)</f>
        <v>1611.1976982680039</v>
      </c>
      <c r="D103" s="241">
        <f>SUM(D6:D9,D19:D21,D48,D52,D66:D67,D71:D75,D79:D81,D88:D102)</f>
        <v>1468.1422219690064</v>
      </c>
      <c r="E103" s="205"/>
      <c r="F103" s="241">
        <f>SUM(F6:F9,F19:F21,F48,F52,F66:F67,F71:F75,F79:F81,F88:F102)</f>
        <v>73.177802643573372</v>
      </c>
      <c r="G103" s="205"/>
      <c r="H103" s="241">
        <f>SUM(H6:H9,H19:H21,H48,H52,H66:H67,H71:H75,H79:H81,H88:H102)</f>
        <v>63.228731153144949</v>
      </c>
      <c r="I103" s="205"/>
      <c r="J103" s="241">
        <f>SUM(J6:J9,J19:J21,J48,J52,J66:J67,J71:J75,J79:J81,J88:J102)</f>
        <v>248.85631889243393</v>
      </c>
      <c r="K103" s="205"/>
      <c r="L103" s="241">
        <f>SUM(L6:L9,L19:L21,L48,L52,L66:L67,L71:L75,L79:L81,L88:L102)</f>
        <v>1785.6331233135829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2020-02-04T13:38:56Z</dcterms:modified>
</cp:coreProperties>
</file>