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defaultThemeVersion="124226"/>
  <xr:revisionPtr revIDLastSave="0" documentId="13_ncr:1_{6A9C53BC-15FF-CA44-86C1-1ED41F516820}" xr6:coauthVersionLast="45" xr6:coauthVersionMax="45" xr10:uidLastSave="{00000000-0000-0000-0000-000000000000}"/>
  <workbookProtection workbookPassword="CF7A" lockStructure="1"/>
  <bookViews>
    <workbookView xWindow="0" yWindow="460" windowWidth="20740" windowHeight="11140" tabRatio="703" xr2:uid="{00000000-000D-0000-FFFF-FFFF00000000}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91029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<sst xmlns="http://schemas.openxmlformats.org/spreadsheetml/2006/main" count="220" uniqueCount="120">
  <si>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</si>
  <si>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</si>
  <si>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</si>
  <si>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</si>
  <si>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</si>
  <si>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</si>
  <si>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</si>
  <si>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</si>
  <si>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</si>
  <si>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</si>
  <si>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</si>
  <si>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</si>
  <si>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</si>
  <si>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</si>
  <si>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</si>
  <si>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</si>
  <si>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</si>
  <si>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</si>
  <si>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</si>
  <si>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</si>
  <si>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</si>
  <si>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</si>
  <si>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</si>
  <si>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</si>
  <si>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</si>
  <si>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</si>
  <si>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</si>
  <si>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</si>
  <si>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</si>
  <si>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</si>
  <si>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</si>
  <si>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</si>
  <si>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</si>
  <si>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</si>
  <si>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</si>
  <si>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</si>
  <si>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</si>
  <si>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</si>
  <si>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</si>
  <si>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</si>
  <si>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</si>
  <si>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</si>
  <si>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</si>
  <si>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</si>
  <si>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</si>
  <si>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</si>
  <si>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</si>
  <si>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</si>
  <si>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</si>
  <si>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</si>
  <si>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</si>
  <si>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</si>
  <si>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</si>
  <si>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</si>
  <si>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</si>
  <si>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</si>
  <si>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</si>
  <si>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</si>
  <si>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</si>
  <si>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</si>
  <si>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</si>
  <si>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</si>
  <si>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</si>
  <si>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</si>
  <si>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</si>
  <si>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</si>
  <si>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</si>
  <si>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</si>
  <si>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</si>
  <si>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</si>
  <si>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</si>
  <si>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</si>
  <si>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</si>
  <si>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</si>
  <si>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</si>
  <si>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</si>
  <si>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</si>
  <si>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</si>
  <si>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</si>
  <si>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</si>
  <si>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</si>
  <si>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</si>
  <si>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</si>
  <si>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</si>
  <si>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</si>
  <si>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</si>
  <si>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</si>
  <si>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</si>
  <si>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</si>
  <si>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</si>
  <si>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</si>
  <si>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</si>
  <si>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</si>
  <si>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</si>
  <si>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</si>
  <si>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</si>
  <si>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</si>
  <si>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</si>
  <si>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</si>
  <si>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</si>
  <si>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</si>
  <si>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</si>
  <si>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</si>
  <si>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</si>
  <si>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</si>
  <si>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</si>
  <si>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</si>
  <si>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</si>
  <si>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</si>
  <si>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</si>
  <si>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</si>
  <si>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</si>
  <si>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</si>
  <si>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</si>
  <si>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</si>
  <si>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</si>
  <si>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</si>
  <si>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Aprilie</t>
  </si>
  <si>
    <t>Analiza aspectului calitativ al alimentaţiei luna Aprilie</t>
  </si>
  <si>
    <t>Grădinița nr.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</si>
</sst>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Zeros="0" tabSelected="1" zoomScale="60" zoomScaleNormal="60" zoomScaleSheetLayoutView="55" workbookViewId="0">
      <pane xSplit="2" ySplit="4" topLeftCell="C71" activePane="bottomRight" state="frozen"/>
      <selection pane="topRight" activeCell="C1" sqref="C1"/>
      <selection pane="bottomLeft" activeCell="A4" sqref="A4"/>
      <selection pane="bottomRight" activeCell="H1" sqref="H1:O1"/>
    </sheetView>
  </sheetViews>
  <sheetFormatPr baseColWidth="10" defaultColWidth="8.83203125" defaultRowHeight="15" x14ac:dyDescent="0.2"/>
  <cols>
    <col min="1" max="1" width="5.33203125" customWidth="1"/>
    <col min="2" max="2" width="24.5" customWidth="1"/>
    <col min="3" max="12" width="7.6640625" style="66" bestFit="1" customWidth="1"/>
    <col min="13" max="23" width="7.6640625" style="4" customWidth="1"/>
    <col min="24" max="25" width="7.6640625" style="66" customWidth="1"/>
    <col min="26" max="27" width="7.6640625" style="4" customWidth="1"/>
    <col min="28" max="28" width="10.1640625" customWidth="1"/>
    <col min="29" max="29" width="14.1640625" style="5" customWidth="1"/>
    <col min="30" max="30" width="10.1640625" style="5" customWidth="1"/>
    <col min="31" max="31" width="13.6640625" style="5" customWidth="1"/>
    <col min="32" max="32" width="13" style="5" customWidth="1"/>
  </cols>
  <sheetData>
    <row r="1" spans="1:32" s="74" customFormat="1" ht="25.5" customHeight="1" x14ac:dyDescent="0.2">
      <c r="F1" s="318" t="s">
        <v>90</v>
      </c>
      <c r="G1" s="318"/>
      <c r="H1" s="312" t="s">
        <v>119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92</v>
      </c>
      <c r="U1" s="312"/>
      <c r="V1" s="312"/>
      <c r="W1" s="100"/>
      <c r="X1" s="100"/>
      <c r="Y1" s="100"/>
    </row>
    <row r="2" spans="1:32" ht="39" customHeight="1" thickBot="1" x14ac:dyDescent="0.25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25">
      <c r="A3" s="298" t="s">
        <v>84</v>
      </c>
      <c r="B3" s="290" t="s">
        <v>27</v>
      </c>
      <c r="C3" s="313" t="s">
        <v>117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95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25">
      <c r="A4" s="299"/>
      <c r="B4" s="291"/>
      <c r="C4" s="103">
        <v>1</v>
      </c>
      <c r="D4" s="104">
        <v>2</v>
      </c>
      <c r="E4" s="104">
        <v>5</v>
      </c>
      <c r="F4" s="104">
        <v>6</v>
      </c>
      <c r="G4" s="104">
        <v>7</v>
      </c>
      <c r="H4" s="104">
        <v>8</v>
      </c>
      <c r="I4" s="104">
        <v>9</v>
      </c>
      <c r="J4" s="104">
        <v>12</v>
      </c>
      <c r="K4" s="104">
        <v>13</v>
      </c>
      <c r="L4" s="105">
        <v>14</v>
      </c>
      <c r="M4" s="107">
        <v>15</v>
      </c>
      <c r="N4" s="104">
        <v>16</v>
      </c>
      <c r="O4" s="104">
        <v>19</v>
      </c>
      <c r="P4" s="104">
        <v>20</v>
      </c>
      <c r="Q4" s="104">
        <v>21</v>
      </c>
      <c r="R4" s="104">
        <v>22</v>
      </c>
      <c r="S4" s="104">
        <v>23</v>
      </c>
      <c r="T4" s="104">
        <v>26</v>
      </c>
      <c r="U4" s="104">
        <v>27</v>
      </c>
      <c r="V4" s="106">
        <v>28</v>
      </c>
      <c r="W4" s="256">
        <v>29</v>
      </c>
      <c r="X4" s="257">
        <v>30</v>
      </c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25">
      <c r="A5" s="108"/>
      <c r="B5" s="117" t="s">
        <v>87</v>
      </c>
      <c r="C5" s="109">
        <v>65</v>
      </c>
      <c r="D5" s="110">
        <v>66</v>
      </c>
      <c r="E5" s="110">
        <v>63</v>
      </c>
      <c r="F5" s="110">
        <v>62</v>
      </c>
      <c r="G5" s="110">
        <v>62</v>
      </c>
      <c r="H5" s="110">
        <v>61</v>
      </c>
      <c r="I5" s="110">
        <v>55</v>
      </c>
      <c r="J5" s="110">
        <v>55</v>
      </c>
      <c r="K5" s="110">
        <v>55</v>
      </c>
      <c r="L5" s="111">
        <v>57</v>
      </c>
      <c r="M5" s="112">
        <v>57</v>
      </c>
      <c r="N5" s="110">
        <v>54</v>
      </c>
      <c r="O5" s="110">
        <v>56</v>
      </c>
      <c r="P5" s="110">
        <v>58</v>
      </c>
      <c r="Q5" s="110">
        <v>58</v>
      </c>
      <c r="R5" s="110">
        <v>56</v>
      </c>
      <c r="S5" s="110">
        <v>56</v>
      </c>
      <c r="T5" s="110">
        <v>53</v>
      </c>
      <c r="U5" s="110">
        <v>52</v>
      </c>
      <c r="V5" s="113">
        <v>51</v>
      </c>
      <c r="W5" s="261">
        <v>54</v>
      </c>
      <c r="X5" s="262">
        <v>52</v>
      </c>
      <c r="Y5" s="262"/>
      <c r="Z5" s="263"/>
      <c r="AA5" s="264"/>
      <c r="AB5" s="260">
        <f>SUM(C5:AA5)</f>
        <v>1258</v>
      </c>
      <c r="AC5" s="114"/>
      <c r="AD5" s="115"/>
      <c r="AE5" s="115"/>
      <c r="AF5" s="116"/>
    </row>
    <row r="6" spans="1:32" s="21" customFormat="1" ht="34" x14ac:dyDescent="0.2">
      <c r="A6" s="127">
        <v>1</v>
      </c>
      <c r="B6" s="128" t="s">
        <v>0</v>
      </c>
      <c r="C6" s="68">
        <v>5.59</v>
      </c>
      <c r="D6" s="69">
        <v>6.02</v>
      </c>
      <c r="E6" s="69">
        <v>3.01</v>
      </c>
      <c r="F6" s="69">
        <v>6.02</v>
      </c>
      <c r="G6" s="69">
        <v>3.01</v>
      </c>
      <c r="H6" s="69">
        <v>3.01</v>
      </c>
      <c r="I6" s="69">
        <v>5.16</v>
      </c>
      <c r="J6" s="69">
        <v>2.58</v>
      </c>
      <c r="K6" s="69">
        <v>5.16</v>
      </c>
      <c r="L6" s="70"/>
      <c r="M6" s="68">
        <v>5.16</v>
      </c>
      <c r="N6" s="69">
        <v>5.16</v>
      </c>
      <c r="O6" s="69">
        <v>2.58</v>
      </c>
      <c r="P6" s="69">
        <v>5.16</v>
      </c>
      <c r="Q6" s="69">
        <v>2.58</v>
      </c>
      <c r="R6" s="69">
        <v>2.58</v>
      </c>
      <c r="S6" s="69">
        <v>5.16</v>
      </c>
      <c r="T6" s="69">
        <v>2.58</v>
      </c>
      <c r="U6" s="69">
        <v>4.3</v>
      </c>
      <c r="V6" s="71"/>
      <c r="W6" s="269">
        <v>4.7300000000000004</v>
      </c>
      <c r="X6" s="270">
        <v>4.3</v>
      </c>
      <c r="Y6" s="270"/>
      <c r="Z6" s="271"/>
      <c r="AA6" s="272"/>
      <c r="AB6" s="265">
        <f>SUM(C6:AA6)</f>
        <v>83.84999999999998</v>
      </c>
      <c r="AC6" s="129">
        <f>IFERROR((AB6/$AB$5*1000),"")</f>
        <v>66.653418124006336</v>
      </c>
      <c r="AD6" s="130">
        <v>80</v>
      </c>
      <c r="AE6" s="131">
        <f>IFERROR((AC6-AD6),"")</f>
        <v>-13.346581875993664</v>
      </c>
      <c r="AF6" s="132">
        <f>IFERROR((AC6*100/AD6),"")</f>
        <v>83.316772655007924</v>
      </c>
    </row>
    <row r="7" spans="1:32" s="21" customFormat="1" ht="17" x14ac:dyDescent="0.2">
      <c r="A7" s="46">
        <v>2</v>
      </c>
      <c r="B7" s="52" t="s">
        <v>1</v>
      </c>
      <c r="C7" s="41">
        <v>3</v>
      </c>
      <c r="D7" s="22">
        <v>3</v>
      </c>
      <c r="E7" s="22">
        <v>3</v>
      </c>
      <c r="F7" s="22">
        <v>3</v>
      </c>
      <c r="G7" s="22">
        <v>3</v>
      </c>
      <c r="H7" s="22">
        <v>3</v>
      </c>
      <c r="I7" s="22">
        <v>3</v>
      </c>
      <c r="J7" s="22">
        <v>2.5</v>
      </c>
      <c r="K7" s="22">
        <v>2.5</v>
      </c>
      <c r="L7" s="42">
        <v>2.5</v>
      </c>
      <c r="M7" s="41">
        <v>2.5</v>
      </c>
      <c r="N7" s="22">
        <v>2.5</v>
      </c>
      <c r="O7" s="22">
        <v>2.5</v>
      </c>
      <c r="P7" s="22">
        <v>2.5</v>
      </c>
      <c r="Q7" s="22">
        <v>2.5</v>
      </c>
      <c r="R7" s="22">
        <v>2.5</v>
      </c>
      <c r="S7" s="22">
        <v>2.5</v>
      </c>
      <c r="T7" s="22">
        <v>2.5</v>
      </c>
      <c r="U7" s="22">
        <v>2</v>
      </c>
      <c r="V7" s="32">
        <v>2</v>
      </c>
      <c r="W7" s="273">
        <v>2.5</v>
      </c>
      <c r="X7" s="253">
        <v>2.5</v>
      </c>
      <c r="Y7" s="253"/>
      <c r="Z7" s="247"/>
      <c r="AA7" s="274"/>
      <c r="AB7" s="266">
        <f t="shared" ref="AB7:AB91" si="0">SUM(C7:AA7)</f>
        <v>57.5</v>
      </c>
      <c r="AC7" s="67">
        <f t="shared" ref="AC7:AC8" si="1">IFERROR((AB7/$AB$5*1000),"")</f>
        <v>45.707472178060414</v>
      </c>
      <c r="AD7" s="28">
        <v>50</v>
      </c>
      <c r="AE7" s="23">
        <f>IFERROR((AC7-AD7),"")</f>
        <v>-4.2925278219395864</v>
      </c>
      <c r="AF7" s="47">
        <f>IFERROR((AC7*100/AD7),"")</f>
        <v>91.414944356120827</v>
      </c>
    </row>
    <row r="8" spans="1:32" s="21" customFormat="1" ht="34" x14ac:dyDescent="0.2">
      <c r="A8" s="46">
        <v>3</v>
      </c>
      <c r="B8" s="52" t="s">
        <v>2</v>
      </c>
      <c r="C8" s="41"/>
      <c r="D8" s="22">
        <v>0.7</v>
      </c>
      <c r="E8" s="22">
        <v>1.9</v>
      </c>
      <c r="F8" s="22"/>
      <c r="G8" s="22">
        <v>3.1</v>
      </c>
      <c r="H8" s="22"/>
      <c r="I8" s="22">
        <v>1.9</v>
      </c>
      <c r="J8" s="22"/>
      <c r="K8" s="22">
        <v>0.3</v>
      </c>
      <c r="L8" s="42">
        <v>1.4</v>
      </c>
      <c r="M8" s="41">
        <v>0.4</v>
      </c>
      <c r="N8" s="22">
        <v>0.4</v>
      </c>
      <c r="O8" s="22">
        <v>1.7</v>
      </c>
      <c r="P8" s="22">
        <v>0.3</v>
      </c>
      <c r="Q8" s="22">
        <v>2.9</v>
      </c>
      <c r="R8" s="22">
        <v>0.6</v>
      </c>
      <c r="S8" s="22">
        <v>1.8</v>
      </c>
      <c r="T8" s="22"/>
      <c r="U8" s="22">
        <v>0.3</v>
      </c>
      <c r="V8" s="32">
        <v>1.3</v>
      </c>
      <c r="W8" s="273"/>
      <c r="X8" s="253">
        <v>0.4</v>
      </c>
      <c r="Y8" s="253"/>
      <c r="Z8" s="247"/>
      <c r="AA8" s="274"/>
      <c r="AB8" s="266">
        <f t="shared" si="0"/>
        <v>19.399999999999999</v>
      </c>
      <c r="AC8" s="67">
        <f t="shared" si="1"/>
        <v>15.421303656597773</v>
      </c>
      <c r="AD8" s="28">
        <v>25</v>
      </c>
      <c r="AE8" s="23">
        <f t="shared" ref="AE8" si="2">IFERROR((AC8-AD8),"")</f>
        <v>-9.5786963434022265</v>
      </c>
      <c r="AF8" s="47">
        <f>IFERROR((AC8*100/AD8),"")</f>
        <v>61.685214626391101</v>
      </c>
    </row>
    <row r="9" spans="1:32" s="21" customFormat="1" ht="34" x14ac:dyDescent="0.2">
      <c r="A9" s="300">
        <v>4</v>
      </c>
      <c r="B9" s="53" t="s">
        <v>3</v>
      </c>
      <c r="C9" s="43">
        <f t="shared" ref="C9:Y9" si="3">SUM(C10:C18)</f>
        <v>2.6</v>
      </c>
      <c r="D9" s="24">
        <f t="shared" si="3"/>
        <v>1.6</v>
      </c>
      <c r="E9" s="24">
        <f t="shared" si="3"/>
        <v>3.8000000000000003</v>
      </c>
      <c r="F9" s="24">
        <f t="shared" si="3"/>
        <v>3.8</v>
      </c>
      <c r="G9" s="24">
        <f t="shared" si="3"/>
        <v>3.0999999999999996</v>
      </c>
      <c r="H9" s="24">
        <f t="shared" si="3"/>
        <v>1.5</v>
      </c>
      <c r="I9" s="24">
        <f t="shared" si="3"/>
        <v>4</v>
      </c>
      <c r="J9" s="24">
        <f t="shared" si="3"/>
        <v>2.8000000000000003</v>
      </c>
      <c r="K9" s="24">
        <f t="shared" si="3"/>
        <v>5.0999999999999996</v>
      </c>
      <c r="L9" s="44">
        <f t="shared" si="3"/>
        <v>0.6</v>
      </c>
      <c r="M9" s="43">
        <f t="shared" si="3"/>
        <v>2.2999999999999998</v>
      </c>
      <c r="N9" s="24">
        <f t="shared" si="3"/>
        <v>1.4</v>
      </c>
      <c r="O9" s="24">
        <f t="shared" si="3"/>
        <v>1.7000000000000002</v>
      </c>
      <c r="P9" s="24">
        <f t="shared" si="3"/>
        <v>3.4</v>
      </c>
      <c r="Q9" s="24">
        <f t="shared" si="3"/>
        <v>2.8</v>
      </c>
      <c r="R9" s="24">
        <f t="shared" si="3"/>
        <v>1.4</v>
      </c>
      <c r="S9" s="24">
        <f t="shared" si="3"/>
        <v>3.6</v>
      </c>
      <c r="T9" s="24">
        <f t="shared" si="3"/>
        <v>2.4</v>
      </c>
      <c r="U9" s="24">
        <f t="shared" si="3"/>
        <v>4.5</v>
      </c>
      <c r="V9" s="33">
        <f t="shared" si="3"/>
        <v>2</v>
      </c>
      <c r="W9" s="275">
        <f t="shared" si="3"/>
        <v>0.8</v>
      </c>
      <c r="X9" s="254">
        <f t="shared" si="3"/>
        <v>1.3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56.499999999999993</v>
      </c>
      <c r="AC9" s="56">
        <f>IFERROR((AB9/$AB$5*1000),"")</f>
        <v>44.912559618441968</v>
      </c>
      <c r="AD9" s="24">
        <v>45</v>
      </c>
      <c r="AE9" s="63">
        <f>IFERROR((AC9-AD9),"")</f>
        <v>-8.7440381558032243E-2</v>
      </c>
      <c r="AF9" s="48">
        <f>IFERROR((AC9*100/AD9),"")</f>
        <v>99.805688040982147</v>
      </c>
    </row>
    <row r="10" spans="1:32" s="21" customFormat="1" ht="17" x14ac:dyDescent="0.2">
      <c r="A10" s="301"/>
      <c r="B10" s="54" t="s">
        <v>28</v>
      </c>
      <c r="C10" s="41"/>
      <c r="D10" s="22">
        <v>1.6</v>
      </c>
      <c r="E10" s="22"/>
      <c r="F10" s="22"/>
      <c r="G10" s="22"/>
      <c r="H10" s="22"/>
      <c r="I10" s="22">
        <v>2.2000000000000002</v>
      </c>
      <c r="J10" s="22"/>
      <c r="K10" s="22"/>
      <c r="L10" s="42"/>
      <c r="M10" s="41"/>
      <c r="N10" s="22">
        <v>1.4</v>
      </c>
      <c r="O10" s="22"/>
      <c r="P10" s="22"/>
      <c r="Q10" s="22"/>
      <c r="R10" s="22"/>
      <c r="S10" s="22">
        <v>2.2000000000000002</v>
      </c>
      <c r="T10" s="22"/>
      <c r="U10" s="22"/>
      <c r="V10" s="32">
        <v>1.5</v>
      </c>
      <c r="W10" s="273"/>
      <c r="X10" s="253">
        <v>1.3</v>
      </c>
      <c r="Y10" s="253"/>
      <c r="Z10" s="247"/>
      <c r="AA10" s="274"/>
      <c r="AB10" s="266">
        <f t="shared" si="0"/>
        <v>10.200000000000001</v>
      </c>
      <c r="AC10" s="55">
        <f>IFERROR((AB10/$AB$5*1000),"")</f>
        <v>8.1081081081081088</v>
      </c>
      <c r="AD10" s="303"/>
      <c r="AE10" s="304"/>
      <c r="AF10" s="305"/>
    </row>
    <row r="11" spans="1:32" s="21" customFormat="1" ht="17" x14ac:dyDescent="0.2">
      <c r="A11" s="301"/>
      <c r="B11" s="54" t="s">
        <v>29</v>
      </c>
      <c r="C11" s="41">
        <v>1</v>
      </c>
      <c r="D11" s="22"/>
      <c r="E11" s="22"/>
      <c r="F11" s="22">
        <v>1.9</v>
      </c>
      <c r="G11" s="22">
        <v>1.2</v>
      </c>
      <c r="H11" s="22"/>
      <c r="I11" s="22">
        <v>1.8</v>
      </c>
      <c r="J11" s="22"/>
      <c r="K11" s="22">
        <v>1.7</v>
      </c>
      <c r="L11" s="42"/>
      <c r="M11" s="41">
        <v>0.9</v>
      </c>
      <c r="N11" s="22"/>
      <c r="O11" s="22"/>
      <c r="P11" s="22">
        <v>1.7</v>
      </c>
      <c r="Q11" s="22">
        <v>1.1000000000000001</v>
      </c>
      <c r="R11" s="22"/>
      <c r="S11" s="22">
        <v>1.4</v>
      </c>
      <c r="T11" s="22"/>
      <c r="U11" s="22">
        <v>1.6</v>
      </c>
      <c r="V11" s="32"/>
      <c r="W11" s="273">
        <v>0.8</v>
      </c>
      <c r="X11" s="253"/>
      <c r="Y11" s="253"/>
      <c r="Z11" s="247"/>
      <c r="AA11" s="274"/>
      <c r="AB11" s="266">
        <f t="shared" si="0"/>
        <v>15.1</v>
      </c>
      <c r="AC11" s="55">
        <f t="shared" ref="AC11:AC20" si="4">IFERROR((AB11/$AB$5*1000),"")</f>
        <v>12.003179650238474</v>
      </c>
      <c r="AD11" s="306"/>
      <c r="AE11" s="307"/>
      <c r="AF11" s="308"/>
    </row>
    <row r="12" spans="1:32" s="21" customFormat="1" ht="17" x14ac:dyDescent="0.2">
      <c r="A12" s="301"/>
      <c r="B12" s="54" t="s">
        <v>30</v>
      </c>
      <c r="C12" s="41"/>
      <c r="D12" s="22"/>
      <c r="E12" s="22"/>
      <c r="F12" s="22"/>
      <c r="G12" s="22">
        <v>1.9</v>
      </c>
      <c r="H12" s="22"/>
      <c r="I12" s="22"/>
      <c r="J12" s="22"/>
      <c r="K12" s="22">
        <v>2</v>
      </c>
      <c r="L12" s="42"/>
      <c r="M12" s="41"/>
      <c r="N12" s="22"/>
      <c r="O12" s="22"/>
      <c r="P12" s="22"/>
      <c r="Q12" s="22"/>
      <c r="R12" s="22"/>
      <c r="S12" s="22"/>
      <c r="T12" s="22">
        <v>1.9</v>
      </c>
      <c r="U12" s="22"/>
      <c r="V12" s="32"/>
      <c r="W12" s="273"/>
      <c r="X12" s="253"/>
      <c r="Y12" s="253"/>
      <c r="Z12" s="247"/>
      <c r="AA12" s="274"/>
      <c r="AB12" s="266">
        <f t="shared" si="0"/>
        <v>5.8</v>
      </c>
      <c r="AC12" s="55">
        <f t="shared" si="4"/>
        <v>4.6104928457869629</v>
      </c>
      <c r="AD12" s="306"/>
      <c r="AE12" s="307"/>
      <c r="AF12" s="308"/>
    </row>
    <row r="13" spans="1:32" s="21" customFormat="1" ht="17" x14ac:dyDescent="0.2">
      <c r="A13" s="301"/>
      <c r="B13" s="54" t="s">
        <v>31</v>
      </c>
      <c r="C13" s="41">
        <v>1.6</v>
      </c>
      <c r="D13" s="22"/>
      <c r="E13" s="22"/>
      <c r="F13" s="22"/>
      <c r="G13" s="22"/>
      <c r="H13" s="22"/>
      <c r="I13" s="22"/>
      <c r="J13" s="22">
        <v>2.2000000000000002</v>
      </c>
      <c r="K13" s="22"/>
      <c r="L13" s="42"/>
      <c r="M13" s="41">
        <v>1.4</v>
      </c>
      <c r="N13" s="22"/>
      <c r="O13" s="22"/>
      <c r="P13" s="22"/>
      <c r="Q13" s="22"/>
      <c r="R13" s="22"/>
      <c r="S13" s="22"/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5.2</v>
      </c>
      <c r="AC13" s="55">
        <f t="shared" si="4"/>
        <v>4.1335453100158981</v>
      </c>
      <c r="AD13" s="306"/>
      <c r="AE13" s="307"/>
      <c r="AF13" s="308"/>
    </row>
    <row r="14" spans="1:32" s="21" customFormat="1" ht="17" x14ac:dyDescent="0.2">
      <c r="A14" s="301"/>
      <c r="B14" s="54" t="s">
        <v>32</v>
      </c>
      <c r="C14" s="41"/>
      <c r="D14" s="22"/>
      <c r="E14" s="22">
        <v>0.6</v>
      </c>
      <c r="F14" s="22"/>
      <c r="G14" s="22"/>
      <c r="H14" s="22">
        <v>1.5</v>
      </c>
      <c r="I14" s="22"/>
      <c r="J14" s="22">
        <v>0.6</v>
      </c>
      <c r="K14" s="22">
        <v>1.4</v>
      </c>
      <c r="L14" s="42">
        <v>0.6</v>
      </c>
      <c r="M14" s="41"/>
      <c r="N14" s="22"/>
      <c r="O14" s="22">
        <v>0.6</v>
      </c>
      <c r="P14" s="22"/>
      <c r="Q14" s="22"/>
      <c r="R14" s="22">
        <v>1.4</v>
      </c>
      <c r="S14" s="22"/>
      <c r="T14" s="22">
        <v>0.5</v>
      </c>
      <c r="U14" s="22">
        <v>1.3</v>
      </c>
      <c r="V14" s="32">
        <v>0.5</v>
      </c>
      <c r="W14" s="273"/>
      <c r="X14" s="253"/>
      <c r="Y14" s="253"/>
      <c r="Z14" s="247"/>
      <c r="AA14" s="274"/>
      <c r="AB14" s="266">
        <f t="shared" si="0"/>
        <v>9</v>
      </c>
      <c r="AC14" s="55">
        <f t="shared" si="4"/>
        <v>7.1542130365659782</v>
      </c>
      <c r="AD14" s="306"/>
      <c r="AE14" s="307"/>
      <c r="AF14" s="308"/>
    </row>
    <row r="15" spans="1:32" s="21" customFormat="1" ht="17" x14ac:dyDescent="0.2">
      <c r="A15" s="301"/>
      <c r="B15" s="54" t="s">
        <v>33</v>
      </c>
      <c r="C15" s="41"/>
      <c r="D15" s="22"/>
      <c r="E15" s="22"/>
      <c r="F15" s="22"/>
      <c r="G15" s="22"/>
      <c r="H15" s="22"/>
      <c r="I15" s="22"/>
      <c r="J15" s="22"/>
      <c r="K15" s="22"/>
      <c r="L15" s="42"/>
      <c r="M15" s="41"/>
      <c r="N15" s="22"/>
      <c r="O15" s="22"/>
      <c r="P15" s="22"/>
      <c r="Q15" s="22">
        <v>1.7</v>
      </c>
      <c r="R15" s="22"/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1.7</v>
      </c>
      <c r="AC15" s="55">
        <f t="shared" si="4"/>
        <v>1.3513513513513513</v>
      </c>
      <c r="AD15" s="306"/>
      <c r="AE15" s="307"/>
      <c r="AF15" s="308"/>
    </row>
    <row r="16" spans="1:32" s="21" customFormat="1" ht="17" x14ac:dyDescent="0.2">
      <c r="A16" s="301"/>
      <c r="B16" s="54" t="s">
        <v>34</v>
      </c>
      <c r="C16" s="41"/>
      <c r="D16" s="22"/>
      <c r="E16" s="22">
        <v>2.2000000000000002</v>
      </c>
      <c r="F16" s="22"/>
      <c r="G16" s="22"/>
      <c r="H16" s="22"/>
      <c r="I16" s="22"/>
      <c r="J16" s="22"/>
      <c r="K16" s="22"/>
      <c r="L16" s="42"/>
      <c r="M16" s="41"/>
      <c r="N16" s="22"/>
      <c r="O16" s="22"/>
      <c r="P16" s="22"/>
      <c r="Q16" s="22"/>
      <c r="R16" s="22"/>
      <c r="S16" s="22"/>
      <c r="T16" s="22"/>
      <c r="U16" s="22">
        <v>1.6</v>
      </c>
      <c r="V16" s="32"/>
      <c r="W16" s="273"/>
      <c r="X16" s="253"/>
      <c r="Y16" s="253"/>
      <c r="Z16" s="247"/>
      <c r="AA16" s="274"/>
      <c r="AB16" s="266">
        <f t="shared" si="0"/>
        <v>3.8000000000000003</v>
      </c>
      <c r="AC16" s="55">
        <f t="shared" si="4"/>
        <v>3.0206677265500796</v>
      </c>
      <c r="AD16" s="306"/>
      <c r="AE16" s="307"/>
      <c r="AF16" s="308"/>
    </row>
    <row r="17" spans="1:32" s="21" customFormat="1" ht="17" x14ac:dyDescent="0.2">
      <c r="A17" s="301"/>
      <c r="B17" s="141" t="s">
        <v>93</v>
      </c>
      <c r="C17" s="41"/>
      <c r="D17" s="22"/>
      <c r="E17" s="22"/>
      <c r="F17" s="22">
        <v>1.9</v>
      </c>
      <c r="G17" s="22"/>
      <c r="H17" s="22"/>
      <c r="I17" s="22"/>
      <c r="J17" s="22"/>
      <c r="K17" s="22"/>
      <c r="L17" s="42"/>
      <c r="M17" s="41"/>
      <c r="N17" s="22"/>
      <c r="O17" s="22"/>
      <c r="P17" s="22">
        <v>1.7</v>
      </c>
      <c r="Q17" s="22"/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3.5999999999999996</v>
      </c>
      <c r="AC17" s="55">
        <f t="shared" si="4"/>
        <v>2.8616852146263909</v>
      </c>
      <c r="AD17" s="306"/>
      <c r="AE17" s="307"/>
      <c r="AF17" s="308"/>
    </row>
    <row r="18" spans="1:32" s="21" customFormat="1" ht="17" x14ac:dyDescent="0.2">
      <c r="A18" s="302"/>
      <c r="B18" s="141" t="s">
        <v>94</v>
      </c>
      <c r="C18" s="41"/>
      <c r="D18" s="22"/>
      <c r="E18" s="22">
        <v>1</v>
      </c>
      <c r="F18" s="22"/>
      <c r="G18" s="22"/>
      <c r="H18" s="22"/>
      <c r="I18" s="22"/>
      <c r="J18" s="22"/>
      <c r="K18" s="22"/>
      <c r="L18" s="42"/>
      <c r="M18" s="41"/>
      <c r="N18" s="22"/>
      <c r="O18" s="22">
        <v>1.1000000000000001</v>
      </c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2.1</v>
      </c>
      <c r="AC18" s="55">
        <f t="shared" si="4"/>
        <v>1.6693163751987281</v>
      </c>
      <c r="AD18" s="309"/>
      <c r="AE18" s="310"/>
      <c r="AF18" s="311"/>
    </row>
    <row r="19" spans="1:32" s="21" customFormat="1" ht="17" x14ac:dyDescent="0.2">
      <c r="A19" s="46">
        <v>5</v>
      </c>
      <c r="B19" s="52" t="s">
        <v>4</v>
      </c>
      <c r="C19" s="41">
        <v>2.6</v>
      </c>
      <c r="D19" s="22"/>
      <c r="E19" s="22"/>
      <c r="F19" s="22"/>
      <c r="G19" s="22">
        <v>2.5</v>
      </c>
      <c r="H19" s="22">
        <v>1.2</v>
      </c>
      <c r="I19" s="22"/>
      <c r="J19" s="22"/>
      <c r="K19" s="22"/>
      <c r="L19" s="42">
        <v>1.1000000000000001</v>
      </c>
      <c r="M19" s="41">
        <v>2.2999999999999998</v>
      </c>
      <c r="N19" s="22"/>
      <c r="O19" s="22"/>
      <c r="P19" s="22"/>
      <c r="Q19" s="22">
        <v>2.2999999999999998</v>
      </c>
      <c r="R19" s="22">
        <v>1.1000000000000001</v>
      </c>
      <c r="S19" s="22"/>
      <c r="T19" s="22"/>
      <c r="U19" s="22"/>
      <c r="V19" s="32">
        <v>1</v>
      </c>
      <c r="W19" s="273"/>
      <c r="X19" s="253"/>
      <c r="Y19" s="253"/>
      <c r="Z19" s="247"/>
      <c r="AA19" s="274"/>
      <c r="AB19" s="266">
        <f t="shared" si="0"/>
        <v>14.1</v>
      </c>
      <c r="AC19" s="55">
        <f t="shared" si="4"/>
        <v>11.208267090620032</v>
      </c>
      <c r="AD19" s="28">
        <v>12</v>
      </c>
      <c r="AE19" s="23">
        <f t="shared" ref="AE19:AE21" si="5">IFERROR((AC19-AD19),"")</f>
        <v>-0.79173290937996832</v>
      </c>
      <c r="AF19" s="47">
        <f>IFERROR((AC19*100/AD19),"")</f>
        <v>93.402225755166924</v>
      </c>
    </row>
    <row r="20" spans="1:32" s="21" customFormat="1" ht="17" x14ac:dyDescent="0.2">
      <c r="A20" s="46">
        <v>6</v>
      </c>
      <c r="B20" s="52" t="s">
        <v>5</v>
      </c>
      <c r="C20" s="41">
        <v>13</v>
      </c>
      <c r="D20" s="22">
        <v>20</v>
      </c>
      <c r="E20" s="22">
        <v>18</v>
      </c>
      <c r="F20" s="22">
        <v>18.600000000000001</v>
      </c>
      <c r="G20" s="22">
        <v>6.2</v>
      </c>
      <c r="H20" s="22">
        <v>16</v>
      </c>
      <c r="I20" s="22">
        <v>6</v>
      </c>
      <c r="J20" s="22">
        <v>17</v>
      </c>
      <c r="K20" s="22">
        <v>6</v>
      </c>
      <c r="L20" s="42">
        <v>6</v>
      </c>
      <c r="M20" s="41">
        <v>14</v>
      </c>
      <c r="N20" s="22">
        <v>16</v>
      </c>
      <c r="O20" s="22">
        <v>16</v>
      </c>
      <c r="P20" s="22"/>
      <c r="Q20" s="22">
        <v>6</v>
      </c>
      <c r="R20" s="22">
        <v>15</v>
      </c>
      <c r="S20" s="22">
        <v>5.6</v>
      </c>
      <c r="T20" s="22">
        <v>17</v>
      </c>
      <c r="U20" s="22">
        <v>5.5</v>
      </c>
      <c r="V20" s="32">
        <v>5</v>
      </c>
      <c r="W20" s="273">
        <v>11</v>
      </c>
      <c r="X20" s="253">
        <v>15.6</v>
      </c>
      <c r="Y20" s="253"/>
      <c r="Z20" s="247"/>
      <c r="AA20" s="274"/>
      <c r="AB20" s="266">
        <f t="shared" si="0"/>
        <v>253.5</v>
      </c>
      <c r="AC20" s="55">
        <f t="shared" si="4"/>
        <v>201.51033386327504</v>
      </c>
      <c r="AD20" s="28">
        <v>220</v>
      </c>
      <c r="AE20" s="23">
        <f t="shared" si="5"/>
        <v>-18.489666136724964</v>
      </c>
      <c r="AF20" s="47">
        <f>IFERROR((AC20*100/AD20),"")</f>
        <v>91.595606301488658</v>
      </c>
    </row>
    <row r="21" spans="1:32" s="21" customFormat="1" ht="17" x14ac:dyDescent="0.2">
      <c r="A21" s="300">
        <v>7</v>
      </c>
      <c r="B21" s="53" t="s">
        <v>6</v>
      </c>
      <c r="C21" s="43">
        <f>SUM(C22:C47)</f>
        <v>11.559999999999999</v>
      </c>
      <c r="D21" s="24">
        <f t="shared" ref="D21:AA21" si="6">SUM(D22:D47)</f>
        <v>14.26</v>
      </c>
      <c r="E21" s="24">
        <f t="shared" si="6"/>
        <v>12.450000000000001</v>
      </c>
      <c r="F21" s="24">
        <f t="shared" si="6"/>
        <v>9.7799999999999994</v>
      </c>
      <c r="G21" s="24">
        <f t="shared" si="6"/>
        <v>9.3199999999999985</v>
      </c>
      <c r="H21" s="24">
        <f t="shared" si="6"/>
        <v>9.01</v>
      </c>
      <c r="I21" s="24">
        <f t="shared" si="6"/>
        <v>10.56</v>
      </c>
      <c r="J21" s="24">
        <f t="shared" si="6"/>
        <v>10.379999999999999</v>
      </c>
      <c r="K21" s="24">
        <f t="shared" si="6"/>
        <v>8.48</v>
      </c>
      <c r="L21" s="44">
        <f t="shared" si="6"/>
        <v>15.679999999999998</v>
      </c>
      <c r="M21" s="43">
        <f t="shared" si="6"/>
        <v>16.36</v>
      </c>
      <c r="N21" s="24">
        <f t="shared" si="6"/>
        <v>16.98</v>
      </c>
      <c r="O21" s="24">
        <f t="shared" si="6"/>
        <v>12.68</v>
      </c>
      <c r="P21" s="24">
        <f t="shared" si="6"/>
        <v>13.409999999999998</v>
      </c>
      <c r="Q21" s="24">
        <f t="shared" si="6"/>
        <v>9.2899999999999991</v>
      </c>
      <c r="R21" s="24">
        <f t="shared" si="6"/>
        <v>5.1800000000000006</v>
      </c>
      <c r="S21" s="24">
        <f t="shared" si="6"/>
        <v>12.99</v>
      </c>
      <c r="T21" s="24">
        <f t="shared" si="6"/>
        <v>8.1</v>
      </c>
      <c r="U21" s="24">
        <f t="shared" si="6"/>
        <v>12.08</v>
      </c>
      <c r="V21" s="33">
        <f t="shared" si="6"/>
        <v>18.78</v>
      </c>
      <c r="W21" s="275">
        <f t="shared" si="6"/>
        <v>13.180000000000001</v>
      </c>
      <c r="X21" s="254">
        <f t="shared" si="6"/>
        <v>16.48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266.99</v>
      </c>
      <c r="AC21" s="56">
        <f>IFERROR((AB21/$AB$5*1000),"")</f>
        <v>212.23370429252782</v>
      </c>
      <c r="AD21" s="24">
        <v>250</v>
      </c>
      <c r="AE21" s="63">
        <f t="shared" si="5"/>
        <v>-37.766295707472182</v>
      </c>
      <c r="AF21" s="48">
        <f>IFERROR((AC21*100/AD21),"")</f>
        <v>84.893481717011142</v>
      </c>
    </row>
    <row r="22" spans="1:32" s="21" customFormat="1" ht="17" x14ac:dyDescent="0.2">
      <c r="A22" s="301"/>
      <c r="B22" s="54" t="s">
        <v>35</v>
      </c>
      <c r="C22" s="41"/>
      <c r="D22" s="22"/>
      <c r="E22" s="22"/>
      <c r="F22" s="22"/>
      <c r="G22" s="22"/>
      <c r="H22" s="22"/>
      <c r="I22" s="22"/>
      <c r="J22" s="22">
        <v>3.3</v>
      </c>
      <c r="K22" s="22"/>
      <c r="L22" s="42"/>
      <c r="M22" s="41">
        <v>6.1</v>
      </c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9.3999999999999986</v>
      </c>
      <c r="AC22" s="55">
        <f>IFERROR((AB22/$AB$5*1000),"")</f>
        <v>7.4721780604133539</v>
      </c>
      <c r="AD22" s="303"/>
      <c r="AE22" s="304"/>
      <c r="AF22" s="305"/>
    </row>
    <row r="23" spans="1:32" s="21" customFormat="1" ht="17" x14ac:dyDescent="0.2">
      <c r="A23" s="301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306"/>
      <c r="AE23" s="307"/>
      <c r="AF23" s="308"/>
    </row>
    <row r="24" spans="1:32" s="21" customFormat="1" ht="17" x14ac:dyDescent="0.2">
      <c r="A24" s="301"/>
      <c r="B24" s="54" t="s">
        <v>37</v>
      </c>
      <c r="C24" s="41"/>
      <c r="D24" s="22"/>
      <c r="E24" s="22"/>
      <c r="F24" s="22">
        <v>4.3</v>
      </c>
      <c r="G24" s="22"/>
      <c r="H24" s="22"/>
      <c r="I24" s="22">
        <v>4.2</v>
      </c>
      <c r="J24" s="22"/>
      <c r="K24" s="22">
        <v>3.3</v>
      </c>
      <c r="L24" s="42">
        <v>11.5</v>
      </c>
      <c r="M24" s="41"/>
      <c r="N24" s="22"/>
      <c r="O24" s="22">
        <v>3</v>
      </c>
      <c r="P24" s="22">
        <v>2.2999999999999998</v>
      </c>
      <c r="Q24" s="22"/>
      <c r="R24" s="22"/>
      <c r="S24" s="22"/>
      <c r="T24" s="22"/>
      <c r="U24" s="22">
        <v>2</v>
      </c>
      <c r="V24" s="32">
        <v>10</v>
      </c>
      <c r="W24" s="273"/>
      <c r="X24" s="253"/>
      <c r="Y24" s="253"/>
      <c r="Z24" s="247"/>
      <c r="AA24" s="274"/>
      <c r="AB24" s="266">
        <f t="shared" si="0"/>
        <v>40.6</v>
      </c>
      <c r="AC24" s="55">
        <f t="shared" si="7"/>
        <v>32.273449920508746</v>
      </c>
      <c r="AD24" s="306"/>
      <c r="AE24" s="307"/>
      <c r="AF24" s="308"/>
    </row>
    <row r="25" spans="1:32" s="21" customFormat="1" ht="17" x14ac:dyDescent="0.2">
      <c r="A25" s="301"/>
      <c r="B25" s="141" t="s">
        <v>106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6"/>
      <c r="AE25" s="307"/>
      <c r="AF25" s="308"/>
    </row>
    <row r="26" spans="1:32" s="21" customFormat="1" ht="17" x14ac:dyDescent="0.2">
      <c r="A26" s="301"/>
      <c r="B26" s="141" t="s">
        <v>107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7" x14ac:dyDescent="0.2">
      <c r="A27" s="301"/>
      <c r="B27" s="54" t="s">
        <v>38</v>
      </c>
      <c r="C27" s="41">
        <v>2</v>
      </c>
      <c r="D27" s="22">
        <v>1.3</v>
      </c>
      <c r="E27" s="22">
        <v>1.7</v>
      </c>
      <c r="F27" s="22">
        <v>2.2999999999999998</v>
      </c>
      <c r="G27" s="22">
        <v>1.7</v>
      </c>
      <c r="H27" s="22">
        <v>2</v>
      </c>
      <c r="I27" s="22">
        <v>1.2</v>
      </c>
      <c r="J27" s="22">
        <v>1</v>
      </c>
      <c r="K27" s="22">
        <v>2</v>
      </c>
      <c r="L27" s="42">
        <v>1.1000000000000001</v>
      </c>
      <c r="M27" s="41">
        <v>2</v>
      </c>
      <c r="N27" s="22">
        <v>1.6</v>
      </c>
      <c r="O27" s="22">
        <v>1.7</v>
      </c>
      <c r="P27" s="22">
        <v>2.2000000000000002</v>
      </c>
      <c r="Q27" s="22">
        <v>1.5</v>
      </c>
      <c r="R27" s="22">
        <v>2</v>
      </c>
      <c r="S27" s="22">
        <v>1.1000000000000001</v>
      </c>
      <c r="T27" s="22">
        <v>0.9</v>
      </c>
      <c r="U27" s="22">
        <v>1.6</v>
      </c>
      <c r="V27" s="32">
        <v>1.5</v>
      </c>
      <c r="W27" s="273">
        <v>1.8</v>
      </c>
      <c r="X27" s="253">
        <v>1.6</v>
      </c>
      <c r="Y27" s="253"/>
      <c r="Z27" s="247"/>
      <c r="AA27" s="274"/>
      <c r="AB27" s="266">
        <f t="shared" si="0"/>
        <v>35.800000000000004</v>
      </c>
      <c r="AC27" s="55">
        <f t="shared" si="7"/>
        <v>28.457869634340227</v>
      </c>
      <c r="AD27" s="306"/>
      <c r="AE27" s="307"/>
      <c r="AF27" s="308"/>
    </row>
    <row r="28" spans="1:32" s="21" customFormat="1" ht="17" x14ac:dyDescent="0.2">
      <c r="A28" s="301"/>
      <c r="B28" s="54" t="s">
        <v>39</v>
      </c>
      <c r="C28" s="41">
        <v>2.6</v>
      </c>
      <c r="D28" s="22">
        <v>5</v>
      </c>
      <c r="E28" s="22">
        <v>1.6</v>
      </c>
      <c r="F28" s="22">
        <v>2.5</v>
      </c>
      <c r="G28" s="22">
        <v>1.5</v>
      </c>
      <c r="H28" s="22">
        <v>1.2</v>
      </c>
      <c r="I28" s="22">
        <v>2.4</v>
      </c>
      <c r="J28" s="22">
        <v>0.8</v>
      </c>
      <c r="K28" s="22">
        <v>1.7</v>
      </c>
      <c r="L28" s="42">
        <v>1.7</v>
      </c>
      <c r="M28" s="41">
        <v>5</v>
      </c>
      <c r="N28" s="22">
        <v>3</v>
      </c>
      <c r="O28" s="22">
        <v>2</v>
      </c>
      <c r="P28" s="22">
        <v>1.8</v>
      </c>
      <c r="Q28" s="22">
        <v>1.2</v>
      </c>
      <c r="R28" s="22">
        <v>1.4</v>
      </c>
      <c r="S28" s="22">
        <v>1.4</v>
      </c>
      <c r="T28" s="22">
        <v>0.6</v>
      </c>
      <c r="U28" s="22">
        <v>1.6</v>
      </c>
      <c r="V28" s="32">
        <v>1.5</v>
      </c>
      <c r="W28" s="273">
        <v>1.4</v>
      </c>
      <c r="X28" s="253">
        <v>5.5</v>
      </c>
      <c r="Y28" s="253"/>
      <c r="Z28" s="247"/>
      <c r="AA28" s="274"/>
      <c r="AB28" s="266">
        <f t="shared" si="0"/>
        <v>47.4</v>
      </c>
      <c r="AC28" s="55">
        <f t="shared" si="7"/>
        <v>37.678855325914149</v>
      </c>
      <c r="AD28" s="306"/>
      <c r="AE28" s="307"/>
      <c r="AF28" s="308"/>
    </row>
    <row r="29" spans="1:32" s="21" customFormat="1" ht="17" x14ac:dyDescent="0.2">
      <c r="A29" s="301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306"/>
      <c r="AE29" s="307"/>
      <c r="AF29" s="308"/>
    </row>
    <row r="30" spans="1:32" s="21" customFormat="1" ht="17" x14ac:dyDescent="0.2">
      <c r="A30" s="301"/>
      <c r="B30" s="54" t="s">
        <v>41</v>
      </c>
      <c r="C30" s="41"/>
      <c r="D30" s="22"/>
      <c r="E30" s="22">
        <v>4</v>
      </c>
      <c r="F30" s="22"/>
      <c r="G30" s="22">
        <v>3.7</v>
      </c>
      <c r="H30" s="22"/>
      <c r="I30" s="22"/>
      <c r="J30" s="22">
        <v>4</v>
      </c>
      <c r="K30" s="22"/>
      <c r="L30" s="42"/>
      <c r="M30" s="41"/>
      <c r="N30" s="22">
        <v>2.7</v>
      </c>
      <c r="O30" s="22"/>
      <c r="P30" s="22">
        <v>2.2999999999999998</v>
      </c>
      <c r="Q30" s="22">
        <v>4</v>
      </c>
      <c r="R30" s="22"/>
      <c r="S30" s="22"/>
      <c r="T30" s="22"/>
      <c r="U30" s="22"/>
      <c r="V30" s="32"/>
      <c r="W30" s="273">
        <v>4</v>
      </c>
      <c r="X30" s="253">
        <v>2.6</v>
      </c>
      <c r="Y30" s="253"/>
      <c r="Z30" s="247"/>
      <c r="AA30" s="274"/>
      <c r="AB30" s="266">
        <f t="shared" si="0"/>
        <v>27.3</v>
      </c>
      <c r="AC30" s="55">
        <f t="shared" si="7"/>
        <v>21.701112877583466</v>
      </c>
      <c r="AD30" s="306"/>
      <c r="AE30" s="307"/>
      <c r="AF30" s="308"/>
    </row>
    <row r="31" spans="1:32" s="21" customFormat="1" ht="17" x14ac:dyDescent="0.2">
      <c r="A31" s="301"/>
      <c r="B31" s="54" t="s">
        <v>42</v>
      </c>
      <c r="C31" s="41">
        <v>0.6</v>
      </c>
      <c r="D31" s="22">
        <v>0.3</v>
      </c>
      <c r="E31" s="22"/>
      <c r="F31" s="22"/>
      <c r="G31" s="22">
        <v>0.6</v>
      </c>
      <c r="H31" s="22">
        <v>0.85</v>
      </c>
      <c r="I31" s="22"/>
      <c r="J31" s="22"/>
      <c r="K31" s="22"/>
      <c r="L31" s="42"/>
      <c r="M31" s="41">
        <v>0.6</v>
      </c>
      <c r="N31" s="22">
        <v>3.2</v>
      </c>
      <c r="O31" s="22">
        <v>1.2</v>
      </c>
      <c r="P31" s="22"/>
      <c r="Q31" s="22"/>
      <c r="R31" s="22"/>
      <c r="S31" s="22">
        <v>3.4</v>
      </c>
      <c r="T31" s="22">
        <v>1.3</v>
      </c>
      <c r="U31" s="22">
        <v>3.1</v>
      </c>
      <c r="V31" s="32">
        <v>3</v>
      </c>
      <c r="W31" s="273">
        <v>0.6</v>
      </c>
      <c r="X31" s="253"/>
      <c r="Y31" s="253"/>
      <c r="Z31" s="247"/>
      <c r="AA31" s="274"/>
      <c r="AB31" s="266">
        <f t="shared" si="0"/>
        <v>18.75</v>
      </c>
      <c r="AC31" s="55">
        <f t="shared" si="7"/>
        <v>14.904610492845787</v>
      </c>
      <c r="AD31" s="306"/>
      <c r="AE31" s="307"/>
      <c r="AF31" s="308"/>
    </row>
    <row r="32" spans="1:32" s="21" customFormat="1" ht="17" x14ac:dyDescent="0.2">
      <c r="A32" s="301"/>
      <c r="B32" s="54" t="s">
        <v>43</v>
      </c>
      <c r="C32" s="41"/>
      <c r="D32" s="22">
        <v>2.2000000000000002</v>
      </c>
      <c r="E32" s="22"/>
      <c r="F32" s="22"/>
      <c r="G32" s="22"/>
      <c r="H32" s="22">
        <v>2.1</v>
      </c>
      <c r="I32" s="22"/>
      <c r="J32" s="22"/>
      <c r="K32" s="22"/>
      <c r="L32" s="42"/>
      <c r="M32" s="41"/>
      <c r="N32" s="22"/>
      <c r="O32" s="22"/>
      <c r="P32" s="22"/>
      <c r="Q32" s="22"/>
      <c r="R32" s="22"/>
      <c r="S32" s="22"/>
      <c r="T32" s="22">
        <v>3.6</v>
      </c>
      <c r="U32" s="22"/>
      <c r="V32" s="32"/>
      <c r="W32" s="273"/>
      <c r="X32" s="253">
        <v>4</v>
      </c>
      <c r="Y32" s="253"/>
      <c r="Z32" s="247"/>
      <c r="AA32" s="274"/>
      <c r="AB32" s="266">
        <f t="shared" si="0"/>
        <v>11.9</v>
      </c>
      <c r="AC32" s="55">
        <f t="shared" si="7"/>
        <v>9.4594594594594597</v>
      </c>
      <c r="AD32" s="306"/>
      <c r="AE32" s="307"/>
      <c r="AF32" s="308"/>
    </row>
    <row r="33" spans="1:32" s="21" customFormat="1" ht="17" x14ac:dyDescent="0.2">
      <c r="A33" s="301"/>
      <c r="B33" s="54" t="s">
        <v>44</v>
      </c>
      <c r="C33" s="41"/>
      <c r="D33" s="22">
        <v>2.1</v>
      </c>
      <c r="E33" s="22"/>
      <c r="F33" s="22"/>
      <c r="G33" s="22"/>
      <c r="H33" s="22"/>
      <c r="I33" s="22"/>
      <c r="J33" s="22"/>
      <c r="K33" s="22"/>
      <c r="L33" s="42"/>
      <c r="M33" s="41"/>
      <c r="N33" s="22">
        <v>4</v>
      </c>
      <c r="O33" s="22"/>
      <c r="P33" s="22"/>
      <c r="Q33" s="22"/>
      <c r="R33" s="22"/>
      <c r="S33" s="22">
        <v>4.9000000000000004</v>
      </c>
      <c r="T33" s="22"/>
      <c r="U33" s="22"/>
      <c r="V33" s="32"/>
      <c r="W33" s="273"/>
      <c r="X33" s="253"/>
      <c r="Y33" s="253"/>
      <c r="Z33" s="247"/>
      <c r="AA33" s="274"/>
      <c r="AB33" s="266">
        <f t="shared" si="0"/>
        <v>11</v>
      </c>
      <c r="AC33" s="55">
        <f t="shared" si="7"/>
        <v>8.7440381558028619</v>
      </c>
      <c r="AD33" s="306"/>
      <c r="AE33" s="307"/>
      <c r="AF33" s="308"/>
    </row>
    <row r="34" spans="1:32" s="21" customFormat="1" ht="17" x14ac:dyDescent="0.2">
      <c r="A34" s="301"/>
      <c r="B34" s="54" t="s">
        <v>45</v>
      </c>
      <c r="C34" s="41"/>
      <c r="D34" s="22"/>
      <c r="E34" s="22"/>
      <c r="F34" s="22"/>
      <c r="G34" s="22">
        <v>1.2</v>
      </c>
      <c r="H34" s="22">
        <v>0.6</v>
      </c>
      <c r="I34" s="22">
        <v>0.5</v>
      </c>
      <c r="J34" s="22"/>
      <c r="K34" s="22"/>
      <c r="L34" s="42"/>
      <c r="M34" s="41">
        <v>1.2</v>
      </c>
      <c r="N34" s="22">
        <v>1</v>
      </c>
      <c r="O34" s="22"/>
      <c r="P34" s="22">
        <v>3.5</v>
      </c>
      <c r="Q34" s="22">
        <v>0.6</v>
      </c>
      <c r="R34" s="22">
        <v>0.6</v>
      </c>
      <c r="S34" s="22">
        <v>0.6</v>
      </c>
      <c r="T34" s="22">
        <v>0.6</v>
      </c>
      <c r="U34" s="22">
        <v>0.5</v>
      </c>
      <c r="V34" s="32">
        <v>1</v>
      </c>
      <c r="W34" s="273">
        <v>1</v>
      </c>
      <c r="X34" s="253">
        <v>0.4</v>
      </c>
      <c r="Y34" s="253"/>
      <c r="Z34" s="247"/>
      <c r="AA34" s="274"/>
      <c r="AB34" s="266">
        <f t="shared" si="0"/>
        <v>13.299999999999999</v>
      </c>
      <c r="AC34" s="55">
        <f t="shared" si="7"/>
        <v>10.572337042925277</v>
      </c>
      <c r="AD34" s="306"/>
      <c r="AE34" s="307"/>
      <c r="AF34" s="308"/>
    </row>
    <row r="35" spans="1:32" s="21" customFormat="1" ht="17" x14ac:dyDescent="0.2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7" x14ac:dyDescent="0.2">
      <c r="A36" s="301"/>
      <c r="B36" s="283" t="s">
        <v>108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7" x14ac:dyDescent="0.2">
      <c r="A37" s="301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7" x14ac:dyDescent="0.2">
      <c r="A38" s="301"/>
      <c r="B38" s="283" t="s">
        <v>75</v>
      </c>
      <c r="C38" s="41">
        <v>3</v>
      </c>
      <c r="D38" s="22"/>
      <c r="E38" s="22">
        <v>2.5</v>
      </c>
      <c r="F38" s="22"/>
      <c r="G38" s="22"/>
      <c r="H38" s="22"/>
      <c r="I38" s="22"/>
      <c r="J38" s="22"/>
      <c r="K38" s="22"/>
      <c r="L38" s="42"/>
      <c r="M38" s="41"/>
      <c r="N38" s="22"/>
      <c r="O38" s="22">
        <v>3</v>
      </c>
      <c r="P38" s="22"/>
      <c r="Q38" s="22"/>
      <c r="R38" s="22"/>
      <c r="S38" s="22"/>
      <c r="T38" s="22"/>
      <c r="U38" s="22">
        <v>2.5</v>
      </c>
      <c r="V38" s="32"/>
      <c r="W38" s="273">
        <v>2</v>
      </c>
      <c r="X38" s="253"/>
      <c r="Y38" s="253"/>
      <c r="Z38" s="247"/>
      <c r="AA38" s="274"/>
      <c r="AB38" s="266">
        <f t="shared" si="0"/>
        <v>13</v>
      </c>
      <c r="AC38" s="55">
        <f t="shared" si="7"/>
        <v>10.333863275039745</v>
      </c>
      <c r="AD38" s="306"/>
      <c r="AE38" s="307"/>
      <c r="AF38" s="308"/>
    </row>
    <row r="39" spans="1:32" s="21" customFormat="1" ht="17" x14ac:dyDescent="0.2">
      <c r="A39" s="301"/>
      <c r="B39" s="283" t="s">
        <v>76</v>
      </c>
      <c r="C39" s="41">
        <v>1.36</v>
      </c>
      <c r="D39" s="22">
        <v>1.36</v>
      </c>
      <c r="E39" s="22">
        <v>0.68</v>
      </c>
      <c r="F39" s="22">
        <v>0.68</v>
      </c>
      <c r="G39" s="22"/>
      <c r="H39" s="22">
        <v>1.36</v>
      </c>
      <c r="I39" s="22">
        <v>1.36</v>
      </c>
      <c r="J39" s="22">
        <v>0.68</v>
      </c>
      <c r="K39" s="22">
        <v>0.68</v>
      </c>
      <c r="L39" s="42">
        <v>0.68</v>
      </c>
      <c r="M39" s="41">
        <v>0.68</v>
      </c>
      <c r="N39" s="22">
        <v>0.68</v>
      </c>
      <c r="O39" s="22">
        <v>0.68</v>
      </c>
      <c r="P39" s="22"/>
      <c r="Q39" s="22">
        <v>0.68</v>
      </c>
      <c r="R39" s="22"/>
      <c r="S39" s="22">
        <v>0.68</v>
      </c>
      <c r="T39" s="22"/>
      <c r="U39" s="22">
        <v>0.68</v>
      </c>
      <c r="V39" s="32">
        <v>0.68</v>
      </c>
      <c r="W39" s="273">
        <v>0.68</v>
      </c>
      <c r="X39" s="253">
        <v>0.68</v>
      </c>
      <c r="Y39" s="253"/>
      <c r="Z39" s="247"/>
      <c r="AA39" s="274"/>
      <c r="AB39" s="266">
        <f t="shared" si="0"/>
        <v>14.959999999999997</v>
      </c>
      <c r="AC39" s="55">
        <f t="shared" si="7"/>
        <v>11.891891891891889</v>
      </c>
      <c r="AD39" s="306"/>
      <c r="AE39" s="307"/>
      <c r="AF39" s="308"/>
    </row>
    <row r="40" spans="1:32" s="21" customFormat="1" ht="17" x14ac:dyDescent="0.2">
      <c r="A40" s="301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>
        <v>0.8</v>
      </c>
      <c r="X40" s="253"/>
      <c r="Y40" s="253"/>
      <c r="Z40" s="247"/>
      <c r="AA40" s="274"/>
      <c r="AB40" s="266">
        <f t="shared" si="0"/>
        <v>0.8</v>
      </c>
      <c r="AC40" s="55">
        <f t="shared" si="7"/>
        <v>0.63593004769475359</v>
      </c>
      <c r="AD40" s="306"/>
      <c r="AE40" s="307"/>
      <c r="AF40" s="308"/>
    </row>
    <row r="41" spans="1:32" s="21" customFormat="1" ht="17" x14ac:dyDescent="0.2">
      <c r="A41" s="301"/>
      <c r="B41" s="284" t="s">
        <v>97</v>
      </c>
      <c r="C41" s="41">
        <v>1</v>
      </c>
      <c r="D41" s="22">
        <v>1</v>
      </c>
      <c r="E41" s="22">
        <v>1.22</v>
      </c>
      <c r="F41" s="22"/>
      <c r="G41" s="22">
        <v>0.62</v>
      </c>
      <c r="H41" s="22">
        <v>0.9</v>
      </c>
      <c r="I41" s="22">
        <v>0.9</v>
      </c>
      <c r="J41" s="22">
        <v>0.6</v>
      </c>
      <c r="K41" s="22">
        <v>0.8</v>
      </c>
      <c r="L41" s="42">
        <v>0.7</v>
      </c>
      <c r="M41" s="41">
        <v>0.78</v>
      </c>
      <c r="N41" s="22">
        <v>0.8</v>
      </c>
      <c r="O41" s="22">
        <v>1.1000000000000001</v>
      </c>
      <c r="P41" s="22">
        <v>0.6</v>
      </c>
      <c r="Q41" s="22">
        <v>0.6</v>
      </c>
      <c r="R41" s="22">
        <v>0.9</v>
      </c>
      <c r="S41" s="22"/>
      <c r="T41" s="22"/>
      <c r="U41" s="22"/>
      <c r="V41" s="32"/>
      <c r="W41" s="273"/>
      <c r="X41" s="253">
        <v>0.8</v>
      </c>
      <c r="Y41" s="253"/>
      <c r="Z41" s="247"/>
      <c r="AA41" s="274"/>
      <c r="AB41" s="266">
        <f t="shared" si="0"/>
        <v>13.32</v>
      </c>
      <c r="AC41" s="55">
        <f t="shared" si="7"/>
        <v>10.588235294117647</v>
      </c>
      <c r="AD41" s="306"/>
      <c r="AE41" s="307"/>
      <c r="AF41" s="308"/>
    </row>
    <row r="42" spans="1:32" s="21" customFormat="1" ht="17" x14ac:dyDescent="0.2">
      <c r="A42" s="301"/>
      <c r="B42" s="283" t="s">
        <v>109</v>
      </c>
      <c r="C42" s="41">
        <v>1</v>
      </c>
      <c r="D42" s="22">
        <v>1</v>
      </c>
      <c r="E42" s="22">
        <v>0.75</v>
      </c>
      <c r="F42" s="22"/>
      <c r="G42" s="22"/>
      <c r="H42" s="22"/>
      <c r="I42" s="22"/>
      <c r="J42" s="22"/>
      <c r="K42" s="22"/>
      <c r="L42" s="42"/>
      <c r="M42" s="41"/>
      <c r="N42" s="22"/>
      <c r="O42" s="22"/>
      <c r="P42" s="22">
        <v>0.6</v>
      </c>
      <c r="Q42" s="22">
        <v>0.6</v>
      </c>
      <c r="R42" s="22"/>
      <c r="S42" s="22">
        <v>0.8</v>
      </c>
      <c r="T42" s="22">
        <v>1</v>
      </c>
      <c r="U42" s="22"/>
      <c r="V42" s="32">
        <v>1</v>
      </c>
      <c r="W42" s="273">
        <v>0.8</v>
      </c>
      <c r="X42" s="253">
        <v>0.8</v>
      </c>
      <c r="Y42" s="253"/>
      <c r="Z42" s="247"/>
      <c r="AA42" s="274"/>
      <c r="AB42" s="266">
        <f t="shared" si="0"/>
        <v>8.35</v>
      </c>
      <c r="AC42" s="55">
        <f t="shared" si="7"/>
        <v>6.6375198728139901</v>
      </c>
      <c r="AD42" s="306"/>
      <c r="AE42" s="307"/>
      <c r="AF42" s="308"/>
    </row>
    <row r="43" spans="1:32" s="21" customFormat="1" ht="17" x14ac:dyDescent="0.2">
      <c r="A43" s="301"/>
      <c r="B43" s="283" t="s">
        <v>110</v>
      </c>
      <c r="C43" s="41"/>
      <c r="D43" s="22"/>
      <c r="E43" s="22"/>
      <c r="F43" s="22"/>
      <c r="G43" s="22"/>
      <c r="H43" s="22"/>
      <c r="I43" s="22"/>
      <c r="J43" s="22"/>
      <c r="K43" s="22"/>
      <c r="L43" s="42"/>
      <c r="M43" s="41"/>
      <c r="N43" s="22"/>
      <c r="O43" s="22"/>
      <c r="P43" s="22"/>
      <c r="Q43" s="22"/>
      <c r="R43" s="22"/>
      <c r="S43" s="22"/>
      <c r="T43" s="22"/>
      <c r="U43" s="22"/>
      <c r="V43" s="32"/>
      <c r="W43" s="273"/>
      <c r="X43" s="253"/>
      <c r="Y43" s="253"/>
      <c r="Z43" s="247"/>
      <c r="AA43" s="274"/>
      <c r="AB43" s="266">
        <f t="shared" si="0"/>
        <v>0</v>
      </c>
      <c r="AC43" s="55">
        <f t="shared" si="7"/>
        <v>0</v>
      </c>
      <c r="AD43" s="306"/>
      <c r="AE43" s="307"/>
      <c r="AF43" s="308"/>
    </row>
    <row r="44" spans="1:32" s="21" customFormat="1" ht="17" x14ac:dyDescent="0.2">
      <c r="A44" s="301"/>
      <c r="B44" s="283" t="s">
        <v>111</v>
      </c>
      <c r="C44" s="41"/>
      <c r="D44" s="22"/>
      <c r="E44" s="22"/>
      <c r="F44" s="22"/>
      <c r="G44" s="22"/>
      <c r="H44" s="22"/>
      <c r="I44" s="22"/>
      <c r="J44" s="22"/>
      <c r="K44" s="22"/>
      <c r="L44" s="42"/>
      <c r="M44" s="41"/>
      <c r="N44" s="22"/>
      <c r="O44" s="22"/>
      <c r="P44" s="22">
        <v>0.11</v>
      </c>
      <c r="Q44" s="22">
        <v>0.11</v>
      </c>
      <c r="R44" s="22">
        <v>0.28000000000000003</v>
      </c>
      <c r="S44" s="22">
        <v>0.11</v>
      </c>
      <c r="T44" s="22">
        <v>0.1</v>
      </c>
      <c r="U44" s="22">
        <v>0.1</v>
      </c>
      <c r="V44" s="32">
        <v>0.1</v>
      </c>
      <c r="W44" s="273">
        <v>0.1</v>
      </c>
      <c r="X44" s="253">
        <v>0.1</v>
      </c>
      <c r="Y44" s="253"/>
      <c r="Z44" s="247"/>
      <c r="AA44" s="274"/>
      <c r="AB44" s="266">
        <f t="shared" si="0"/>
        <v>1.1100000000000001</v>
      </c>
      <c r="AC44" s="55">
        <f t="shared" si="7"/>
        <v>0.88235294117647067</v>
      </c>
      <c r="AD44" s="306"/>
      <c r="AE44" s="307"/>
      <c r="AF44" s="308"/>
    </row>
    <row r="45" spans="1:32" s="21" customFormat="1" ht="17" x14ac:dyDescent="0.2">
      <c r="A45" s="301"/>
      <c r="B45" s="283" t="s">
        <v>112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6"/>
      <c r="AE45" s="307"/>
      <c r="AF45" s="308"/>
    </row>
    <row r="46" spans="1:32" s="21" customFormat="1" ht="17" x14ac:dyDescent="0.2">
      <c r="A46" s="301"/>
      <c r="B46" s="283" t="s">
        <v>113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7" x14ac:dyDescent="0.2">
      <c r="A47" s="302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51" x14ac:dyDescent="0.2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4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3.6</v>
      </c>
      <c r="I48" s="24">
        <f t="shared" si="8"/>
        <v>0</v>
      </c>
      <c r="J48" s="24">
        <f t="shared" si="8"/>
        <v>1.6</v>
      </c>
      <c r="K48" s="24">
        <f t="shared" si="8"/>
        <v>0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0</v>
      </c>
      <c r="R48" s="24">
        <f t="shared" si="8"/>
        <v>3.4</v>
      </c>
      <c r="S48" s="24">
        <f t="shared" si="8"/>
        <v>0</v>
      </c>
      <c r="T48" s="24">
        <f t="shared" si="8"/>
        <v>1.5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14.1</v>
      </c>
      <c r="AC48" s="56">
        <f t="shared" ref="AC48:AC53" si="9">IFERROR((AB48/$AB$5*1000),"")</f>
        <v>11.208267090620032</v>
      </c>
      <c r="AD48" s="24">
        <v>5</v>
      </c>
      <c r="AE48" s="63">
        <f>IFERROR((AC48-AD48),"")</f>
        <v>6.2082670906200317</v>
      </c>
      <c r="AF48" s="48">
        <f>IFERROR((AC48*100/AD48),"")</f>
        <v>224.16534181240064</v>
      </c>
    </row>
    <row r="49" spans="1:32" s="21" customFormat="1" ht="17" x14ac:dyDescent="0.2">
      <c r="A49" s="301"/>
      <c r="B49" s="54" t="s">
        <v>47</v>
      </c>
      <c r="C49" s="41"/>
      <c r="D49" s="22">
        <v>4</v>
      </c>
      <c r="E49" s="22"/>
      <c r="F49" s="22"/>
      <c r="G49" s="22"/>
      <c r="H49" s="22">
        <v>3.6</v>
      </c>
      <c r="I49" s="22"/>
      <c r="J49" s="22"/>
      <c r="K49" s="22"/>
      <c r="L49" s="42"/>
      <c r="M49" s="41"/>
      <c r="N49" s="22"/>
      <c r="O49" s="22"/>
      <c r="P49" s="22"/>
      <c r="Q49" s="22"/>
      <c r="R49" s="22">
        <v>3.4</v>
      </c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11</v>
      </c>
      <c r="AC49" s="55">
        <f t="shared" si="9"/>
        <v>8.7440381558028619</v>
      </c>
      <c r="AD49" s="303"/>
      <c r="AE49" s="304"/>
      <c r="AF49" s="305"/>
    </row>
    <row r="50" spans="1:32" s="21" customFormat="1" ht="17" x14ac:dyDescent="0.2">
      <c r="A50" s="301"/>
      <c r="B50" s="54" t="s">
        <v>48</v>
      </c>
      <c r="C50" s="41"/>
      <c r="D50" s="22"/>
      <c r="E50" s="22"/>
      <c r="F50" s="22"/>
      <c r="G50" s="22"/>
      <c r="H50" s="22"/>
      <c r="I50" s="22"/>
      <c r="J50" s="22">
        <v>1.6</v>
      </c>
      <c r="K50" s="22"/>
      <c r="L50" s="42"/>
      <c r="M50" s="41"/>
      <c r="N50" s="22"/>
      <c r="O50" s="22"/>
      <c r="P50" s="22"/>
      <c r="Q50" s="22"/>
      <c r="R50" s="22"/>
      <c r="S50" s="22"/>
      <c r="T50" s="22">
        <v>1.5</v>
      </c>
      <c r="U50" s="22"/>
      <c r="V50" s="32"/>
      <c r="W50" s="273"/>
      <c r="X50" s="253"/>
      <c r="Y50" s="253"/>
      <c r="Z50" s="247"/>
      <c r="AA50" s="274"/>
      <c r="AB50" s="266">
        <f t="shared" si="0"/>
        <v>3.1</v>
      </c>
      <c r="AC50" s="55">
        <f t="shared" si="9"/>
        <v>2.4642289348171702</v>
      </c>
      <c r="AD50" s="306"/>
      <c r="AE50" s="307"/>
      <c r="AF50" s="308"/>
    </row>
    <row r="51" spans="1:32" s="21" customFormat="1" ht="17" x14ac:dyDescent="0.2">
      <c r="A51" s="302"/>
      <c r="B51" s="141" t="s">
        <v>105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0</v>
      </c>
      <c r="AC51" s="55">
        <f t="shared" si="9"/>
        <v>0</v>
      </c>
      <c r="AD51" s="309"/>
      <c r="AE51" s="310"/>
      <c r="AF51" s="311"/>
    </row>
    <row r="52" spans="1:32" s="21" customFormat="1" ht="17" x14ac:dyDescent="0.2">
      <c r="A52" s="285">
        <v>9</v>
      </c>
      <c r="B52" s="53" t="s">
        <v>8</v>
      </c>
      <c r="C52" s="43">
        <f t="shared" ref="C52:L52" si="10">SUM(C53:C65)</f>
        <v>11.2</v>
      </c>
      <c r="D52" s="24">
        <f t="shared" si="10"/>
        <v>10.3</v>
      </c>
      <c r="E52" s="24">
        <f t="shared" si="10"/>
        <v>9.1000000000000014</v>
      </c>
      <c r="F52" s="24">
        <f t="shared" si="10"/>
        <v>7.8</v>
      </c>
      <c r="G52" s="24">
        <f t="shared" si="10"/>
        <v>9.2999999999999989</v>
      </c>
      <c r="H52" s="24">
        <f t="shared" si="10"/>
        <v>9.1</v>
      </c>
      <c r="I52" s="24">
        <f t="shared" si="10"/>
        <v>9.2000000000000011</v>
      </c>
      <c r="J52" s="24">
        <f t="shared" si="10"/>
        <v>8.1999999999999993</v>
      </c>
      <c r="K52" s="24">
        <f t="shared" si="10"/>
        <v>7.3</v>
      </c>
      <c r="L52" s="44">
        <f t="shared" si="10"/>
        <v>8.3000000000000007</v>
      </c>
      <c r="M52" s="43">
        <f t="shared" ref="M52:AA52" si="11">SUM(M53:M65)</f>
        <v>9.1999999999999993</v>
      </c>
      <c r="N52" s="24">
        <f t="shared" si="11"/>
        <v>6.8</v>
      </c>
      <c r="O52" s="24">
        <f t="shared" si="11"/>
        <v>8.3000000000000007</v>
      </c>
      <c r="P52" s="24">
        <f t="shared" si="11"/>
        <v>8.5</v>
      </c>
      <c r="Q52" s="24">
        <f t="shared" si="11"/>
        <v>8.6</v>
      </c>
      <c r="R52" s="24">
        <f t="shared" si="11"/>
        <v>8.6</v>
      </c>
      <c r="S52" s="24">
        <f t="shared" si="11"/>
        <v>7.8</v>
      </c>
      <c r="T52" s="24">
        <f t="shared" si="11"/>
        <v>7.9</v>
      </c>
      <c r="U52" s="24">
        <f t="shared" si="11"/>
        <v>5.5</v>
      </c>
      <c r="V52" s="33">
        <f t="shared" si="11"/>
        <v>5.3</v>
      </c>
      <c r="W52" s="275">
        <f t="shared" si="11"/>
        <v>8</v>
      </c>
      <c r="X52" s="254">
        <f t="shared" si="11"/>
        <v>7.5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181.8</v>
      </c>
      <c r="AC52" s="56">
        <f t="shared" si="9"/>
        <v>144.51510333863277</v>
      </c>
      <c r="AD52" s="24">
        <v>150</v>
      </c>
      <c r="AE52" s="63">
        <f>IFERROR((AC52-AD52),"")</f>
        <v>-5.4848966613672303</v>
      </c>
      <c r="AF52" s="48">
        <f>IFERROR((AC52*100/AD52),"")</f>
        <v>96.34340222575517</v>
      </c>
    </row>
    <row r="53" spans="1:32" s="21" customFormat="1" ht="17" x14ac:dyDescent="0.2">
      <c r="A53" s="285"/>
      <c r="B53" s="54" t="s">
        <v>49</v>
      </c>
      <c r="C53" s="45">
        <v>10</v>
      </c>
      <c r="D53" s="22">
        <v>10</v>
      </c>
      <c r="E53" s="22">
        <v>8.8000000000000007</v>
      </c>
      <c r="F53" s="22"/>
      <c r="G53" s="22">
        <v>8.6999999999999993</v>
      </c>
      <c r="H53" s="22">
        <v>8.5</v>
      </c>
      <c r="I53" s="22">
        <v>7.7</v>
      </c>
      <c r="J53" s="22">
        <v>7.7</v>
      </c>
      <c r="K53" s="22"/>
      <c r="L53" s="42">
        <v>8</v>
      </c>
      <c r="M53" s="45">
        <v>8</v>
      </c>
      <c r="N53" s="22">
        <v>6.5</v>
      </c>
      <c r="O53" s="22">
        <v>8</v>
      </c>
      <c r="P53" s="22">
        <v>8.1999999999999993</v>
      </c>
      <c r="Q53" s="22"/>
      <c r="R53" s="22">
        <v>8</v>
      </c>
      <c r="S53" s="22"/>
      <c r="T53" s="22">
        <v>7.4</v>
      </c>
      <c r="U53" s="22"/>
      <c r="V53" s="32"/>
      <c r="W53" s="273">
        <v>7</v>
      </c>
      <c r="X53" s="253">
        <v>7</v>
      </c>
      <c r="Y53" s="253"/>
      <c r="Z53" s="247"/>
      <c r="AA53" s="274"/>
      <c r="AB53" s="266">
        <f t="shared" si="0"/>
        <v>129.5</v>
      </c>
      <c r="AC53" s="55">
        <f t="shared" si="9"/>
        <v>102.94117647058823</v>
      </c>
      <c r="AD53" s="29"/>
      <c r="AE53" s="25"/>
      <c r="AF53" s="49"/>
    </row>
    <row r="54" spans="1:32" s="21" customFormat="1" ht="17" x14ac:dyDescent="0.2">
      <c r="A54" s="285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7" x14ac:dyDescent="0.2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7" x14ac:dyDescent="0.2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7" x14ac:dyDescent="0.2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7" x14ac:dyDescent="0.2">
      <c r="A58" s="285"/>
      <c r="B58" s="54" t="s">
        <v>53</v>
      </c>
      <c r="C58" s="45">
        <v>0.6</v>
      </c>
      <c r="D58" s="22"/>
      <c r="E58" s="22"/>
      <c r="F58" s="22"/>
      <c r="G58" s="22"/>
      <c r="H58" s="22"/>
      <c r="I58" s="22">
        <v>0.6</v>
      </c>
      <c r="J58" s="22"/>
      <c r="K58" s="22"/>
      <c r="L58" s="42"/>
      <c r="M58" s="45">
        <v>0.6</v>
      </c>
      <c r="N58" s="22"/>
      <c r="O58" s="22"/>
      <c r="P58" s="22"/>
      <c r="Q58" s="22"/>
      <c r="R58" s="22"/>
      <c r="S58" s="22"/>
      <c r="T58" s="22"/>
      <c r="U58" s="22"/>
      <c r="V58" s="32"/>
      <c r="W58" s="273">
        <v>0.5</v>
      </c>
      <c r="X58" s="253"/>
      <c r="Y58" s="253"/>
      <c r="Z58" s="247"/>
      <c r="AA58" s="274"/>
      <c r="AB58" s="266">
        <f t="shared" si="0"/>
        <v>2.2999999999999998</v>
      </c>
      <c r="AC58" s="55">
        <f t="shared" si="12"/>
        <v>1.8282988871224164</v>
      </c>
      <c r="AD58" s="30"/>
      <c r="AE58" s="26"/>
      <c r="AF58" s="50"/>
    </row>
    <row r="59" spans="1:32" s="21" customFormat="1" ht="17" x14ac:dyDescent="0.2">
      <c r="A59" s="285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7" x14ac:dyDescent="0.2">
      <c r="A60" s="285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7" x14ac:dyDescent="0.2">
      <c r="A61" s="285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7" x14ac:dyDescent="0.2">
      <c r="A62" s="285"/>
      <c r="B62" s="54" t="s">
        <v>55</v>
      </c>
      <c r="C62" s="41">
        <v>0.6</v>
      </c>
      <c r="D62" s="22">
        <v>0.3</v>
      </c>
      <c r="E62" s="22">
        <v>0.3</v>
      </c>
      <c r="F62" s="22">
        <v>0.3</v>
      </c>
      <c r="G62" s="22">
        <v>0.6</v>
      </c>
      <c r="H62" s="22">
        <v>0.6</v>
      </c>
      <c r="I62" s="22">
        <v>0.9</v>
      </c>
      <c r="J62" s="22">
        <v>0.5</v>
      </c>
      <c r="K62" s="22">
        <v>0.3</v>
      </c>
      <c r="L62" s="42">
        <v>0.3</v>
      </c>
      <c r="M62" s="41">
        <v>0.6</v>
      </c>
      <c r="N62" s="22">
        <v>0.3</v>
      </c>
      <c r="O62" s="22">
        <v>0.3</v>
      </c>
      <c r="P62" s="22">
        <v>0.3</v>
      </c>
      <c r="Q62" s="22">
        <v>0.6</v>
      </c>
      <c r="R62" s="22">
        <v>0.6</v>
      </c>
      <c r="S62" s="22">
        <v>0.8</v>
      </c>
      <c r="T62" s="22">
        <v>0.5</v>
      </c>
      <c r="U62" s="22">
        <v>0.5</v>
      </c>
      <c r="V62" s="32">
        <v>0.3</v>
      </c>
      <c r="W62" s="273">
        <v>0.5</v>
      </c>
      <c r="X62" s="253">
        <v>0.5</v>
      </c>
      <c r="Y62" s="253"/>
      <c r="Z62" s="247"/>
      <c r="AA62" s="274"/>
      <c r="AB62" s="266">
        <f t="shared" si="0"/>
        <v>10.499999999999998</v>
      </c>
      <c r="AC62" s="55">
        <f t="shared" si="12"/>
        <v>8.346581875993639</v>
      </c>
      <c r="AD62" s="30"/>
      <c r="AE62" s="26"/>
      <c r="AF62" s="50"/>
    </row>
    <row r="63" spans="1:32" s="21" customFormat="1" ht="17" x14ac:dyDescent="0.2">
      <c r="A63" s="285"/>
      <c r="B63" s="54" t="s">
        <v>56</v>
      </c>
      <c r="C63" s="41"/>
      <c r="D63" s="22"/>
      <c r="E63" s="22"/>
      <c r="F63" s="22"/>
      <c r="G63" s="22"/>
      <c r="H63" s="22"/>
      <c r="I63" s="22"/>
      <c r="J63" s="22"/>
      <c r="K63" s="22"/>
      <c r="L63" s="42"/>
      <c r="M63" s="41"/>
      <c r="N63" s="22"/>
      <c r="O63" s="22"/>
      <c r="P63" s="22"/>
      <c r="Q63" s="22"/>
      <c r="R63" s="22"/>
      <c r="S63" s="22"/>
      <c r="T63" s="22"/>
      <c r="U63" s="22"/>
      <c r="V63" s="32">
        <v>5</v>
      </c>
      <c r="W63" s="273"/>
      <c r="X63" s="253"/>
      <c r="Y63" s="253"/>
      <c r="Z63" s="247"/>
      <c r="AA63" s="274"/>
      <c r="AB63" s="266">
        <f t="shared" si="0"/>
        <v>5</v>
      </c>
      <c r="AC63" s="55">
        <f t="shared" si="12"/>
        <v>3.9745627980922094</v>
      </c>
      <c r="AD63" s="30"/>
      <c r="AE63" s="26"/>
      <c r="AF63" s="50"/>
    </row>
    <row r="64" spans="1:32" s="21" customFormat="1" ht="17" x14ac:dyDescent="0.2">
      <c r="A64" s="285"/>
      <c r="B64" s="54" t="s">
        <v>57</v>
      </c>
      <c r="C64" s="41"/>
      <c r="D64" s="22"/>
      <c r="E64" s="22"/>
      <c r="F64" s="22"/>
      <c r="G64" s="22"/>
      <c r="H64" s="22"/>
      <c r="I64" s="22"/>
      <c r="J64" s="22"/>
      <c r="K64" s="22"/>
      <c r="L64" s="42"/>
      <c r="M64" s="41"/>
      <c r="N64" s="22"/>
      <c r="O64" s="22"/>
      <c r="P64" s="22"/>
      <c r="Q64" s="22"/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0</v>
      </c>
      <c r="AC64" s="55">
        <f t="shared" si="12"/>
        <v>0</v>
      </c>
      <c r="AD64" s="30"/>
      <c r="AE64" s="26"/>
      <c r="AF64" s="50"/>
    </row>
    <row r="65" spans="1:32" s="21" customFormat="1" ht="17" x14ac:dyDescent="0.2">
      <c r="A65" s="285"/>
      <c r="B65" s="54" t="s">
        <v>58</v>
      </c>
      <c r="C65" s="41"/>
      <c r="D65" s="22"/>
      <c r="E65" s="22"/>
      <c r="F65" s="22">
        <v>7.5</v>
      </c>
      <c r="G65" s="22"/>
      <c r="H65" s="22"/>
      <c r="I65" s="22"/>
      <c r="J65" s="22"/>
      <c r="K65" s="22">
        <v>7</v>
      </c>
      <c r="L65" s="42"/>
      <c r="M65" s="41"/>
      <c r="N65" s="22"/>
      <c r="O65" s="22"/>
      <c r="P65" s="22"/>
      <c r="Q65" s="22">
        <v>8</v>
      </c>
      <c r="R65" s="22"/>
      <c r="S65" s="22">
        <v>7</v>
      </c>
      <c r="T65" s="22"/>
      <c r="U65" s="22">
        <v>5</v>
      </c>
      <c r="V65" s="32"/>
      <c r="W65" s="273"/>
      <c r="X65" s="253"/>
      <c r="Y65" s="253"/>
      <c r="Z65" s="247"/>
      <c r="AA65" s="274"/>
      <c r="AB65" s="266">
        <f t="shared" si="0"/>
        <v>34.5</v>
      </c>
      <c r="AC65" s="55">
        <f t="shared" si="12"/>
        <v>27.424483306836247</v>
      </c>
      <c r="AD65" s="31"/>
      <c r="AE65" s="27"/>
      <c r="AF65" s="51"/>
    </row>
    <row r="66" spans="1:32" s="21" customFormat="1" ht="17" x14ac:dyDescent="0.2">
      <c r="A66" s="46">
        <v>10</v>
      </c>
      <c r="B66" s="52" t="s">
        <v>70</v>
      </c>
      <c r="C66" s="41">
        <v>0.3</v>
      </c>
      <c r="D66" s="22"/>
      <c r="E66" s="22"/>
      <c r="F66" s="22"/>
      <c r="G66" s="22">
        <v>1.2</v>
      </c>
      <c r="H66" s="22">
        <v>0.9</v>
      </c>
      <c r="I66" s="22">
        <v>1.5</v>
      </c>
      <c r="J66" s="22">
        <v>0.9</v>
      </c>
      <c r="K66" s="22"/>
      <c r="L66" s="42">
        <v>0.9</v>
      </c>
      <c r="M66" s="41">
        <v>0.3</v>
      </c>
      <c r="N66" s="22"/>
      <c r="O66" s="22"/>
      <c r="P66" s="22">
        <v>0.6</v>
      </c>
      <c r="Q66" s="22">
        <v>1.5</v>
      </c>
      <c r="R66" s="22">
        <v>0.8</v>
      </c>
      <c r="S66" s="22">
        <v>1.2</v>
      </c>
      <c r="T66" s="22">
        <v>1.7</v>
      </c>
      <c r="U66" s="22">
        <v>0.5</v>
      </c>
      <c r="V66" s="32">
        <v>1</v>
      </c>
      <c r="W66" s="273">
        <v>0.3</v>
      </c>
      <c r="X66" s="253">
        <v>0.5</v>
      </c>
      <c r="Y66" s="253"/>
      <c r="Z66" s="247"/>
      <c r="AA66" s="274"/>
      <c r="AB66" s="266">
        <f t="shared" si="0"/>
        <v>14.1</v>
      </c>
      <c r="AC66" s="55">
        <f t="shared" si="12"/>
        <v>11.208267090620032</v>
      </c>
      <c r="AD66" s="28">
        <v>10</v>
      </c>
      <c r="AE66" s="23">
        <f t="shared" ref="AE66:AE67" si="13">IFERROR((AC66-AD66),"")</f>
        <v>1.2082670906200317</v>
      </c>
      <c r="AF66" s="47">
        <f>IFERROR((AC66*100/AD66),"")</f>
        <v>112.08267090620032</v>
      </c>
    </row>
    <row r="67" spans="1:32" s="21" customFormat="1" ht="17" x14ac:dyDescent="0.2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1.7</v>
      </c>
      <c r="E67" s="24">
        <f t="shared" si="14"/>
        <v>0</v>
      </c>
      <c r="F67" s="24">
        <f t="shared" si="14"/>
        <v>0</v>
      </c>
      <c r="G67" s="24">
        <f t="shared" si="14"/>
        <v>1.5</v>
      </c>
      <c r="H67" s="24">
        <f t="shared" si="14"/>
        <v>1.8</v>
      </c>
      <c r="I67" s="24">
        <f t="shared" si="14"/>
        <v>0</v>
      </c>
      <c r="J67" s="24">
        <f t="shared" si="14"/>
        <v>1.4</v>
      </c>
      <c r="K67" s="24">
        <f t="shared" si="14"/>
        <v>0</v>
      </c>
      <c r="L67" s="44">
        <f t="shared" si="14"/>
        <v>1.7</v>
      </c>
      <c r="M67" s="43">
        <f t="shared" ref="M67:AA67" si="15">SUM(M68:M70)</f>
        <v>0</v>
      </c>
      <c r="N67" s="24">
        <f t="shared" si="15"/>
        <v>1.4</v>
      </c>
      <c r="O67" s="24">
        <f t="shared" si="15"/>
        <v>1.4</v>
      </c>
      <c r="P67" s="24">
        <f t="shared" si="15"/>
        <v>0</v>
      </c>
      <c r="Q67" s="24">
        <f t="shared" si="15"/>
        <v>0</v>
      </c>
      <c r="R67" s="24">
        <f t="shared" si="15"/>
        <v>1.7</v>
      </c>
      <c r="S67" s="24">
        <f t="shared" si="15"/>
        <v>0</v>
      </c>
      <c r="T67" s="24">
        <f t="shared" si="15"/>
        <v>0</v>
      </c>
      <c r="U67" s="24">
        <f t="shared" si="15"/>
        <v>0</v>
      </c>
      <c r="V67" s="33">
        <f t="shared" si="15"/>
        <v>1.5</v>
      </c>
      <c r="W67" s="275">
        <f t="shared" si="15"/>
        <v>1.4</v>
      </c>
      <c r="X67" s="254">
        <f t="shared" si="15"/>
        <v>1.3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16.8</v>
      </c>
      <c r="AC67" s="56">
        <f>IFERROR((AB67/$AB$5*1000),"")</f>
        <v>13.354531001589825</v>
      </c>
      <c r="AD67" s="24">
        <v>10</v>
      </c>
      <c r="AE67" s="63">
        <f t="shared" si="13"/>
        <v>3.3545310015898249</v>
      </c>
      <c r="AF67" s="48">
        <f>IFERROR((AC67*100/AD67),"")</f>
        <v>133.54531001589825</v>
      </c>
    </row>
    <row r="68" spans="1:32" s="21" customFormat="1" ht="17" x14ac:dyDescent="0.2">
      <c r="A68" s="285"/>
      <c r="B68" s="54" t="s">
        <v>61</v>
      </c>
      <c r="C68" s="41"/>
      <c r="D68" s="22"/>
      <c r="E68" s="22"/>
      <c r="F68" s="22"/>
      <c r="G68" s="22"/>
      <c r="H68" s="22">
        <v>1.8</v>
      </c>
      <c r="I68" s="22"/>
      <c r="J68" s="22"/>
      <c r="K68" s="22"/>
      <c r="L68" s="42">
        <v>1.7</v>
      </c>
      <c r="M68" s="41"/>
      <c r="N68" s="22"/>
      <c r="O68" s="22"/>
      <c r="P68" s="22"/>
      <c r="Q68" s="22"/>
      <c r="R68" s="22">
        <v>1.7</v>
      </c>
      <c r="S68" s="22"/>
      <c r="T68" s="22"/>
      <c r="U68" s="22"/>
      <c r="V68" s="32">
        <v>1.5</v>
      </c>
      <c r="W68" s="273"/>
      <c r="X68" s="253"/>
      <c r="Y68" s="253"/>
      <c r="Z68" s="247"/>
      <c r="AA68" s="274"/>
      <c r="AB68" s="266">
        <f t="shared" si="0"/>
        <v>6.7</v>
      </c>
      <c r="AC68" s="55">
        <f>IFERROR((AB68/$AB$5*1000),"")</f>
        <v>5.3259141494435607</v>
      </c>
      <c r="AD68" s="29"/>
      <c r="AE68" s="25"/>
      <c r="AF68" s="49"/>
    </row>
    <row r="69" spans="1:32" s="21" customFormat="1" ht="17" x14ac:dyDescent="0.2">
      <c r="A69" s="285"/>
      <c r="B69" s="54" t="s">
        <v>62</v>
      </c>
      <c r="C69" s="41"/>
      <c r="D69" s="22">
        <v>1.7</v>
      </c>
      <c r="E69" s="22"/>
      <c r="F69" s="22"/>
      <c r="G69" s="22">
        <v>1.5</v>
      </c>
      <c r="H69" s="22"/>
      <c r="I69" s="22"/>
      <c r="J69" s="22">
        <v>1.4</v>
      </c>
      <c r="K69" s="22"/>
      <c r="L69" s="42"/>
      <c r="M69" s="41"/>
      <c r="N69" s="22">
        <v>1.4</v>
      </c>
      <c r="O69" s="22">
        <v>1.4</v>
      </c>
      <c r="P69" s="22"/>
      <c r="Q69" s="22"/>
      <c r="R69" s="22"/>
      <c r="S69" s="22"/>
      <c r="T69" s="22"/>
      <c r="U69" s="22"/>
      <c r="V69" s="32"/>
      <c r="W69" s="273">
        <v>1.4</v>
      </c>
      <c r="X69" s="253">
        <v>1.3</v>
      </c>
      <c r="Y69" s="253"/>
      <c r="Z69" s="247"/>
      <c r="AA69" s="274"/>
      <c r="AB69" s="266">
        <f t="shared" si="0"/>
        <v>10.100000000000001</v>
      </c>
      <c r="AC69" s="55">
        <f t="shared" ref="AC69:AC74" si="16">IFERROR((AB69/$AB$5*1000),"")</f>
        <v>8.028616852146266</v>
      </c>
      <c r="AD69" s="30"/>
      <c r="AE69" s="26"/>
      <c r="AF69" s="50"/>
    </row>
    <row r="70" spans="1:32" s="21" customFormat="1" ht="17" x14ac:dyDescent="0.2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4" x14ac:dyDescent="0.2">
      <c r="A71" s="46">
        <v>12</v>
      </c>
      <c r="B71" s="52" t="s">
        <v>10</v>
      </c>
      <c r="C71" s="41">
        <v>1.6</v>
      </c>
      <c r="D71" s="22">
        <v>1</v>
      </c>
      <c r="E71" s="22">
        <v>1.3</v>
      </c>
      <c r="F71" s="22">
        <v>0.95</v>
      </c>
      <c r="G71" s="22">
        <v>2.2999999999999998</v>
      </c>
      <c r="H71" s="22">
        <v>1.5</v>
      </c>
      <c r="I71" s="22">
        <v>2</v>
      </c>
      <c r="J71" s="22">
        <v>1.8</v>
      </c>
      <c r="K71" s="22">
        <v>0.8</v>
      </c>
      <c r="L71" s="42">
        <v>1.6</v>
      </c>
      <c r="M71" s="41">
        <v>1.4</v>
      </c>
      <c r="N71" s="22">
        <v>0.8</v>
      </c>
      <c r="O71" s="22">
        <v>1.1000000000000001</v>
      </c>
      <c r="P71" s="22">
        <v>0.9</v>
      </c>
      <c r="Q71" s="22">
        <v>2.1</v>
      </c>
      <c r="R71" s="22">
        <v>1.4</v>
      </c>
      <c r="S71" s="22">
        <v>2</v>
      </c>
      <c r="T71" s="22">
        <v>1.6</v>
      </c>
      <c r="U71" s="22">
        <v>1.3</v>
      </c>
      <c r="V71" s="32">
        <v>1.4</v>
      </c>
      <c r="W71" s="273">
        <v>1.4</v>
      </c>
      <c r="X71" s="253">
        <v>1.3</v>
      </c>
      <c r="Y71" s="253"/>
      <c r="Z71" s="247"/>
      <c r="AA71" s="274"/>
      <c r="AB71" s="266">
        <f t="shared" si="0"/>
        <v>31.55</v>
      </c>
      <c r="AC71" s="55">
        <f t="shared" si="16"/>
        <v>25.079491255961845</v>
      </c>
      <c r="AD71" s="28">
        <v>50</v>
      </c>
      <c r="AE71" s="23">
        <f t="shared" ref="AE71:AE75" si="17">IFERROR((AC71-AD71),"")</f>
        <v>-24.920508744038155</v>
      </c>
      <c r="AF71" s="47">
        <f>IFERROR((AC71*100/AD71),"")</f>
        <v>50.158982511923689</v>
      </c>
    </row>
    <row r="72" spans="1:32" s="21" customFormat="1" ht="17" x14ac:dyDescent="0.2">
      <c r="A72" s="46">
        <v>13</v>
      </c>
      <c r="B72" s="52" t="s">
        <v>11</v>
      </c>
      <c r="C72" s="41">
        <v>1.6</v>
      </c>
      <c r="D72" s="22">
        <v>1.6</v>
      </c>
      <c r="E72" s="22">
        <v>1.6</v>
      </c>
      <c r="F72" s="22">
        <v>1.55</v>
      </c>
      <c r="G72" s="22">
        <v>1.4</v>
      </c>
      <c r="H72" s="22">
        <v>1</v>
      </c>
      <c r="I72" s="22">
        <v>1.31</v>
      </c>
      <c r="J72" s="22">
        <v>1.2</v>
      </c>
      <c r="K72" s="22">
        <v>1.4</v>
      </c>
      <c r="L72" s="42">
        <v>0.8</v>
      </c>
      <c r="M72" s="41">
        <v>1.4</v>
      </c>
      <c r="N72" s="22">
        <v>1.2</v>
      </c>
      <c r="O72" s="22">
        <v>1.4</v>
      </c>
      <c r="P72" s="22">
        <v>1.5</v>
      </c>
      <c r="Q72" s="22">
        <v>1.3</v>
      </c>
      <c r="R72" s="22">
        <v>0.9</v>
      </c>
      <c r="S72" s="22">
        <v>1.4</v>
      </c>
      <c r="T72" s="22">
        <v>1.2</v>
      </c>
      <c r="U72" s="22">
        <v>1.2</v>
      </c>
      <c r="V72" s="32">
        <v>0.8</v>
      </c>
      <c r="W72" s="273">
        <v>1.2</v>
      </c>
      <c r="X72" s="253">
        <v>1.1000000000000001</v>
      </c>
      <c r="Y72" s="253"/>
      <c r="Z72" s="247"/>
      <c r="AA72" s="274"/>
      <c r="AB72" s="266">
        <f t="shared" si="0"/>
        <v>28.06</v>
      </c>
      <c r="AC72" s="55">
        <f t="shared" si="16"/>
        <v>22.305246422893482</v>
      </c>
      <c r="AD72" s="28">
        <v>23</v>
      </c>
      <c r="AE72" s="23">
        <f t="shared" si="17"/>
        <v>-0.69475357710651764</v>
      </c>
      <c r="AF72" s="47">
        <f>IFERROR((AC72*100/AD72),"")</f>
        <v>96.979332273449927</v>
      </c>
    </row>
    <row r="73" spans="1:32" s="21" customFormat="1" ht="17" x14ac:dyDescent="0.2">
      <c r="A73" s="46">
        <v>14</v>
      </c>
      <c r="B73" s="52" t="s">
        <v>12</v>
      </c>
      <c r="C73" s="41">
        <v>0.65</v>
      </c>
      <c r="D73" s="22">
        <v>0.52</v>
      </c>
      <c r="E73" s="22">
        <v>0.62</v>
      </c>
      <c r="F73" s="22">
        <v>0.62</v>
      </c>
      <c r="G73" s="22">
        <v>0.61</v>
      </c>
      <c r="H73" s="22">
        <v>0.67</v>
      </c>
      <c r="I73" s="22">
        <v>0.62</v>
      </c>
      <c r="J73" s="22">
        <v>0.55000000000000004</v>
      </c>
      <c r="K73" s="22">
        <v>0.6</v>
      </c>
      <c r="L73" s="42">
        <v>0.51</v>
      </c>
      <c r="M73" s="41">
        <v>0.56999999999999995</v>
      </c>
      <c r="N73" s="22">
        <v>0.64</v>
      </c>
      <c r="O73" s="22">
        <v>0.55000000000000004</v>
      </c>
      <c r="P73" s="22">
        <v>0.63</v>
      </c>
      <c r="Q73" s="22">
        <v>0.63</v>
      </c>
      <c r="R73" s="22">
        <v>0.55000000000000004</v>
      </c>
      <c r="S73" s="22">
        <v>0.67</v>
      </c>
      <c r="T73" s="22">
        <v>0.41</v>
      </c>
      <c r="U73" s="22">
        <v>0.47</v>
      </c>
      <c r="V73" s="32">
        <v>0.55000000000000004</v>
      </c>
      <c r="W73" s="273">
        <v>0.53</v>
      </c>
      <c r="X73" s="253">
        <v>0.51</v>
      </c>
      <c r="Y73" s="253"/>
      <c r="Z73" s="247"/>
      <c r="AA73" s="274"/>
      <c r="AB73" s="266">
        <f t="shared" si="0"/>
        <v>12.680000000000001</v>
      </c>
      <c r="AC73" s="55">
        <f t="shared" si="16"/>
        <v>10.079491255961845</v>
      </c>
      <c r="AD73" s="28">
        <v>12</v>
      </c>
      <c r="AE73" s="23">
        <f t="shared" si="17"/>
        <v>-1.9205087440381554</v>
      </c>
      <c r="AF73" s="47">
        <f>IFERROR((AC73*100/AD73),"")</f>
        <v>83.995760466348699</v>
      </c>
    </row>
    <row r="74" spans="1:32" s="21" customFormat="1" ht="17" x14ac:dyDescent="0.2">
      <c r="A74" s="46">
        <v>15</v>
      </c>
      <c r="B74" s="52" t="s">
        <v>13</v>
      </c>
      <c r="C74" s="41"/>
      <c r="D74" s="22"/>
      <c r="E74" s="22">
        <v>4.62</v>
      </c>
      <c r="F74" s="22">
        <v>0.42</v>
      </c>
      <c r="G74" s="22"/>
      <c r="H74" s="22"/>
      <c r="I74" s="22">
        <v>3.9</v>
      </c>
      <c r="J74" s="22">
        <v>4.0199999999999996</v>
      </c>
      <c r="K74" s="22">
        <v>0.4</v>
      </c>
      <c r="L74" s="42">
        <v>0.66</v>
      </c>
      <c r="M74" s="41">
        <v>0.6</v>
      </c>
      <c r="N74" s="22">
        <v>3.24</v>
      </c>
      <c r="O74" s="22">
        <v>4.08</v>
      </c>
      <c r="P74" s="22">
        <v>0.42</v>
      </c>
      <c r="Q74" s="22">
        <v>1.2</v>
      </c>
      <c r="R74" s="22">
        <v>1.26</v>
      </c>
      <c r="S74" s="22">
        <v>3.96</v>
      </c>
      <c r="T74" s="22">
        <v>3.9</v>
      </c>
      <c r="U74" s="22">
        <v>0.54</v>
      </c>
      <c r="V74" s="32">
        <v>0.54</v>
      </c>
      <c r="W74" s="273">
        <v>1.2</v>
      </c>
      <c r="X74" s="253">
        <v>3.12</v>
      </c>
      <c r="Y74" s="253"/>
      <c r="Z74" s="247"/>
      <c r="AA74" s="274"/>
      <c r="AB74" s="266">
        <f t="shared" si="0"/>
        <v>38.08</v>
      </c>
      <c r="AC74" s="55">
        <f t="shared" si="16"/>
        <v>30.27027027027027</v>
      </c>
      <c r="AD74" s="28">
        <v>30</v>
      </c>
      <c r="AE74" s="23">
        <f t="shared" si="17"/>
        <v>0.27027027027027017</v>
      </c>
      <c r="AF74" s="47">
        <f>IFERROR((AC74*100/AD74),"")</f>
        <v>100.90090090090091</v>
      </c>
    </row>
    <row r="75" spans="1:32" s="21" customFormat="1" ht="34" x14ac:dyDescent="0.2">
      <c r="A75" s="285">
        <v>16</v>
      </c>
      <c r="B75" s="53" t="s">
        <v>14</v>
      </c>
      <c r="C75" s="43">
        <f t="shared" ref="C75:L75" si="18">SUM(C76:C78)</f>
        <v>22</v>
      </c>
      <c r="D75" s="24">
        <f t="shared" si="18"/>
        <v>27</v>
      </c>
      <c r="E75" s="24">
        <f t="shared" si="18"/>
        <v>12</v>
      </c>
      <c r="F75" s="24">
        <f t="shared" si="18"/>
        <v>24</v>
      </c>
      <c r="G75" s="24">
        <f t="shared" si="18"/>
        <v>24</v>
      </c>
      <c r="H75" s="24">
        <f t="shared" si="18"/>
        <v>12</v>
      </c>
      <c r="I75" s="24">
        <f t="shared" si="18"/>
        <v>15</v>
      </c>
      <c r="J75" s="24">
        <f t="shared" si="18"/>
        <v>16</v>
      </c>
      <c r="K75" s="24">
        <f t="shared" si="18"/>
        <v>26</v>
      </c>
      <c r="L75" s="44">
        <f t="shared" si="18"/>
        <v>27.5</v>
      </c>
      <c r="M75" s="43">
        <f t="shared" ref="M75:AA75" si="19">SUM(M76:M78)</f>
        <v>19</v>
      </c>
      <c r="N75" s="24">
        <f t="shared" si="19"/>
        <v>25</v>
      </c>
      <c r="O75" s="24">
        <f t="shared" si="19"/>
        <v>22</v>
      </c>
      <c r="P75" s="24">
        <f t="shared" si="19"/>
        <v>22</v>
      </c>
      <c r="Q75" s="24">
        <f t="shared" si="19"/>
        <v>22</v>
      </c>
      <c r="R75" s="24">
        <f t="shared" si="19"/>
        <v>18.7</v>
      </c>
      <c r="S75" s="24">
        <f t="shared" si="19"/>
        <v>14</v>
      </c>
      <c r="T75" s="24">
        <f t="shared" si="19"/>
        <v>14</v>
      </c>
      <c r="U75" s="24">
        <f t="shared" si="19"/>
        <v>22</v>
      </c>
      <c r="V75" s="33">
        <f t="shared" si="19"/>
        <v>25.12</v>
      </c>
      <c r="W75" s="275">
        <f t="shared" si="19"/>
        <v>18</v>
      </c>
      <c r="X75" s="254">
        <f t="shared" si="19"/>
        <v>12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439.32</v>
      </c>
      <c r="AC75" s="56">
        <f>IFERROR((AB75/$AB$5*1000),"")</f>
        <v>349.22098569157396</v>
      </c>
      <c r="AD75" s="24">
        <v>500</v>
      </c>
      <c r="AE75" s="63">
        <f t="shared" si="17"/>
        <v>-150.77901430842604</v>
      </c>
      <c r="AF75" s="48">
        <f>IFERROR((AC75*100/AD75),"")</f>
        <v>69.844197138314797</v>
      </c>
    </row>
    <row r="76" spans="1:32" s="21" customFormat="1" ht="17" x14ac:dyDescent="0.2">
      <c r="A76" s="285"/>
      <c r="B76" s="54" t="s">
        <v>66</v>
      </c>
      <c r="C76" s="41">
        <v>22</v>
      </c>
      <c r="D76" s="22">
        <v>15</v>
      </c>
      <c r="E76" s="22">
        <v>12</v>
      </c>
      <c r="F76" s="22">
        <v>12</v>
      </c>
      <c r="G76" s="22">
        <v>24</v>
      </c>
      <c r="H76" s="22">
        <v>12</v>
      </c>
      <c r="I76" s="22">
        <v>15</v>
      </c>
      <c r="J76" s="22">
        <v>16</v>
      </c>
      <c r="K76" s="22">
        <v>15</v>
      </c>
      <c r="L76" s="42">
        <v>20</v>
      </c>
      <c r="M76" s="41">
        <v>19</v>
      </c>
      <c r="N76" s="22">
        <v>14</v>
      </c>
      <c r="O76" s="22">
        <v>22</v>
      </c>
      <c r="P76" s="22">
        <v>11</v>
      </c>
      <c r="Q76" s="22">
        <v>22</v>
      </c>
      <c r="R76" s="22">
        <v>11</v>
      </c>
      <c r="S76" s="22">
        <v>14</v>
      </c>
      <c r="T76" s="22">
        <v>14</v>
      </c>
      <c r="U76" s="22">
        <v>12</v>
      </c>
      <c r="V76" s="32">
        <v>18</v>
      </c>
      <c r="W76" s="273">
        <v>18</v>
      </c>
      <c r="X76" s="253">
        <v>12</v>
      </c>
      <c r="Y76" s="253"/>
      <c r="Z76" s="247"/>
      <c r="AA76" s="274"/>
      <c r="AB76" s="266">
        <f t="shared" si="0"/>
        <v>350</v>
      </c>
      <c r="AC76" s="55">
        <f>IFERROR((AB76/$AB$5*1000),"")</f>
        <v>278.21939586645465</v>
      </c>
      <c r="AD76" s="29"/>
      <c r="AE76" s="25"/>
      <c r="AF76" s="49"/>
    </row>
    <row r="77" spans="1:32" s="21" customFormat="1" ht="17" x14ac:dyDescent="0.2">
      <c r="A77" s="285"/>
      <c r="B77" s="54" t="s">
        <v>64</v>
      </c>
      <c r="C77" s="41"/>
      <c r="D77" s="22">
        <v>12</v>
      </c>
      <c r="E77" s="22"/>
      <c r="F77" s="22">
        <v>12</v>
      </c>
      <c r="G77" s="22"/>
      <c r="H77" s="22"/>
      <c r="I77" s="22"/>
      <c r="J77" s="22"/>
      <c r="K77" s="22">
        <v>11</v>
      </c>
      <c r="L77" s="42"/>
      <c r="M77" s="41"/>
      <c r="N77" s="22">
        <v>11</v>
      </c>
      <c r="O77" s="22"/>
      <c r="P77" s="22">
        <v>11</v>
      </c>
      <c r="Q77" s="22"/>
      <c r="R77" s="22"/>
      <c r="S77" s="22"/>
      <c r="T77" s="22"/>
      <c r="U77" s="22">
        <v>10</v>
      </c>
      <c r="V77" s="32"/>
      <c r="W77" s="273"/>
      <c r="X77" s="253"/>
      <c r="Y77" s="253"/>
      <c r="Z77" s="247"/>
      <c r="AA77" s="274"/>
      <c r="AB77" s="266">
        <f t="shared" si="0"/>
        <v>67</v>
      </c>
      <c r="AC77" s="55">
        <f t="shared" ref="AC77:AC80" si="20">IFERROR((AB77/$AB$5*1000),"")</f>
        <v>53.25914149443561</v>
      </c>
      <c r="AD77" s="30"/>
      <c r="AE77" s="26"/>
      <c r="AF77" s="50"/>
    </row>
    <row r="78" spans="1:32" s="21" customFormat="1" ht="17" x14ac:dyDescent="0.2">
      <c r="A78" s="285"/>
      <c r="B78" s="54" t="s">
        <v>65</v>
      </c>
      <c r="C78" s="41"/>
      <c r="D78" s="22"/>
      <c r="E78" s="22"/>
      <c r="F78" s="22"/>
      <c r="G78" s="22"/>
      <c r="H78" s="22"/>
      <c r="I78" s="22"/>
      <c r="J78" s="22"/>
      <c r="K78" s="22"/>
      <c r="L78" s="42">
        <v>7.5</v>
      </c>
      <c r="M78" s="41"/>
      <c r="N78" s="22"/>
      <c r="O78" s="22"/>
      <c r="P78" s="22"/>
      <c r="Q78" s="22"/>
      <c r="R78" s="22">
        <v>7.7</v>
      </c>
      <c r="S78" s="22"/>
      <c r="T78" s="22"/>
      <c r="U78" s="22"/>
      <c r="V78" s="32">
        <v>7.12</v>
      </c>
      <c r="W78" s="273"/>
      <c r="X78" s="253"/>
      <c r="Y78" s="253"/>
      <c r="Z78" s="247"/>
      <c r="AA78" s="274"/>
      <c r="AB78" s="266">
        <f t="shared" si="0"/>
        <v>22.32</v>
      </c>
      <c r="AC78" s="55">
        <f t="shared" si="20"/>
        <v>17.742448330683622</v>
      </c>
      <c r="AD78" s="31"/>
      <c r="AE78" s="27"/>
      <c r="AF78" s="51"/>
    </row>
    <row r="79" spans="1:32" s="21" customFormat="1" ht="34" x14ac:dyDescent="0.2">
      <c r="A79" s="46">
        <v>17</v>
      </c>
      <c r="B79" s="52" t="s">
        <v>15</v>
      </c>
      <c r="C79" s="41"/>
      <c r="D79" s="22"/>
      <c r="E79" s="22">
        <v>7</v>
      </c>
      <c r="F79" s="22"/>
      <c r="G79" s="22">
        <v>4</v>
      </c>
      <c r="H79" s="22"/>
      <c r="I79" s="22"/>
      <c r="J79" s="22">
        <v>7</v>
      </c>
      <c r="K79" s="22"/>
      <c r="L79" s="42">
        <v>6</v>
      </c>
      <c r="M79" s="41"/>
      <c r="N79" s="22"/>
      <c r="O79" s="22">
        <v>7</v>
      </c>
      <c r="P79" s="22"/>
      <c r="Q79" s="22">
        <v>4</v>
      </c>
      <c r="R79" s="22"/>
      <c r="S79" s="22"/>
      <c r="T79" s="22">
        <v>7</v>
      </c>
      <c r="U79" s="22"/>
      <c r="V79" s="32">
        <v>6</v>
      </c>
      <c r="W79" s="273"/>
      <c r="X79" s="253"/>
      <c r="Y79" s="253"/>
      <c r="Z79" s="247"/>
      <c r="AA79" s="274"/>
      <c r="AB79" s="266">
        <f t="shared" si="0"/>
        <v>48</v>
      </c>
      <c r="AC79" s="55">
        <f t="shared" si="20"/>
        <v>38.15580286168521</v>
      </c>
      <c r="AD79" s="28">
        <v>40</v>
      </c>
      <c r="AE79" s="23">
        <f t="shared" ref="AE79:AE81" si="21">IFERROR((AC79-AD79),"")</f>
        <v>-1.8441971383147902</v>
      </c>
      <c r="AF79" s="47">
        <f>IFERROR((AC79*100/AD79),"")</f>
        <v>95.389507154213021</v>
      </c>
    </row>
    <row r="80" spans="1:32" s="21" customFormat="1" ht="17" x14ac:dyDescent="0.2">
      <c r="A80" s="46">
        <v>18</v>
      </c>
      <c r="B80" s="52" t="s">
        <v>67</v>
      </c>
      <c r="C80" s="41"/>
      <c r="D80" s="22">
        <v>1</v>
      </c>
      <c r="E80" s="22">
        <v>0.94</v>
      </c>
      <c r="F80" s="22"/>
      <c r="G80" s="22"/>
      <c r="H80" s="22"/>
      <c r="I80" s="22">
        <v>0.9</v>
      </c>
      <c r="J80" s="22">
        <v>0.8</v>
      </c>
      <c r="K80" s="22"/>
      <c r="L80" s="42"/>
      <c r="M80" s="41"/>
      <c r="N80" s="22"/>
      <c r="O80" s="22">
        <v>0.84</v>
      </c>
      <c r="P80" s="22"/>
      <c r="Q80" s="22">
        <v>0.9</v>
      </c>
      <c r="R80" s="22"/>
      <c r="S80" s="22">
        <v>0.84</v>
      </c>
      <c r="T80" s="22">
        <v>0.8</v>
      </c>
      <c r="U80" s="22"/>
      <c r="V80" s="32"/>
      <c r="W80" s="273"/>
      <c r="X80" s="253">
        <v>0.6</v>
      </c>
      <c r="Y80" s="253"/>
      <c r="Z80" s="247"/>
      <c r="AA80" s="274"/>
      <c r="AB80" s="266">
        <f t="shared" si="0"/>
        <v>7.6199999999999992</v>
      </c>
      <c r="AC80" s="55">
        <f t="shared" si="20"/>
        <v>6.0572337042925275</v>
      </c>
      <c r="AD80" s="28">
        <v>5</v>
      </c>
      <c r="AE80" s="23">
        <f t="shared" si="21"/>
        <v>1.0572337042925275</v>
      </c>
      <c r="AF80" s="47">
        <f>IFERROR((AC80*100/AD80),"")</f>
        <v>121.14467408585055</v>
      </c>
    </row>
    <row r="81" spans="1:32" s="21" customFormat="1" ht="17" x14ac:dyDescent="0.2">
      <c r="A81" s="285">
        <v>19</v>
      </c>
      <c r="B81" s="53" t="s">
        <v>16</v>
      </c>
      <c r="C81" s="43">
        <f t="shared" ref="C81:L81" si="22">SUM(C82:C87)</f>
        <v>9</v>
      </c>
      <c r="D81" s="24">
        <f t="shared" si="22"/>
        <v>6.2</v>
      </c>
      <c r="E81" s="24">
        <f t="shared" si="22"/>
        <v>0</v>
      </c>
      <c r="F81" s="24">
        <f t="shared" si="22"/>
        <v>13.544</v>
      </c>
      <c r="G81" s="24">
        <f t="shared" si="22"/>
        <v>8.1999999999999993</v>
      </c>
      <c r="H81" s="24">
        <f t="shared" si="22"/>
        <v>97</v>
      </c>
      <c r="I81" s="24">
        <f t="shared" si="22"/>
        <v>6.6</v>
      </c>
      <c r="J81" s="24">
        <f t="shared" si="22"/>
        <v>0</v>
      </c>
      <c r="K81" s="24">
        <f t="shared" si="22"/>
        <v>6.1029999999999998</v>
      </c>
      <c r="L81" s="44">
        <f t="shared" si="22"/>
        <v>8.3000000000000007</v>
      </c>
      <c r="M81" s="43">
        <f t="shared" ref="M81:AA81" si="23">SUM(M82:M87)</f>
        <v>9</v>
      </c>
      <c r="N81" s="24">
        <f t="shared" si="23"/>
        <v>6.6</v>
      </c>
      <c r="O81" s="24">
        <f t="shared" si="23"/>
        <v>0</v>
      </c>
      <c r="P81" s="24">
        <f t="shared" si="23"/>
        <v>6.6239999999999997</v>
      </c>
      <c r="Q81" s="24">
        <f t="shared" si="23"/>
        <v>8</v>
      </c>
      <c r="R81" s="24">
        <f t="shared" si="23"/>
        <v>9</v>
      </c>
      <c r="S81" s="24">
        <f t="shared" si="23"/>
        <v>6.8</v>
      </c>
      <c r="T81" s="24">
        <f t="shared" si="23"/>
        <v>0</v>
      </c>
      <c r="U81" s="24">
        <f t="shared" si="23"/>
        <v>12.062999999999999</v>
      </c>
      <c r="V81" s="33">
        <f t="shared" si="23"/>
        <v>7</v>
      </c>
      <c r="W81" s="275">
        <f t="shared" si="23"/>
        <v>8</v>
      </c>
      <c r="X81" s="254">
        <f t="shared" si="23"/>
        <v>5.3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233.33400000000003</v>
      </c>
      <c r="AC81" s="56">
        <f>IFERROR((AB81/$AB$5*1000),"")</f>
        <v>185.48012718600955</v>
      </c>
      <c r="AD81" s="24">
        <v>100</v>
      </c>
      <c r="AE81" s="63">
        <f t="shared" si="21"/>
        <v>85.480127186009554</v>
      </c>
      <c r="AF81" s="48">
        <f>IFERROR((AC81*100/AD81),"")</f>
        <v>185.48012718600955</v>
      </c>
    </row>
    <row r="82" spans="1:32" s="21" customFormat="1" ht="17" x14ac:dyDescent="0.2">
      <c r="A82" s="285"/>
      <c r="B82" s="54" t="s">
        <v>68</v>
      </c>
      <c r="C82" s="41"/>
      <c r="D82" s="22"/>
      <c r="E82" s="22"/>
      <c r="F82" s="22"/>
      <c r="G82" s="22">
        <v>8.1999999999999993</v>
      </c>
      <c r="H82" s="22"/>
      <c r="I82" s="22"/>
      <c r="J82" s="22"/>
      <c r="K82" s="22"/>
      <c r="L82" s="42">
        <v>8.3000000000000007</v>
      </c>
      <c r="M82" s="41">
        <v>9</v>
      </c>
      <c r="N82" s="22"/>
      <c r="O82" s="22"/>
      <c r="P82" s="22"/>
      <c r="Q82" s="22">
        <v>8</v>
      </c>
      <c r="R82" s="22"/>
      <c r="S82" s="22"/>
      <c r="T82" s="22"/>
      <c r="U82" s="22"/>
      <c r="V82" s="32">
        <v>7</v>
      </c>
      <c r="W82" s="273"/>
      <c r="X82" s="253"/>
      <c r="Y82" s="253"/>
      <c r="Z82" s="247"/>
      <c r="AA82" s="274"/>
      <c r="AB82" s="266">
        <f t="shared" si="0"/>
        <v>40.5</v>
      </c>
      <c r="AC82" s="55">
        <f>IFERROR((AB82/$AB$5*1000),"")</f>
        <v>32.193958664546898</v>
      </c>
      <c r="AD82" s="29"/>
      <c r="AE82" s="25"/>
      <c r="AF82" s="49"/>
    </row>
    <row r="83" spans="1:32" s="21" customFormat="1" ht="17" x14ac:dyDescent="0.2">
      <c r="A83" s="285"/>
      <c r="B83" s="141" t="s">
        <v>101</v>
      </c>
      <c r="C83" s="41">
        <v>9</v>
      </c>
      <c r="D83" s="22"/>
      <c r="E83" s="22"/>
      <c r="F83" s="22">
        <v>7</v>
      </c>
      <c r="G83" s="22"/>
      <c r="H83" s="22">
        <v>97</v>
      </c>
      <c r="I83" s="22"/>
      <c r="J83" s="22"/>
      <c r="K83" s="22"/>
      <c r="L83" s="42"/>
      <c r="M83" s="41"/>
      <c r="N83" s="22"/>
      <c r="O83" s="22"/>
      <c r="P83" s="22"/>
      <c r="Q83" s="22"/>
      <c r="R83" s="22">
        <v>9</v>
      </c>
      <c r="S83" s="22"/>
      <c r="T83" s="22"/>
      <c r="U83" s="22">
        <v>6</v>
      </c>
      <c r="V83" s="32"/>
      <c r="W83" s="273">
        <v>8</v>
      </c>
      <c r="X83" s="253"/>
      <c r="Y83" s="253"/>
      <c r="Z83" s="247"/>
      <c r="AA83" s="274"/>
      <c r="AB83" s="266">
        <f t="shared" si="0"/>
        <v>136</v>
      </c>
      <c r="AC83" s="55">
        <f>IFERROR((AB83/$AB$5*1000),"")</f>
        <v>108.10810810810811</v>
      </c>
      <c r="AD83" s="30"/>
      <c r="AE83" s="26"/>
      <c r="AF83" s="50"/>
    </row>
    <row r="84" spans="1:32" s="21" customFormat="1" ht="17" x14ac:dyDescent="0.2">
      <c r="A84" s="285"/>
      <c r="B84" s="141" t="s">
        <v>114</v>
      </c>
      <c r="C84" s="41"/>
      <c r="D84" s="22">
        <v>6.2</v>
      </c>
      <c r="E84" s="22"/>
      <c r="F84" s="22"/>
      <c r="G84" s="22"/>
      <c r="H84" s="22"/>
      <c r="I84" s="22">
        <v>6.6</v>
      </c>
      <c r="J84" s="22"/>
      <c r="K84" s="22"/>
      <c r="L84" s="42"/>
      <c r="M84" s="41"/>
      <c r="N84" s="22">
        <v>6.6</v>
      </c>
      <c r="O84" s="22"/>
      <c r="P84" s="22"/>
      <c r="Q84" s="22"/>
      <c r="R84" s="22"/>
      <c r="S84" s="22">
        <v>6.8</v>
      </c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26.2</v>
      </c>
      <c r="AC84" s="55">
        <f t="shared" ref="AC84:AC86" si="24">IFERROR((AB84/$AB$5*1000),"")</f>
        <v>20.826709062003179</v>
      </c>
      <c r="AD84" s="30"/>
      <c r="AE84" s="26"/>
      <c r="AF84" s="50"/>
    </row>
    <row r="85" spans="1:32" s="21" customFormat="1" ht="17" x14ac:dyDescent="0.2">
      <c r="A85" s="285"/>
      <c r="B85" s="141" t="s">
        <v>115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>
        <v>5.3</v>
      </c>
      <c r="Y85" s="253"/>
      <c r="Z85" s="247"/>
      <c r="AA85" s="274"/>
      <c r="AB85" s="266">
        <f t="shared" si="0"/>
        <v>5.3</v>
      </c>
      <c r="AC85" s="55">
        <f t="shared" si="24"/>
        <v>4.2130365659777418</v>
      </c>
      <c r="AD85" s="30"/>
      <c r="AE85" s="26"/>
      <c r="AF85" s="50"/>
    </row>
    <row r="86" spans="1:32" s="21" customFormat="1" ht="17" x14ac:dyDescent="0.2">
      <c r="A86" s="285"/>
      <c r="B86" s="141" t="s">
        <v>116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7" x14ac:dyDescent="0.2">
      <c r="A87" s="285"/>
      <c r="B87" s="54" t="s">
        <v>69</v>
      </c>
      <c r="C87" s="41"/>
      <c r="D87" s="22"/>
      <c r="E87" s="22"/>
      <c r="F87" s="22">
        <v>6.5439999999999996</v>
      </c>
      <c r="G87" s="22"/>
      <c r="H87" s="22"/>
      <c r="I87" s="22"/>
      <c r="J87" s="22"/>
      <c r="K87" s="22">
        <v>6.1029999999999998</v>
      </c>
      <c r="L87" s="42"/>
      <c r="M87" s="41"/>
      <c r="N87" s="22"/>
      <c r="O87" s="22"/>
      <c r="P87" s="22">
        <v>6.6239999999999997</v>
      </c>
      <c r="Q87" s="22"/>
      <c r="R87" s="22"/>
      <c r="S87" s="22"/>
      <c r="T87" s="22"/>
      <c r="U87" s="22">
        <v>6.0629999999999997</v>
      </c>
      <c r="V87" s="32"/>
      <c r="W87" s="273"/>
      <c r="X87" s="253"/>
      <c r="Y87" s="253"/>
      <c r="Z87" s="247"/>
      <c r="AA87" s="274"/>
      <c r="AB87" s="266">
        <f t="shared" si="0"/>
        <v>25.333999999999996</v>
      </c>
      <c r="AC87" s="55">
        <f t="shared" ref="AC87:AC102" si="25">IFERROR((AB87/$AB$5*1000),"")</f>
        <v>20.138314785373609</v>
      </c>
      <c r="AD87" s="31"/>
      <c r="AE87" s="27"/>
      <c r="AF87" s="51"/>
    </row>
    <row r="88" spans="1:32" s="21" customFormat="1" ht="17" x14ac:dyDescent="0.2">
      <c r="A88" s="46">
        <v>20</v>
      </c>
      <c r="B88" s="52" t="s">
        <v>17</v>
      </c>
      <c r="C88" s="41">
        <v>5</v>
      </c>
      <c r="D88" s="22"/>
      <c r="E88" s="22"/>
      <c r="F88" s="22"/>
      <c r="G88" s="22"/>
      <c r="H88" s="22"/>
      <c r="I88" s="22"/>
      <c r="J88" s="22"/>
      <c r="K88" s="22">
        <v>6</v>
      </c>
      <c r="L88" s="42"/>
      <c r="M88" s="41">
        <v>6</v>
      </c>
      <c r="N88" s="22"/>
      <c r="O88" s="22"/>
      <c r="P88" s="22">
        <v>6</v>
      </c>
      <c r="Q88" s="22"/>
      <c r="R88" s="22">
        <v>7</v>
      </c>
      <c r="S88" s="22"/>
      <c r="T88" s="22"/>
      <c r="U88" s="22"/>
      <c r="V88" s="32"/>
      <c r="W88" s="273"/>
      <c r="X88" s="253"/>
      <c r="Y88" s="253"/>
      <c r="Z88" s="247"/>
      <c r="AA88" s="274"/>
      <c r="AB88" s="266">
        <f t="shared" si="0"/>
        <v>30</v>
      </c>
      <c r="AC88" s="55">
        <f t="shared" si="25"/>
        <v>23.847376788553262</v>
      </c>
      <c r="AD88" s="28">
        <v>50</v>
      </c>
      <c r="AE88" s="23">
        <f t="shared" ref="AE88:AE93" si="26">IFERROR((AC88-AD88),"")</f>
        <v>-26.152623211446738</v>
      </c>
      <c r="AF88" s="47">
        <f t="shared" ref="AF88:AF93" si="27">IFERROR((AC88*100/AD88),"")</f>
        <v>47.694753577106525</v>
      </c>
    </row>
    <row r="89" spans="1:32" s="21" customFormat="1" ht="34" x14ac:dyDescent="0.2">
      <c r="A89" s="46">
        <v>21</v>
      </c>
      <c r="B89" s="52" t="s">
        <v>18</v>
      </c>
      <c r="C89" s="41">
        <v>0.5</v>
      </c>
      <c r="D89" s="22">
        <v>0.5</v>
      </c>
      <c r="E89" s="22">
        <v>0.5</v>
      </c>
      <c r="F89" s="22">
        <v>0.5</v>
      </c>
      <c r="G89" s="22">
        <v>0.5</v>
      </c>
      <c r="H89" s="22">
        <v>0.5</v>
      </c>
      <c r="I89" s="22">
        <v>0.5</v>
      </c>
      <c r="J89" s="22">
        <v>0.5</v>
      </c>
      <c r="K89" s="22">
        <v>0.5</v>
      </c>
      <c r="L89" s="42">
        <v>0.5</v>
      </c>
      <c r="M89" s="41">
        <v>0.5</v>
      </c>
      <c r="N89" s="22">
        <v>0.5</v>
      </c>
      <c r="O89" s="22">
        <v>0.5</v>
      </c>
      <c r="P89" s="22">
        <v>0.5</v>
      </c>
      <c r="Q89" s="22">
        <v>0.5</v>
      </c>
      <c r="R89" s="22">
        <v>0.5</v>
      </c>
      <c r="S89" s="22">
        <v>0.5</v>
      </c>
      <c r="T89" s="22">
        <v>0.5</v>
      </c>
      <c r="U89" s="22">
        <v>0.5</v>
      </c>
      <c r="V89" s="32">
        <v>0.5</v>
      </c>
      <c r="W89" s="273">
        <v>0.5</v>
      </c>
      <c r="X89" s="253">
        <v>0.5</v>
      </c>
      <c r="Y89" s="253"/>
      <c r="Z89" s="247"/>
      <c r="AA89" s="274"/>
      <c r="AB89" s="266">
        <f t="shared" si="0"/>
        <v>11</v>
      </c>
      <c r="AC89" s="55">
        <f t="shared" si="25"/>
        <v>8.7440381558028619</v>
      </c>
      <c r="AD89" s="28">
        <v>10</v>
      </c>
      <c r="AE89" s="23">
        <f t="shared" si="26"/>
        <v>-1.2559618441971381</v>
      </c>
      <c r="AF89" s="47">
        <f t="shared" si="27"/>
        <v>87.440381558028619</v>
      </c>
    </row>
    <row r="90" spans="1:32" s="21" customFormat="1" ht="17" x14ac:dyDescent="0.2">
      <c r="A90" s="46">
        <v>22</v>
      </c>
      <c r="B90" s="52" t="s">
        <v>19</v>
      </c>
      <c r="C90" s="41">
        <v>1.9E-2</v>
      </c>
      <c r="D90" s="22">
        <v>1.9E-2</v>
      </c>
      <c r="E90" s="22">
        <v>1.7999999999999999E-2</v>
      </c>
      <c r="F90" s="22">
        <v>1.7999999999999999E-2</v>
      </c>
      <c r="G90" s="22">
        <v>1.7999999999999999E-2</v>
      </c>
      <c r="H90" s="22"/>
      <c r="I90" s="22">
        <v>1.7999999999999999E-2</v>
      </c>
      <c r="J90" s="22">
        <v>1.6E-2</v>
      </c>
      <c r="K90" s="22">
        <v>1.6E-2</v>
      </c>
      <c r="L90" s="42"/>
      <c r="M90" s="41">
        <v>1.7000000000000001E-2</v>
      </c>
      <c r="N90" s="22"/>
      <c r="O90" s="22">
        <v>1.6E-2</v>
      </c>
      <c r="P90" s="22">
        <v>1.7000000000000001E-2</v>
      </c>
      <c r="Q90" s="22"/>
      <c r="R90" s="22">
        <v>1.6E-2</v>
      </c>
      <c r="S90" s="22"/>
      <c r="T90" s="22">
        <v>1.4999999999999999E-2</v>
      </c>
      <c r="U90" s="22"/>
      <c r="V90" s="32"/>
      <c r="W90" s="273">
        <v>1.6E-2</v>
      </c>
      <c r="X90" s="253"/>
      <c r="Y90" s="253"/>
      <c r="Z90" s="247"/>
      <c r="AA90" s="274"/>
      <c r="AB90" s="266">
        <f t="shared" si="0"/>
        <v>0.2390000000000001</v>
      </c>
      <c r="AC90" s="55">
        <f t="shared" si="25"/>
        <v>0.1899841017488077</v>
      </c>
      <c r="AD90" s="28">
        <v>0.2</v>
      </c>
      <c r="AE90" s="23">
        <f t="shared" si="26"/>
        <v>-1.0015898251192312E-2</v>
      </c>
      <c r="AF90" s="47">
        <f t="shared" si="27"/>
        <v>94.992050874403844</v>
      </c>
    </row>
    <row r="91" spans="1:32" s="21" customFormat="1" ht="17" x14ac:dyDescent="0.2">
      <c r="A91" s="46">
        <v>23</v>
      </c>
      <c r="B91" s="52" t="s">
        <v>20</v>
      </c>
      <c r="C91" s="41">
        <v>0.13</v>
      </c>
      <c r="D91" s="22">
        <v>0.13</v>
      </c>
      <c r="E91" s="22">
        <v>0.13</v>
      </c>
      <c r="F91" s="22">
        <v>0.12</v>
      </c>
      <c r="G91" s="22">
        <v>0.12</v>
      </c>
      <c r="H91" s="22">
        <v>0.12</v>
      </c>
      <c r="I91" s="22">
        <v>0.12</v>
      </c>
      <c r="J91" s="22">
        <v>0.11</v>
      </c>
      <c r="K91" s="22">
        <v>0.11</v>
      </c>
      <c r="L91" s="42"/>
      <c r="M91" s="41">
        <v>0.11</v>
      </c>
      <c r="N91" s="22">
        <v>0.16</v>
      </c>
      <c r="O91" s="22">
        <v>0.16</v>
      </c>
      <c r="P91" s="22">
        <v>0.12</v>
      </c>
      <c r="Q91" s="22">
        <v>0.11</v>
      </c>
      <c r="R91" s="22">
        <v>0.11</v>
      </c>
      <c r="S91" s="22">
        <v>0.11</v>
      </c>
      <c r="T91" s="22">
        <v>0.1</v>
      </c>
      <c r="U91" s="22">
        <v>0.1</v>
      </c>
      <c r="V91" s="32">
        <v>0.1</v>
      </c>
      <c r="W91" s="273">
        <v>0.1</v>
      </c>
      <c r="X91" s="253">
        <v>0.1</v>
      </c>
      <c r="Y91" s="253"/>
      <c r="Z91" s="247"/>
      <c r="AA91" s="274"/>
      <c r="AB91" s="266">
        <f t="shared" si="0"/>
        <v>2.4700000000000006</v>
      </c>
      <c r="AC91" s="55">
        <f t="shared" si="25"/>
        <v>1.9634340222575521</v>
      </c>
      <c r="AD91" s="28">
        <v>2</v>
      </c>
      <c r="AE91" s="23">
        <f t="shared" si="26"/>
        <v>-3.6565977742447853E-2</v>
      </c>
      <c r="AF91" s="47">
        <f t="shared" si="27"/>
        <v>98.171701112877614</v>
      </c>
    </row>
    <row r="92" spans="1:32" s="21" customFormat="1" ht="17" x14ac:dyDescent="0.2">
      <c r="A92" s="46">
        <v>24</v>
      </c>
      <c r="B92" s="52" t="s">
        <v>21</v>
      </c>
      <c r="C92" s="41"/>
      <c r="D92" s="22"/>
      <c r="E92" s="22"/>
      <c r="F92" s="22"/>
      <c r="G92" s="22">
        <v>0.15</v>
      </c>
      <c r="H92" s="22"/>
      <c r="I92" s="22"/>
      <c r="J92" s="22"/>
      <c r="K92" s="22"/>
      <c r="L92" s="42"/>
      <c r="M92" s="41"/>
      <c r="N92" s="22"/>
      <c r="O92" s="22"/>
      <c r="P92" s="22"/>
      <c r="Q92" s="22">
        <v>0.11</v>
      </c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0.26</v>
      </c>
      <c r="AC92" s="55">
        <f t="shared" si="25"/>
        <v>0.2066772655007949</v>
      </c>
      <c r="AD92" s="28">
        <v>1</v>
      </c>
      <c r="AE92" s="23">
        <f t="shared" si="26"/>
        <v>-0.7933227344992051</v>
      </c>
      <c r="AF92" s="47">
        <f t="shared" si="27"/>
        <v>20.66772655007949</v>
      </c>
    </row>
    <row r="93" spans="1:32" s="21" customFormat="1" ht="52" thickBot="1" x14ac:dyDescent="0.25">
      <c r="A93" s="57">
        <v>25</v>
      </c>
      <c r="B93" s="58" t="s">
        <v>22</v>
      </c>
      <c r="C93" s="59">
        <v>0.6</v>
      </c>
      <c r="D93" s="39"/>
      <c r="E93" s="39">
        <v>1.1000000000000001</v>
      </c>
      <c r="F93" s="39"/>
      <c r="G93" s="39">
        <v>0.5</v>
      </c>
      <c r="H93" s="39"/>
      <c r="I93" s="39"/>
      <c r="J93" s="39">
        <v>0.6</v>
      </c>
      <c r="K93" s="39"/>
      <c r="L93" s="60"/>
      <c r="M93" s="59">
        <v>0.6</v>
      </c>
      <c r="N93" s="39">
        <v>1.2</v>
      </c>
      <c r="O93" s="39">
        <v>0.6</v>
      </c>
      <c r="P93" s="39"/>
      <c r="Q93" s="39">
        <v>1.2</v>
      </c>
      <c r="R93" s="39"/>
      <c r="S93" s="39">
        <v>0.5</v>
      </c>
      <c r="T93" s="39">
        <v>0.6</v>
      </c>
      <c r="U93" s="39"/>
      <c r="V93" s="72">
        <v>0.4</v>
      </c>
      <c r="W93" s="277">
        <v>1</v>
      </c>
      <c r="X93" s="278">
        <v>0.4</v>
      </c>
      <c r="Y93" s="278"/>
      <c r="Z93" s="279"/>
      <c r="AA93" s="280"/>
      <c r="AB93" s="268">
        <f t="shared" si="28"/>
        <v>9.3000000000000007</v>
      </c>
      <c r="AC93" s="61">
        <f t="shared" si="25"/>
        <v>7.3926868044515102</v>
      </c>
      <c r="AD93" s="40">
        <v>10</v>
      </c>
      <c r="AE93" s="64">
        <f t="shared" si="26"/>
        <v>-2.6073131955484898</v>
      </c>
      <c r="AF93" s="62">
        <f t="shared" si="27"/>
        <v>73.926868044515103</v>
      </c>
    </row>
    <row r="94" spans="1:32" s="21" customFormat="1" ht="17" x14ac:dyDescent="0.2">
      <c r="A94" s="168">
        <v>26</v>
      </c>
      <c r="B94" s="169" t="s">
        <v>74</v>
      </c>
      <c r="C94" s="175"/>
      <c r="D94" s="176"/>
      <c r="E94" s="176">
        <v>2.0699999999999998</v>
      </c>
      <c r="F94" s="176">
        <v>2.0699999999999998</v>
      </c>
      <c r="G94" s="176"/>
      <c r="H94" s="176"/>
      <c r="I94" s="176"/>
      <c r="J94" s="176"/>
      <c r="K94" s="176"/>
      <c r="L94" s="177"/>
      <c r="M94" s="175"/>
      <c r="N94" s="184"/>
      <c r="O94" s="176">
        <v>2.0699999999999998</v>
      </c>
      <c r="P94" s="176">
        <v>2.0699999999999998</v>
      </c>
      <c r="Q94" s="176"/>
      <c r="R94" s="176"/>
      <c r="S94" s="176"/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8.2799999999999994</v>
      </c>
      <c r="AC94" s="187">
        <f t="shared" si="25"/>
        <v>6.5818759936406996</v>
      </c>
      <c r="AD94" s="188"/>
      <c r="AE94" s="189"/>
      <c r="AF94" s="190"/>
    </row>
    <row r="95" spans="1:32" s="21" customFormat="1" ht="17" x14ac:dyDescent="0.2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7" x14ac:dyDescent="0.2">
      <c r="A96" s="170">
        <v>28</v>
      </c>
      <c r="B96" s="171" t="s">
        <v>100</v>
      </c>
      <c r="C96" s="178">
        <v>5</v>
      </c>
      <c r="D96" s="148"/>
      <c r="E96" s="148"/>
      <c r="F96" s="148"/>
      <c r="G96" s="148"/>
      <c r="H96" s="148"/>
      <c r="I96" s="148"/>
      <c r="J96" s="148"/>
      <c r="K96" s="148"/>
      <c r="L96" s="179"/>
      <c r="M96" s="178"/>
      <c r="N96" s="149"/>
      <c r="O96" s="148"/>
      <c r="P96" s="148"/>
      <c r="Q96" s="148"/>
      <c r="R96" s="148"/>
      <c r="S96" s="148"/>
      <c r="T96" s="148"/>
      <c r="U96" s="150"/>
      <c r="V96" s="150"/>
      <c r="W96" s="281">
        <v>5</v>
      </c>
      <c r="X96" s="255"/>
      <c r="Y96" s="255"/>
      <c r="Z96" s="149"/>
      <c r="AA96" s="179"/>
      <c r="AB96" s="193">
        <f t="shared" si="29"/>
        <v>10</v>
      </c>
      <c r="AC96" s="153">
        <f t="shared" si="25"/>
        <v>7.9491255961844187</v>
      </c>
      <c r="AD96" s="152"/>
      <c r="AE96" s="151"/>
      <c r="AF96" s="192"/>
    </row>
    <row r="97" spans="1:32" ht="17" x14ac:dyDescent="0.2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7" x14ac:dyDescent="0.2">
      <c r="A98" s="172">
        <v>30</v>
      </c>
      <c r="B98" s="164" t="s">
        <v>81</v>
      </c>
      <c r="C98" s="180"/>
      <c r="D98" s="133"/>
      <c r="E98" s="133"/>
      <c r="F98" s="133">
        <v>1.1399999999999999</v>
      </c>
      <c r="G98" s="133"/>
      <c r="H98" s="133"/>
      <c r="I98" s="133"/>
      <c r="J98" s="133">
        <v>1.1399999999999999</v>
      </c>
      <c r="K98" s="133"/>
      <c r="L98" s="181">
        <v>1.1399999999999999</v>
      </c>
      <c r="M98" s="180"/>
      <c r="N98" s="134"/>
      <c r="O98" s="133"/>
      <c r="P98" s="133">
        <v>1.1399999999999999</v>
      </c>
      <c r="Q98" s="133"/>
      <c r="R98" s="133"/>
      <c r="S98" s="133"/>
      <c r="T98" s="133">
        <v>1.1399999999999999</v>
      </c>
      <c r="U98" s="135"/>
      <c r="V98" s="135">
        <v>1.1399999999999999</v>
      </c>
      <c r="W98" s="180"/>
      <c r="X98" s="133"/>
      <c r="Y98" s="133"/>
      <c r="Z98" s="134"/>
      <c r="AA98" s="181"/>
      <c r="AB98" s="194">
        <f t="shared" si="30"/>
        <v>6.839999999999999</v>
      </c>
      <c r="AC98" s="61">
        <f t="shared" si="25"/>
        <v>5.4372019077901426</v>
      </c>
      <c r="AD98" s="126"/>
      <c r="AE98" s="126"/>
      <c r="AF98" s="195"/>
    </row>
    <row r="99" spans="1:32" ht="17" x14ac:dyDescent="0.2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7" x14ac:dyDescent="0.2">
      <c r="A100" s="173">
        <v>32</v>
      </c>
      <c r="B100" s="174" t="s">
        <v>79</v>
      </c>
      <c r="C100" s="182"/>
      <c r="D100" s="142">
        <v>10</v>
      </c>
      <c r="E100" s="142">
        <v>10</v>
      </c>
      <c r="F100" s="142">
        <v>11</v>
      </c>
      <c r="G100" s="142">
        <v>1</v>
      </c>
      <c r="H100" s="142"/>
      <c r="I100" s="142"/>
      <c r="J100" s="142"/>
      <c r="K100" s="142">
        <v>11</v>
      </c>
      <c r="L100" s="183">
        <v>1</v>
      </c>
      <c r="M100" s="182"/>
      <c r="N100" s="142">
        <v>9</v>
      </c>
      <c r="O100" s="142">
        <v>9</v>
      </c>
      <c r="P100" s="142">
        <v>12</v>
      </c>
      <c r="Q100" s="142"/>
      <c r="R100" s="142">
        <v>1</v>
      </c>
      <c r="S100" s="142"/>
      <c r="T100" s="142"/>
      <c r="U100" s="142"/>
      <c r="V100" s="251">
        <v>1</v>
      </c>
      <c r="W100" s="180"/>
      <c r="X100" s="133">
        <v>9</v>
      </c>
      <c r="Y100" s="133"/>
      <c r="Z100" s="249"/>
      <c r="AA100" s="183"/>
      <c r="AB100" s="196">
        <f t="shared" si="30"/>
        <v>85</v>
      </c>
      <c r="AC100" s="167">
        <f t="shared" si="25"/>
        <v>67.567567567567565</v>
      </c>
      <c r="AD100" s="126"/>
      <c r="AE100" s="126"/>
      <c r="AF100" s="195"/>
    </row>
    <row r="101" spans="1:32" ht="17" x14ac:dyDescent="0.2">
      <c r="A101" s="163">
        <v>33</v>
      </c>
      <c r="B101" s="164" t="s">
        <v>103</v>
      </c>
      <c r="C101" s="180"/>
      <c r="D101" s="133"/>
      <c r="E101" s="133"/>
      <c r="F101" s="133"/>
      <c r="G101" s="133">
        <v>0.1</v>
      </c>
      <c r="H101" s="133"/>
      <c r="I101" s="133"/>
      <c r="J101" s="133"/>
      <c r="K101" s="133"/>
      <c r="L101" s="181">
        <v>0.1</v>
      </c>
      <c r="M101" s="180"/>
      <c r="N101" s="133"/>
      <c r="O101" s="133"/>
      <c r="P101" s="133"/>
      <c r="Q101" s="133">
        <v>0.1</v>
      </c>
      <c r="R101" s="133"/>
      <c r="S101" s="133"/>
      <c r="T101" s="133"/>
      <c r="U101" s="133"/>
      <c r="V101" s="135">
        <v>0.1</v>
      </c>
      <c r="W101" s="180"/>
      <c r="X101" s="133"/>
      <c r="Y101" s="133"/>
      <c r="Z101" s="134"/>
      <c r="AA101" s="181"/>
      <c r="AB101" s="197">
        <f t="shared" si="30"/>
        <v>0.4</v>
      </c>
      <c r="AC101" s="198">
        <f t="shared" si="25"/>
        <v>0.31796502384737679</v>
      </c>
      <c r="AD101" s="198"/>
      <c r="AE101" s="198"/>
      <c r="AF101" s="199"/>
    </row>
    <row r="102" spans="1:32" ht="18" thickBot="1" x14ac:dyDescent="0.25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P24" sqref="P24"/>
    </sheetView>
  </sheetViews>
  <sheetFormatPr baseColWidth="10" defaultColWidth="8.83203125" defaultRowHeight="15" x14ac:dyDescent="0.2"/>
  <cols>
    <col min="1" max="1" width="6.1640625" style="6" customWidth="1"/>
    <col min="2" max="2" width="24.5" customWidth="1"/>
    <col min="3" max="3" width="13.83203125" style="5" customWidth="1"/>
    <col min="4" max="4" width="13.6640625" style="5" customWidth="1"/>
    <col min="5" max="5" width="9" style="5" hidden="1" customWidth="1"/>
    <col min="6" max="6" width="11.83203125" style="5" customWidth="1"/>
    <col min="7" max="7" width="8" style="5" hidden="1" customWidth="1"/>
    <col min="8" max="8" width="10.1640625" style="5" customWidth="1"/>
    <col min="9" max="9" width="8" style="5" hidden="1" customWidth="1"/>
    <col min="10" max="10" width="12.83203125" style="5" customWidth="1"/>
    <col min="11" max="11" width="8" style="5" hidden="1" customWidth="1"/>
    <col min="12" max="12" width="13.33203125" style="5" customWidth="1"/>
    <col min="13" max="13" width="8" style="5" hidden="1" customWidth="1"/>
    <col min="14" max="14" width="10.83203125" customWidth="1"/>
  </cols>
  <sheetData>
    <row r="1" spans="1:14" s="76" customFormat="1" ht="20.25" customHeight="1" x14ac:dyDescent="0.2">
      <c r="A1" s="73"/>
      <c r="B1" s="75" t="s">
        <v>90</v>
      </c>
      <c r="C1" s="325" t="str">
        <f>Analiza_CANTITATIVA!H1</f>
        <v>Grădinița nr. 135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">
      <c r="A2" s="97"/>
      <c r="B2" s="326" t="s">
        <v>118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25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4" x14ac:dyDescent="0.2">
      <c r="A6" s="127">
        <v>1</v>
      </c>
      <c r="B6" s="158" t="s">
        <v>0</v>
      </c>
      <c r="C6" s="155">
        <f>Analiza_CANTITATIVA!AC6</f>
        <v>66.653418124006336</v>
      </c>
      <c r="D6" s="81">
        <f t="shared" ref="D6:D8" si="0">IFERROR(IF($C6=0,"",$C6-E6),"")</f>
        <v>66.653418124006336</v>
      </c>
      <c r="E6" s="14">
        <v>0</v>
      </c>
      <c r="F6" s="86">
        <f t="shared" ref="F6:F8" si="1">IFERROR(IF($C6=0,"",$D6*G6),"")</f>
        <v>5.398926868044513</v>
      </c>
      <c r="G6" s="14">
        <v>8.1000000000000003E-2</v>
      </c>
      <c r="H6" s="154">
        <f t="shared" ref="H6:H8" si="2">IFERROR(IF($C6=0,"",$D6*I6),"")</f>
        <v>0.79984101748807601</v>
      </c>
      <c r="I6" s="14">
        <v>1.2E-2</v>
      </c>
      <c r="J6" s="90">
        <f t="shared" ref="J6:J8" si="3">IFERROR(IF($C6=0,"",$D6*K6),"")</f>
        <v>31.993640699523041</v>
      </c>
      <c r="K6" s="14">
        <v>0.48</v>
      </c>
      <c r="L6" s="77">
        <f t="shared" ref="L6:L8" si="4">IFERROR(IF($C6=0,"",$D6*M6),"")</f>
        <v>177.96462639109691</v>
      </c>
      <c r="M6" s="7">
        <v>2.67</v>
      </c>
      <c r="N6" s="1"/>
    </row>
    <row r="7" spans="1:14" ht="17" x14ac:dyDescent="0.2">
      <c r="A7" s="46">
        <v>2</v>
      </c>
      <c r="B7" s="159" t="s">
        <v>1</v>
      </c>
      <c r="C7" s="143">
        <f>Analiza_CANTITATIVA!AC7</f>
        <v>45.707472178060414</v>
      </c>
      <c r="D7" s="82">
        <f t="shared" si="0"/>
        <v>45.707472178060414</v>
      </c>
      <c r="E7" s="15">
        <v>0</v>
      </c>
      <c r="F7" s="87">
        <f t="shared" si="1"/>
        <v>4.1136724960254369</v>
      </c>
      <c r="G7" s="15">
        <v>0.09</v>
      </c>
      <c r="H7" s="91">
        <f t="shared" si="2"/>
        <v>1.3712241653418125</v>
      </c>
      <c r="I7" s="15">
        <v>0.03</v>
      </c>
      <c r="J7" s="91">
        <f t="shared" si="3"/>
        <v>21.939586645468999</v>
      </c>
      <c r="K7" s="15">
        <v>0.48</v>
      </c>
      <c r="L7" s="78">
        <f t="shared" si="4"/>
        <v>117.92527821939586</v>
      </c>
      <c r="M7" s="7">
        <v>2.58</v>
      </c>
      <c r="N7" s="1"/>
    </row>
    <row r="8" spans="1:14" ht="34" x14ac:dyDescent="0.2">
      <c r="A8" s="46">
        <v>3</v>
      </c>
      <c r="B8" s="159" t="s">
        <v>2</v>
      </c>
      <c r="C8" s="143">
        <f>Analiza_CANTITATIVA!AC8</f>
        <v>15.421303656597773</v>
      </c>
      <c r="D8" s="82">
        <f t="shared" si="0"/>
        <v>15.421303656597773</v>
      </c>
      <c r="E8" s="15">
        <v>0</v>
      </c>
      <c r="F8" s="87">
        <f t="shared" si="1"/>
        <v>1.5421303656597773</v>
      </c>
      <c r="G8" s="15">
        <v>0.1</v>
      </c>
      <c r="H8" s="91">
        <f t="shared" si="2"/>
        <v>0.15421303656597773</v>
      </c>
      <c r="I8" s="15">
        <v>0.01</v>
      </c>
      <c r="J8" s="91">
        <f t="shared" si="3"/>
        <v>11.257551669316374</v>
      </c>
      <c r="K8" s="15">
        <v>0.73</v>
      </c>
      <c r="L8" s="78">
        <f t="shared" si="4"/>
        <v>55.208267090620033</v>
      </c>
      <c r="M8" s="7">
        <v>3.58</v>
      </c>
      <c r="N8" s="1"/>
    </row>
    <row r="9" spans="1:14" ht="34" x14ac:dyDescent="0.2">
      <c r="A9" s="300">
        <v>4</v>
      </c>
      <c r="B9" s="160" t="s">
        <v>3</v>
      </c>
      <c r="C9" s="156">
        <f>SUM(C10:C18)</f>
        <v>44.912559618441975</v>
      </c>
      <c r="D9" s="83">
        <f>SUM(D10:D18)</f>
        <v>44.561605723370427</v>
      </c>
      <c r="E9" s="16"/>
      <c r="F9" s="88">
        <f>SUM(F10:F18)</f>
        <v>4.4709891096979328</v>
      </c>
      <c r="G9" s="16"/>
      <c r="H9" s="92">
        <f>SUM(H10:H18)</f>
        <v>0.92441939586645483</v>
      </c>
      <c r="I9" s="16"/>
      <c r="J9" s="92">
        <f>SUM(J10:J18)</f>
        <v>29.478810969793322</v>
      </c>
      <c r="K9" s="16"/>
      <c r="L9" s="79">
        <f>SUM(L10:L18)</f>
        <v>153.54984578696343</v>
      </c>
      <c r="M9" s="8"/>
      <c r="N9" s="1"/>
    </row>
    <row r="10" spans="1:14" ht="17" x14ac:dyDescent="0.2">
      <c r="A10" s="301"/>
      <c r="B10" s="161" t="s">
        <v>28</v>
      </c>
      <c r="C10" s="157">
        <f>Analiza_CANTITATIVA!AC10</f>
        <v>8.1081081081081088</v>
      </c>
      <c r="D10" s="84">
        <f>IFERROR(IF($C10=0,"",$C10-E10*C10/100),"")</f>
        <v>8.0270270270270281</v>
      </c>
      <c r="E10" s="17">
        <v>1</v>
      </c>
      <c r="F10" s="89">
        <f t="shared" ref="F10:F20" si="5">IFERROR(IF($C10=0,"",$D10*G10),"")</f>
        <v>0.93113513513513535</v>
      </c>
      <c r="G10" s="17">
        <v>0.11600000000000001</v>
      </c>
      <c r="H10" s="93">
        <f t="shared" ref="H10:H20" si="6">IFERROR(IF($C10=0,"",$D10*I10),"")</f>
        <v>0.16054054054054057</v>
      </c>
      <c r="I10" s="17">
        <v>0.02</v>
      </c>
      <c r="J10" s="93">
        <f t="shared" ref="J10:J20" si="7">IFERROR(IF($C10=0,"",$D10*K10),"")</f>
        <v>4.7359459459459465</v>
      </c>
      <c r="K10" s="18">
        <v>0.59</v>
      </c>
      <c r="L10" s="80">
        <f t="shared" ref="L10:L20" si="8">IFERROR(IF($C10=0,"",$D10*M10),"")</f>
        <v>27.532702702702707</v>
      </c>
      <c r="M10" s="9">
        <v>3.43</v>
      </c>
      <c r="N10" s="1"/>
    </row>
    <row r="11" spans="1:14" ht="17" x14ac:dyDescent="0.2">
      <c r="A11" s="301"/>
      <c r="B11" s="161" t="s">
        <v>29</v>
      </c>
      <c r="C11" s="157">
        <f>Analiza_CANTITATIVA!AC11</f>
        <v>12.003179650238474</v>
      </c>
      <c r="D11" s="84">
        <f t="shared" ref="D11:D74" si="9">IFERROR(IF($C11=0,"",$C11-E11*C11/100),"")</f>
        <v>11.883147853736089</v>
      </c>
      <c r="E11" s="144">
        <v>1</v>
      </c>
      <c r="F11" s="89">
        <f t="shared" si="5"/>
        <v>0.86746979332273444</v>
      </c>
      <c r="G11" s="17">
        <v>7.2999999999999995E-2</v>
      </c>
      <c r="H11" s="93">
        <f t="shared" si="6"/>
        <v>0.23766295707472179</v>
      </c>
      <c r="I11" s="17">
        <v>0.02</v>
      </c>
      <c r="J11" s="93">
        <f t="shared" si="7"/>
        <v>7.4863831478537364</v>
      </c>
      <c r="K11" s="18">
        <v>0.63</v>
      </c>
      <c r="L11" s="80">
        <f t="shared" si="8"/>
        <v>43.373489666136727</v>
      </c>
      <c r="M11" s="9">
        <v>3.65</v>
      </c>
      <c r="N11" s="1"/>
    </row>
    <row r="12" spans="1:14" ht="17" x14ac:dyDescent="0.2">
      <c r="A12" s="301"/>
      <c r="B12" s="161" t="s">
        <v>30</v>
      </c>
      <c r="C12" s="157">
        <f>Analiza_CANTITATIVA!AC12</f>
        <v>4.6104928457869629</v>
      </c>
      <c r="D12" s="84">
        <f t="shared" si="9"/>
        <v>4.5874403815580278</v>
      </c>
      <c r="E12" s="144">
        <v>0.5</v>
      </c>
      <c r="F12" s="89">
        <f t="shared" si="5"/>
        <v>0.45874403815580278</v>
      </c>
      <c r="G12" s="17">
        <v>0.1</v>
      </c>
      <c r="H12" s="93">
        <f t="shared" si="6"/>
        <v>0.18349761526232111</v>
      </c>
      <c r="I12" s="17">
        <v>0.04</v>
      </c>
      <c r="J12" s="93">
        <f t="shared" si="7"/>
        <v>3.0735850556438788</v>
      </c>
      <c r="K12" s="18">
        <v>0.67</v>
      </c>
      <c r="L12" s="80">
        <f t="shared" si="8"/>
        <v>14.909181240063591</v>
      </c>
      <c r="M12" s="9">
        <v>3.25</v>
      </c>
      <c r="N12" s="1"/>
    </row>
    <row r="13" spans="1:14" ht="17" x14ac:dyDescent="0.2">
      <c r="A13" s="301"/>
      <c r="B13" s="161" t="s">
        <v>31</v>
      </c>
      <c r="C13" s="157">
        <f>Analiza_CANTITATIVA!AC13</f>
        <v>4.1335453100158981</v>
      </c>
      <c r="D13" s="84">
        <f t="shared" si="9"/>
        <v>4.0922098569157388</v>
      </c>
      <c r="E13" s="144">
        <v>1</v>
      </c>
      <c r="F13" s="89">
        <f t="shared" si="5"/>
        <v>0.49106518282988865</v>
      </c>
      <c r="G13" s="17">
        <v>0.12</v>
      </c>
      <c r="H13" s="93">
        <f t="shared" si="6"/>
        <v>4.0922098569157392E-2</v>
      </c>
      <c r="I13" s="17">
        <v>0.01</v>
      </c>
      <c r="J13" s="93">
        <f t="shared" si="7"/>
        <v>2.7417806041335453</v>
      </c>
      <c r="K13" s="18">
        <v>0.67</v>
      </c>
      <c r="L13" s="80">
        <f t="shared" si="8"/>
        <v>14.609189189189188</v>
      </c>
      <c r="M13" s="9">
        <v>3.57</v>
      </c>
      <c r="N13" s="1"/>
    </row>
    <row r="14" spans="1:14" ht="17" x14ac:dyDescent="0.2">
      <c r="A14" s="301"/>
      <c r="B14" s="161" t="s">
        <v>32</v>
      </c>
      <c r="C14" s="157">
        <f>Analiza_CANTITATIVA!AC14</f>
        <v>7.1542130365659782</v>
      </c>
      <c r="D14" s="84">
        <f t="shared" si="9"/>
        <v>7.1184419713831479</v>
      </c>
      <c r="E14" s="144">
        <v>0.5</v>
      </c>
      <c r="F14" s="89">
        <f t="shared" si="5"/>
        <v>0.80438394276629577</v>
      </c>
      <c r="G14" s="17">
        <v>0.113</v>
      </c>
      <c r="H14" s="93">
        <f t="shared" si="6"/>
        <v>4.9829093799682034E-2</v>
      </c>
      <c r="I14" s="17">
        <v>7.0000000000000001E-3</v>
      </c>
      <c r="J14" s="93">
        <f t="shared" si="7"/>
        <v>5.196462639109698</v>
      </c>
      <c r="K14" s="18">
        <v>0.73</v>
      </c>
      <c r="L14" s="80">
        <f t="shared" si="8"/>
        <v>24.4162559618442</v>
      </c>
      <c r="M14" s="9">
        <v>3.43</v>
      </c>
      <c r="N14" s="1"/>
    </row>
    <row r="15" spans="1:14" ht="17" x14ac:dyDescent="0.2">
      <c r="A15" s="301"/>
      <c r="B15" s="161" t="s">
        <v>33</v>
      </c>
      <c r="C15" s="157">
        <f>Analiza_CANTITATIVA!AC15</f>
        <v>1.3513513513513513</v>
      </c>
      <c r="D15" s="84">
        <f t="shared" si="9"/>
        <v>1.3499999999999999</v>
      </c>
      <c r="E15" s="144">
        <v>0.1</v>
      </c>
      <c r="F15" s="89">
        <f t="shared" si="5"/>
        <v>0.16064999999999999</v>
      </c>
      <c r="G15" s="34">
        <v>0.11899999999999999</v>
      </c>
      <c r="H15" s="93">
        <f t="shared" si="6"/>
        <v>7.8299999999999995E-2</v>
      </c>
      <c r="I15" s="34">
        <v>5.8000000000000003E-2</v>
      </c>
      <c r="J15" s="93">
        <f t="shared" si="7"/>
        <v>0.88289999999999991</v>
      </c>
      <c r="K15" s="36">
        <v>0.65400000000000003</v>
      </c>
      <c r="L15" s="80">
        <f t="shared" si="8"/>
        <v>3.3209999999999997</v>
      </c>
      <c r="M15" s="9">
        <v>2.46</v>
      </c>
      <c r="N15" s="1"/>
    </row>
    <row r="16" spans="1:14" ht="17" x14ac:dyDescent="0.2">
      <c r="A16" s="301"/>
      <c r="B16" s="161" t="s">
        <v>34</v>
      </c>
      <c r="C16" s="157">
        <f>Analiza_CANTITATIVA!AC16</f>
        <v>3.0206677265500796</v>
      </c>
      <c r="D16" s="84">
        <f t="shared" si="9"/>
        <v>3.0176470588235293</v>
      </c>
      <c r="E16" s="144">
        <v>0.1</v>
      </c>
      <c r="F16" s="89">
        <f t="shared" si="5"/>
        <v>0.28064117647058823</v>
      </c>
      <c r="G16" s="17">
        <v>9.2999999999999999E-2</v>
      </c>
      <c r="H16" s="93">
        <f t="shared" si="6"/>
        <v>3.3194117647058818E-2</v>
      </c>
      <c r="I16" s="17">
        <v>1.0999999999999999E-2</v>
      </c>
      <c r="J16" s="93">
        <f t="shared" si="7"/>
        <v>2.2028823529411765</v>
      </c>
      <c r="K16" s="18">
        <v>0.73</v>
      </c>
      <c r="L16" s="80">
        <f t="shared" si="8"/>
        <v>9.324529411764706</v>
      </c>
      <c r="M16" s="10">
        <v>3.09</v>
      </c>
      <c r="N16" s="1"/>
    </row>
    <row r="17" spans="1:14" ht="17" x14ac:dyDescent="0.2">
      <c r="A17" s="301"/>
      <c r="B17" s="141" t="s">
        <v>93</v>
      </c>
      <c r="C17" s="157">
        <f>Analiza_CANTITATIVA!AC17</f>
        <v>2.8616852146263909</v>
      </c>
      <c r="D17" s="84">
        <f t="shared" si="9"/>
        <v>2.8330683624801272</v>
      </c>
      <c r="E17" s="144">
        <v>1</v>
      </c>
      <c r="F17" s="136">
        <f t="shared" si="5"/>
        <v>0.31163751987281402</v>
      </c>
      <c r="G17" s="137">
        <v>0.11</v>
      </c>
      <c r="H17" s="138">
        <f t="shared" si="6"/>
        <v>0.11898887122416535</v>
      </c>
      <c r="I17" s="137">
        <v>4.2000000000000003E-2</v>
      </c>
      <c r="J17" s="138">
        <f t="shared" si="7"/>
        <v>2.0681399046104927</v>
      </c>
      <c r="K17" s="139">
        <v>0.73</v>
      </c>
      <c r="L17" s="140">
        <f t="shared" si="8"/>
        <v>10.70899841017488</v>
      </c>
      <c r="M17" s="10">
        <v>3.78</v>
      </c>
      <c r="N17" s="1"/>
    </row>
    <row r="18" spans="1:14" ht="17" x14ac:dyDescent="0.2">
      <c r="A18" s="302"/>
      <c r="B18" s="141" t="s">
        <v>94</v>
      </c>
      <c r="C18" s="157">
        <f>Analiza_CANTITATIVA!AC18</f>
        <v>1.6693163751987281</v>
      </c>
      <c r="D18" s="84">
        <f t="shared" si="9"/>
        <v>1.6526232114467407</v>
      </c>
      <c r="E18" s="144">
        <v>1</v>
      </c>
      <c r="F18" s="136">
        <f t="shared" si="5"/>
        <v>0.1652623211446741</v>
      </c>
      <c r="G18" s="137">
        <v>0.1</v>
      </c>
      <c r="H18" s="138">
        <f t="shared" si="6"/>
        <v>2.1484101748807629E-2</v>
      </c>
      <c r="I18" s="137">
        <v>1.2999999999999999E-2</v>
      </c>
      <c r="J18" s="138">
        <f t="shared" si="7"/>
        <v>1.0907313195548489</v>
      </c>
      <c r="K18" s="139">
        <v>0.66</v>
      </c>
      <c r="L18" s="140">
        <f t="shared" si="8"/>
        <v>5.35449920508744</v>
      </c>
      <c r="M18" s="10">
        <v>3.24</v>
      </c>
      <c r="N18" s="1"/>
    </row>
    <row r="19" spans="1:14" ht="17" x14ac:dyDescent="0.2">
      <c r="A19" s="46">
        <v>5</v>
      </c>
      <c r="B19" s="159" t="s">
        <v>4</v>
      </c>
      <c r="C19" s="143">
        <f>Analiza_CANTITATIVA!AC19</f>
        <v>11.208267090620032</v>
      </c>
      <c r="D19" s="84">
        <f t="shared" si="9"/>
        <v>11.208267090620032</v>
      </c>
      <c r="E19" s="145">
        <v>0</v>
      </c>
      <c r="F19" s="87">
        <f t="shared" si="5"/>
        <v>1.1208267090620032</v>
      </c>
      <c r="G19" s="15">
        <v>0.1</v>
      </c>
      <c r="H19" s="91">
        <f t="shared" si="6"/>
        <v>0.1457074721780604</v>
      </c>
      <c r="I19" s="35">
        <v>1.2999999999999999E-2</v>
      </c>
      <c r="J19" s="91">
        <f t="shared" si="7"/>
        <v>8.2941176470588225</v>
      </c>
      <c r="K19" s="20">
        <v>0.74</v>
      </c>
      <c r="L19" s="78">
        <f t="shared" si="8"/>
        <v>40.349761526232115</v>
      </c>
      <c r="M19" s="11">
        <v>3.6</v>
      </c>
      <c r="N19" s="2"/>
    </row>
    <row r="20" spans="1:14" ht="17" x14ac:dyDescent="0.2">
      <c r="A20" s="46">
        <v>6</v>
      </c>
      <c r="B20" s="159" t="s">
        <v>5</v>
      </c>
      <c r="C20" s="143">
        <f>Analiza_CANTITATIVA!AC20</f>
        <v>201.51033386327504</v>
      </c>
      <c r="D20" s="84">
        <f t="shared" si="9"/>
        <v>145.08744038155803</v>
      </c>
      <c r="E20" s="145">
        <v>28</v>
      </c>
      <c r="F20" s="87">
        <f t="shared" si="5"/>
        <v>2.9017488076311606</v>
      </c>
      <c r="G20" s="15">
        <v>0.02</v>
      </c>
      <c r="H20" s="91">
        <f t="shared" si="6"/>
        <v>0.14508744038155802</v>
      </c>
      <c r="I20" s="15">
        <v>1E-3</v>
      </c>
      <c r="J20" s="91">
        <f t="shared" si="7"/>
        <v>27.566613672496025</v>
      </c>
      <c r="K20" s="20">
        <v>0.19</v>
      </c>
      <c r="L20" s="78">
        <f t="shared" si="8"/>
        <v>116.06995230524643</v>
      </c>
      <c r="M20" s="12">
        <v>0.8</v>
      </c>
      <c r="N20" s="3"/>
    </row>
    <row r="21" spans="1:14" ht="17" x14ac:dyDescent="0.2">
      <c r="A21" s="300">
        <v>7</v>
      </c>
      <c r="B21" s="160" t="s">
        <v>6</v>
      </c>
      <c r="C21" s="156">
        <f>SUM(C22:C47)</f>
        <v>212.23370429252782</v>
      </c>
      <c r="D21" s="83">
        <f>SUM(D22:D47)</f>
        <v>175.23966613672496</v>
      </c>
      <c r="E21" s="16"/>
      <c r="F21" s="88">
        <f>SUM(F22:F47)</f>
        <v>2.1605953895071539</v>
      </c>
      <c r="G21" s="16"/>
      <c r="H21" s="92">
        <f>SUM(H22:H47)</f>
        <v>0.13411764705882354</v>
      </c>
      <c r="I21" s="16"/>
      <c r="J21" s="92">
        <f>SUM(J22:J47)</f>
        <v>14.150290143084263</v>
      </c>
      <c r="K21" s="16"/>
      <c r="L21" s="79">
        <f>SUM(L22:L47)</f>
        <v>54.333314785373602</v>
      </c>
      <c r="M21" s="8"/>
      <c r="N21" s="1"/>
    </row>
    <row r="22" spans="1:14" ht="17" x14ac:dyDescent="0.2">
      <c r="A22" s="301"/>
      <c r="B22" s="161" t="s">
        <v>35</v>
      </c>
      <c r="C22" s="157">
        <f>Analiza_CANTITATIVA!AC22</f>
        <v>7.4721780604133539</v>
      </c>
      <c r="D22" s="84">
        <f t="shared" si="9"/>
        <v>5.2305246422893479</v>
      </c>
      <c r="E22" s="137">
        <v>30</v>
      </c>
      <c r="F22" s="89">
        <f>IFERROR(IF($C22=0,"",$D22*G22),"")</f>
        <v>5.2305246422893477E-2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0.31383147853736088</v>
      </c>
      <c r="K22" s="17">
        <v>0.06</v>
      </c>
      <c r="L22" s="80">
        <f t="shared" ref="L22:L102" si="10">IFERROR(IF($C22=0,"",$D22*M22),"")</f>
        <v>1.3599364069952304</v>
      </c>
      <c r="M22" s="13">
        <v>0.26</v>
      </c>
      <c r="N22" s="1"/>
    </row>
    <row r="23" spans="1:14" ht="17" x14ac:dyDescent="0.2">
      <c r="A23" s="301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7" x14ac:dyDescent="0.2">
      <c r="A24" s="301"/>
      <c r="B24" s="161" t="s">
        <v>37</v>
      </c>
      <c r="C24" s="157">
        <f>Analiza_CANTITATIVA!AC24</f>
        <v>32.273449920508746</v>
      </c>
      <c r="D24" s="84">
        <f t="shared" si="9"/>
        <v>25.818759936406998</v>
      </c>
      <c r="E24" s="137">
        <v>20</v>
      </c>
      <c r="F24" s="89">
        <f t="shared" si="11"/>
        <v>0.20655007949125598</v>
      </c>
      <c r="G24" s="17">
        <v>8.0000000000000002E-3</v>
      </c>
      <c r="H24" s="93">
        <f t="shared" si="12"/>
        <v>0</v>
      </c>
      <c r="I24" s="17"/>
      <c r="J24" s="93">
        <f t="shared" si="13"/>
        <v>1.3942130365659779</v>
      </c>
      <c r="K24" s="34">
        <v>5.3999999999999999E-2</v>
      </c>
      <c r="L24" s="80">
        <f t="shared" si="10"/>
        <v>8.0038155802861688</v>
      </c>
      <c r="M24" s="13">
        <v>0.31</v>
      </c>
      <c r="N24" s="1"/>
    </row>
    <row r="25" spans="1:14" ht="17" x14ac:dyDescent="0.2">
      <c r="A25" s="301"/>
      <c r="B25" s="141" t="s">
        <v>106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7" x14ac:dyDescent="0.2">
      <c r="A26" s="301"/>
      <c r="B26" s="282" t="s">
        <v>107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7" x14ac:dyDescent="0.2">
      <c r="A27" s="301"/>
      <c r="B27" s="161" t="s">
        <v>38</v>
      </c>
      <c r="C27" s="157">
        <f>Analiza_CANTITATIVA!AC27</f>
        <v>28.457869634340227</v>
      </c>
      <c r="D27" s="84">
        <f t="shared" si="9"/>
        <v>23.904610492845791</v>
      </c>
      <c r="E27" s="137">
        <v>16</v>
      </c>
      <c r="F27" s="89">
        <f t="shared" si="11"/>
        <v>0.40637837837837848</v>
      </c>
      <c r="G27" s="34">
        <v>1.7000000000000001E-2</v>
      </c>
      <c r="H27" s="93">
        <f t="shared" si="12"/>
        <v>0</v>
      </c>
      <c r="I27" s="17"/>
      <c r="J27" s="93">
        <f t="shared" si="13"/>
        <v>2.2709379968203502</v>
      </c>
      <c r="K27" s="34">
        <v>9.5000000000000001E-2</v>
      </c>
      <c r="L27" s="80">
        <f t="shared" si="10"/>
        <v>10.039936406995231</v>
      </c>
      <c r="M27" s="13">
        <v>0.42</v>
      </c>
      <c r="N27" s="1"/>
    </row>
    <row r="28" spans="1:14" ht="17" x14ac:dyDescent="0.2">
      <c r="A28" s="301"/>
      <c r="B28" s="161" t="s">
        <v>39</v>
      </c>
      <c r="C28" s="157">
        <f>Analiza_CANTITATIVA!AC28</f>
        <v>37.678855325914149</v>
      </c>
      <c r="D28" s="84">
        <f t="shared" si="9"/>
        <v>30.143084260731321</v>
      </c>
      <c r="E28" s="137">
        <v>20</v>
      </c>
      <c r="F28" s="89">
        <f t="shared" si="11"/>
        <v>0.39186009538950717</v>
      </c>
      <c r="G28" s="34">
        <v>1.2999999999999999E-2</v>
      </c>
      <c r="H28" s="93">
        <f t="shared" si="12"/>
        <v>3.0143084260731322E-2</v>
      </c>
      <c r="I28" s="17">
        <v>1E-3</v>
      </c>
      <c r="J28" s="93">
        <f t="shared" si="13"/>
        <v>2.1100158982511927</v>
      </c>
      <c r="K28" s="17">
        <v>7.0000000000000007E-2</v>
      </c>
      <c r="L28" s="80">
        <f t="shared" si="10"/>
        <v>12.35866454689984</v>
      </c>
      <c r="M28" s="13">
        <v>0.41</v>
      </c>
      <c r="N28" s="1"/>
    </row>
    <row r="29" spans="1:14" ht="17" x14ac:dyDescent="0.2">
      <c r="A29" s="301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7" x14ac:dyDescent="0.2">
      <c r="A30" s="301"/>
      <c r="B30" s="161" t="s">
        <v>41</v>
      </c>
      <c r="C30" s="157">
        <f>Analiza_CANTITATIVA!AC30</f>
        <v>21.701112877583466</v>
      </c>
      <c r="D30" s="84">
        <f t="shared" si="9"/>
        <v>17.360890302066771</v>
      </c>
      <c r="E30" s="137">
        <v>20</v>
      </c>
      <c r="F30" s="89">
        <f t="shared" si="11"/>
        <v>0.29513513513513512</v>
      </c>
      <c r="G30" s="34">
        <v>1.7000000000000001E-2</v>
      </c>
      <c r="H30" s="93">
        <f t="shared" si="12"/>
        <v>0</v>
      </c>
      <c r="I30" s="17"/>
      <c r="J30" s="93">
        <f t="shared" si="13"/>
        <v>1.8749761526232112</v>
      </c>
      <c r="K30" s="34">
        <v>0.108</v>
      </c>
      <c r="L30" s="80">
        <f t="shared" si="10"/>
        <v>7.4651828298887111</v>
      </c>
      <c r="M30" s="13">
        <v>0.43</v>
      </c>
      <c r="N30" s="1"/>
    </row>
    <row r="31" spans="1:14" ht="17" x14ac:dyDescent="0.2">
      <c r="A31" s="301"/>
      <c r="B31" s="161" t="s">
        <v>42</v>
      </c>
      <c r="C31" s="157">
        <f>Analiza_CANTITATIVA!AC31</f>
        <v>14.904610492845787</v>
      </c>
      <c r="D31" s="84">
        <f t="shared" si="9"/>
        <v>14.159379968203497</v>
      </c>
      <c r="E31" s="137">
        <v>5</v>
      </c>
      <c r="F31" s="89">
        <f t="shared" si="11"/>
        <v>8.4956279809220991E-2</v>
      </c>
      <c r="G31" s="17">
        <v>6.0000000000000001E-3</v>
      </c>
      <c r="H31" s="93">
        <f t="shared" si="12"/>
        <v>0</v>
      </c>
      <c r="I31" s="17"/>
      <c r="J31" s="93">
        <f t="shared" si="13"/>
        <v>0.59469395866454688</v>
      </c>
      <c r="K31" s="34">
        <v>4.2000000000000003E-2</v>
      </c>
      <c r="L31" s="80">
        <f t="shared" si="10"/>
        <v>2.5486883942766294</v>
      </c>
      <c r="M31" s="13">
        <v>0.18</v>
      </c>
      <c r="N31" s="1"/>
    </row>
    <row r="32" spans="1:14" ht="17" x14ac:dyDescent="0.2">
      <c r="A32" s="301"/>
      <c r="B32" s="161" t="s">
        <v>43</v>
      </c>
      <c r="C32" s="157">
        <f>Analiza_CANTITATIVA!AC32</f>
        <v>9.4594594594594597</v>
      </c>
      <c r="D32" s="84">
        <f t="shared" si="9"/>
        <v>7.5675675675675675</v>
      </c>
      <c r="E32" s="137">
        <v>20</v>
      </c>
      <c r="F32" s="89">
        <f t="shared" si="11"/>
        <v>0.15135135135135136</v>
      </c>
      <c r="G32" s="17">
        <v>0.02</v>
      </c>
      <c r="H32" s="93">
        <f t="shared" si="12"/>
        <v>0</v>
      </c>
      <c r="I32" s="17"/>
      <c r="J32" s="93">
        <f t="shared" si="13"/>
        <v>0.45405405405405402</v>
      </c>
      <c r="K32" s="17">
        <v>0.06</v>
      </c>
      <c r="L32" s="80">
        <f t="shared" si="10"/>
        <v>2.5729729729729733</v>
      </c>
      <c r="M32" s="13">
        <v>0.34</v>
      </c>
      <c r="N32" s="1"/>
    </row>
    <row r="33" spans="1:14" ht="17" x14ac:dyDescent="0.2">
      <c r="A33" s="301"/>
      <c r="B33" s="161" t="s">
        <v>44</v>
      </c>
      <c r="C33" s="157">
        <f>Analiza_CANTITATIVA!AC33</f>
        <v>8.7440381558028619</v>
      </c>
      <c r="D33" s="84">
        <f t="shared" si="9"/>
        <v>6.9952305246422899</v>
      </c>
      <c r="E33" s="137">
        <v>20</v>
      </c>
      <c r="F33" s="89">
        <f t="shared" si="11"/>
        <v>0.1399046104928458</v>
      </c>
      <c r="G33" s="17">
        <v>0.02</v>
      </c>
      <c r="H33" s="93">
        <f t="shared" si="12"/>
        <v>6.9952305246422904E-3</v>
      </c>
      <c r="I33" s="17">
        <v>1E-3</v>
      </c>
      <c r="J33" s="93">
        <f t="shared" si="13"/>
        <v>3.4976152623211449</v>
      </c>
      <c r="K33" s="17">
        <v>0.5</v>
      </c>
      <c r="L33" s="80">
        <f t="shared" si="10"/>
        <v>1.7488076311605725</v>
      </c>
      <c r="M33" s="13">
        <v>0.25</v>
      </c>
      <c r="N33" s="1"/>
    </row>
    <row r="34" spans="1:14" ht="17" x14ac:dyDescent="0.2">
      <c r="A34" s="301"/>
      <c r="B34" s="161" t="s">
        <v>45</v>
      </c>
      <c r="C34" s="157">
        <f>Analiza_CANTITATIVA!AC34</f>
        <v>10.572337042925277</v>
      </c>
      <c r="D34" s="84">
        <f t="shared" si="9"/>
        <v>7.9292527821939576</v>
      </c>
      <c r="E34" s="137">
        <v>25</v>
      </c>
      <c r="F34" s="89">
        <f t="shared" si="11"/>
        <v>7.9292527821939573E-2</v>
      </c>
      <c r="G34" s="17">
        <v>0.01</v>
      </c>
      <c r="H34" s="93">
        <f t="shared" si="12"/>
        <v>0</v>
      </c>
      <c r="I34" s="17"/>
      <c r="J34" s="93">
        <f t="shared" si="13"/>
        <v>0.47575516693163744</v>
      </c>
      <c r="K34" s="17">
        <v>0.06</v>
      </c>
      <c r="L34" s="80">
        <f t="shared" si="10"/>
        <v>2.3787758346581871</v>
      </c>
      <c r="M34" s="13">
        <v>0.3</v>
      </c>
      <c r="N34" s="1"/>
    </row>
    <row r="35" spans="1:14" ht="17" x14ac:dyDescent="0.2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7" x14ac:dyDescent="0.2">
      <c r="A36" s="301"/>
      <c r="B36" s="283" t="s">
        <v>108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7" x14ac:dyDescent="0.2">
      <c r="A37" s="301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7" x14ac:dyDescent="0.2">
      <c r="A38" s="301"/>
      <c r="B38" s="283" t="s">
        <v>75</v>
      </c>
      <c r="C38" s="157">
        <f>Analiza_CANTITATIVA!AC38</f>
        <v>10.333863275039745</v>
      </c>
      <c r="D38" s="84">
        <f t="shared" si="9"/>
        <v>10.333863275039745</v>
      </c>
      <c r="E38" s="137"/>
      <c r="F38" s="89">
        <f t="shared" si="11"/>
        <v>0.10333863275039745</v>
      </c>
      <c r="G38" s="17">
        <v>0.01</v>
      </c>
      <c r="H38" s="93">
        <f t="shared" si="12"/>
        <v>2.066772655007949E-2</v>
      </c>
      <c r="I38" s="17">
        <v>2E-3</v>
      </c>
      <c r="J38" s="93">
        <f t="shared" si="13"/>
        <v>0.31001589825119236</v>
      </c>
      <c r="K38" s="17">
        <v>0.03</v>
      </c>
      <c r="L38" s="80">
        <f t="shared" si="10"/>
        <v>1.2400635930047694</v>
      </c>
      <c r="M38" s="13">
        <v>0.12</v>
      </c>
      <c r="N38" s="1"/>
    </row>
    <row r="39" spans="1:14" ht="17" x14ac:dyDescent="0.2">
      <c r="A39" s="301"/>
      <c r="B39" s="283" t="s">
        <v>76</v>
      </c>
      <c r="C39" s="157">
        <f>Analiza_CANTITATIVA!AC39</f>
        <v>11.891891891891889</v>
      </c>
      <c r="D39" s="84">
        <f t="shared" si="9"/>
        <v>11.891891891891889</v>
      </c>
      <c r="E39" s="137"/>
      <c r="F39" s="89">
        <f t="shared" si="11"/>
        <v>0.1189189189189189</v>
      </c>
      <c r="G39" s="17">
        <v>0.01</v>
      </c>
      <c r="H39" s="93">
        <f t="shared" si="12"/>
        <v>4.756756756756756E-2</v>
      </c>
      <c r="I39" s="17">
        <v>4.0000000000000001E-3</v>
      </c>
      <c r="J39" s="93">
        <f t="shared" si="13"/>
        <v>0.35675675675675667</v>
      </c>
      <c r="K39" s="17">
        <v>0.03</v>
      </c>
      <c r="L39" s="80">
        <f t="shared" si="10"/>
        <v>2.259459459459459</v>
      </c>
      <c r="M39" s="13">
        <v>0.19</v>
      </c>
      <c r="N39" s="1"/>
    </row>
    <row r="40" spans="1:14" ht="17" x14ac:dyDescent="0.2">
      <c r="A40" s="301"/>
      <c r="B40" s="171" t="s">
        <v>96</v>
      </c>
      <c r="C40" s="157">
        <f>Analiza_CANTITATIVA!AC40</f>
        <v>0.63593004769475359</v>
      </c>
      <c r="D40" s="84">
        <f t="shared" si="9"/>
        <v>0.47694753577106519</v>
      </c>
      <c r="E40" s="137">
        <v>25</v>
      </c>
      <c r="F40" s="89">
        <f t="shared" si="11"/>
        <v>1.0492845786963434E-2</v>
      </c>
      <c r="G40" s="17">
        <v>2.1999999999999999E-2</v>
      </c>
      <c r="H40" s="93">
        <f t="shared" si="12"/>
        <v>4.7694753577106518E-4</v>
      </c>
      <c r="I40" s="17">
        <v>1E-3</v>
      </c>
      <c r="J40" s="93">
        <f t="shared" si="13"/>
        <v>3.100158982511924E-2</v>
      </c>
      <c r="K40" s="17">
        <v>6.5000000000000002E-2</v>
      </c>
      <c r="L40" s="80">
        <f t="shared" si="10"/>
        <v>0.13831478537360889</v>
      </c>
      <c r="M40" s="13">
        <v>0.28999999999999998</v>
      </c>
      <c r="N40" s="1"/>
    </row>
    <row r="41" spans="1:14" ht="17" x14ac:dyDescent="0.2">
      <c r="A41" s="301"/>
      <c r="B41" s="284" t="s">
        <v>97</v>
      </c>
      <c r="C41" s="157">
        <f>Analiza_CANTITATIVA!AC41</f>
        <v>10.588235294117647</v>
      </c>
      <c r="D41" s="84">
        <f t="shared" si="9"/>
        <v>7.4117647058823533</v>
      </c>
      <c r="E41" s="137">
        <v>30</v>
      </c>
      <c r="F41" s="89">
        <f t="shared" si="11"/>
        <v>5.1882352941176477E-2</v>
      </c>
      <c r="G41" s="17">
        <v>7.0000000000000001E-3</v>
      </c>
      <c r="H41" s="93">
        <f t="shared" si="12"/>
        <v>1.4823529411764708E-2</v>
      </c>
      <c r="I41" s="17">
        <v>2E-3</v>
      </c>
      <c r="J41" s="93">
        <f t="shared" si="13"/>
        <v>0.22235294117647059</v>
      </c>
      <c r="K41" s="17">
        <v>0.03</v>
      </c>
      <c r="L41" s="80">
        <f t="shared" si="10"/>
        <v>1.1858823529411766</v>
      </c>
      <c r="M41" s="13">
        <v>0.16</v>
      </c>
      <c r="N41" s="1"/>
    </row>
    <row r="42" spans="1:14" ht="17" x14ac:dyDescent="0.2">
      <c r="A42" s="301"/>
      <c r="B42" s="283" t="s">
        <v>109</v>
      </c>
      <c r="C42" s="157">
        <f>Analiza_CANTITATIVA!AC42</f>
        <v>6.6375198728139901</v>
      </c>
      <c r="D42" s="84">
        <f t="shared" si="9"/>
        <v>5.3100158982511925</v>
      </c>
      <c r="E42" s="137">
        <v>20</v>
      </c>
      <c r="F42" s="89">
        <f t="shared" si="11"/>
        <v>3.7170111287758351E-2</v>
      </c>
      <c r="G42" s="17">
        <v>7.0000000000000001E-3</v>
      </c>
      <c r="H42" s="93">
        <f t="shared" si="12"/>
        <v>1.0620031796502385E-2</v>
      </c>
      <c r="I42" s="17">
        <v>2E-3</v>
      </c>
      <c r="J42" s="93">
        <f t="shared" si="13"/>
        <v>0.18054054054054056</v>
      </c>
      <c r="K42" s="17">
        <v>3.4000000000000002E-2</v>
      </c>
      <c r="L42" s="80">
        <f t="shared" si="10"/>
        <v>0.74340222575516701</v>
      </c>
      <c r="M42" s="13">
        <v>0.14000000000000001</v>
      </c>
      <c r="N42" s="1"/>
    </row>
    <row r="43" spans="1:14" ht="17" x14ac:dyDescent="0.2">
      <c r="A43" s="301"/>
      <c r="B43" s="283" t="s">
        <v>110</v>
      </c>
      <c r="C43" s="157">
        <f>Analiza_CANTITATIVA!AC43</f>
        <v>0</v>
      </c>
      <c r="D43" s="84" t="str">
        <f t="shared" si="9"/>
        <v/>
      </c>
      <c r="E43" s="137">
        <v>20</v>
      </c>
      <c r="F43" s="89" t="str">
        <f t="shared" si="11"/>
        <v/>
      </c>
      <c r="G43" s="17">
        <v>1.2999999999999999E-2</v>
      </c>
      <c r="H43" s="93" t="str">
        <f t="shared" si="12"/>
        <v/>
      </c>
      <c r="I43" s="17">
        <v>3.0000000000000001E-3</v>
      </c>
      <c r="J43" s="93" t="str">
        <f t="shared" si="13"/>
        <v/>
      </c>
      <c r="K43" s="17">
        <v>7.6999999999999999E-2</v>
      </c>
      <c r="L43" s="80" t="str">
        <f t="shared" si="10"/>
        <v/>
      </c>
      <c r="M43" s="13">
        <v>0.28000000000000003</v>
      </c>
      <c r="N43" s="1"/>
    </row>
    <row r="44" spans="1:14" ht="17" x14ac:dyDescent="0.2">
      <c r="A44" s="301"/>
      <c r="B44" s="283" t="s">
        <v>111</v>
      </c>
      <c r="C44" s="157">
        <f>Analiza_CANTITATIVA!AC44</f>
        <v>0.88235294117647067</v>
      </c>
      <c r="D44" s="84">
        <f t="shared" si="9"/>
        <v>0.70588235294117652</v>
      </c>
      <c r="E44" s="137">
        <v>20</v>
      </c>
      <c r="F44" s="89">
        <f t="shared" si="11"/>
        <v>3.1058823529411764E-2</v>
      </c>
      <c r="G44" s="17">
        <v>4.3999999999999997E-2</v>
      </c>
      <c r="H44" s="93">
        <f t="shared" si="12"/>
        <v>2.8235294117647061E-3</v>
      </c>
      <c r="I44" s="17">
        <v>4.0000000000000001E-3</v>
      </c>
      <c r="J44" s="93">
        <f t="shared" si="13"/>
        <v>6.352941176470589E-2</v>
      </c>
      <c r="K44" s="17">
        <v>0.09</v>
      </c>
      <c r="L44" s="80">
        <f t="shared" si="10"/>
        <v>0.28941176470588237</v>
      </c>
      <c r="M44" s="13">
        <v>0.41</v>
      </c>
      <c r="N44" s="1"/>
    </row>
    <row r="45" spans="1:14" ht="17" x14ac:dyDescent="0.2">
      <c r="A45" s="301"/>
      <c r="B45" s="283" t="s">
        <v>112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7" x14ac:dyDescent="0.2">
      <c r="A46" s="301"/>
      <c r="B46" s="283" t="s">
        <v>113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7" x14ac:dyDescent="0.2">
      <c r="A47" s="302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51" x14ac:dyDescent="0.2">
      <c r="A48" s="300">
        <v>8</v>
      </c>
      <c r="B48" s="53" t="s">
        <v>7</v>
      </c>
      <c r="C48" s="156">
        <f>SUM(C49:C51)</f>
        <v>11.208267090620032</v>
      </c>
      <c r="D48" s="83">
        <f>SUM(D49:D51)</f>
        <v>11.152225755166931</v>
      </c>
      <c r="E48" s="16"/>
      <c r="F48" s="88">
        <f>SUM(F49:F51)</f>
        <v>2.5404928457869635</v>
      </c>
      <c r="G48" s="16"/>
      <c r="H48" s="92">
        <f>SUM(H49:H51)</f>
        <v>0.11152225755166932</v>
      </c>
      <c r="I48" s="16"/>
      <c r="J48" s="92">
        <f>SUM(J49:J51)</f>
        <v>5.9351987281399055</v>
      </c>
      <c r="K48" s="16"/>
      <c r="L48" s="79">
        <f>SUM(L49:L51)</f>
        <v>34.748279014308423</v>
      </c>
      <c r="M48" s="8"/>
      <c r="N48" s="1"/>
    </row>
    <row r="49" spans="1:14" ht="17" x14ac:dyDescent="0.2">
      <c r="A49" s="301"/>
      <c r="B49" s="161" t="s">
        <v>47</v>
      </c>
      <c r="C49" s="157">
        <f>Analiza_CANTITATIVA!AC49</f>
        <v>8.7440381558028619</v>
      </c>
      <c r="D49" s="84">
        <f t="shared" si="9"/>
        <v>8.7003179650238476</v>
      </c>
      <c r="E49" s="139">
        <v>0.5</v>
      </c>
      <c r="F49" s="89">
        <f t="shared" si="11"/>
        <v>2.0010731319554851</v>
      </c>
      <c r="G49" s="18">
        <v>0.23</v>
      </c>
      <c r="H49" s="93">
        <f t="shared" si="12"/>
        <v>8.7003179650238474E-2</v>
      </c>
      <c r="I49" s="17">
        <v>0.01</v>
      </c>
      <c r="J49" s="93">
        <f t="shared" si="13"/>
        <v>4.6111685214626394</v>
      </c>
      <c r="K49" s="17">
        <v>0.53</v>
      </c>
      <c r="L49" s="80">
        <f t="shared" si="10"/>
        <v>27.318998410174881</v>
      </c>
      <c r="M49" s="13">
        <v>3.14</v>
      </c>
      <c r="N49" s="1"/>
    </row>
    <row r="50" spans="1:14" ht="17" x14ac:dyDescent="0.2">
      <c r="A50" s="301"/>
      <c r="B50" s="161" t="s">
        <v>48</v>
      </c>
      <c r="C50" s="157">
        <f>Analiza_CANTITATIVA!AC50</f>
        <v>2.4642289348171702</v>
      </c>
      <c r="D50" s="84">
        <f t="shared" si="9"/>
        <v>2.4519077901430841</v>
      </c>
      <c r="E50" s="139">
        <v>0.5</v>
      </c>
      <c r="F50" s="89">
        <f t="shared" si="11"/>
        <v>0.53941971383147846</v>
      </c>
      <c r="G50" s="18">
        <v>0.22</v>
      </c>
      <c r="H50" s="93">
        <f t="shared" si="12"/>
        <v>2.4519077901430843E-2</v>
      </c>
      <c r="I50" s="17">
        <v>0.01</v>
      </c>
      <c r="J50" s="93">
        <f t="shared" si="13"/>
        <v>1.3240302066772656</v>
      </c>
      <c r="K50" s="17">
        <v>0.54</v>
      </c>
      <c r="L50" s="80">
        <f t="shared" si="10"/>
        <v>7.4292806041335444</v>
      </c>
      <c r="M50" s="13">
        <v>3.03</v>
      </c>
      <c r="N50" s="1"/>
    </row>
    <row r="51" spans="1:14" ht="17" x14ac:dyDescent="0.2">
      <c r="A51" s="302"/>
      <c r="B51" s="162" t="s">
        <v>105</v>
      </c>
      <c r="C51" s="157">
        <f>Analiza_CANTITATIVA!AC51</f>
        <v>0</v>
      </c>
      <c r="D51" s="84" t="str">
        <f t="shared" si="9"/>
        <v/>
      </c>
      <c r="E51" s="139">
        <v>1.3</v>
      </c>
      <c r="F51" s="89" t="str">
        <f t="shared" si="11"/>
        <v/>
      </c>
      <c r="G51" s="18">
        <v>0.09</v>
      </c>
      <c r="H51" s="93" t="str">
        <f t="shared" si="12"/>
        <v/>
      </c>
      <c r="I51" s="17">
        <v>4.0000000000000001E-3</v>
      </c>
      <c r="J51" s="93" t="str">
        <f t="shared" si="13"/>
        <v/>
      </c>
      <c r="K51" s="17">
        <v>0.20100000000000001</v>
      </c>
      <c r="L51" s="80" t="str">
        <f t="shared" si="10"/>
        <v/>
      </c>
      <c r="M51" s="13">
        <v>1.1599999999999999</v>
      </c>
      <c r="N51" s="1"/>
    </row>
    <row r="52" spans="1:14" ht="17" x14ac:dyDescent="0.2">
      <c r="A52" s="285">
        <v>9</v>
      </c>
      <c r="B52" s="160" t="s">
        <v>8</v>
      </c>
      <c r="C52" s="156">
        <f>SUM(C53:C65)</f>
        <v>144.51510333863274</v>
      </c>
      <c r="D52" s="83">
        <f>SUM(D53:D65)</f>
        <v>119.14785373608905</v>
      </c>
      <c r="E52" s="16"/>
      <c r="F52" s="88">
        <f>SUM(F53:F65)</f>
        <v>0.64516693163751981</v>
      </c>
      <c r="G52" s="16"/>
      <c r="H52" s="92">
        <f>SUM(H53:H65)</f>
        <v>8.1686804451510331E-2</v>
      </c>
      <c r="I52" s="16"/>
      <c r="J52" s="92">
        <f>SUM(J53:J65)</f>
        <v>15.389554848966615</v>
      </c>
      <c r="K52" s="16"/>
      <c r="L52" s="79">
        <f>SUM(L53:L65)</f>
        <v>63.176581875993648</v>
      </c>
      <c r="M52" s="8"/>
      <c r="N52" s="1"/>
    </row>
    <row r="53" spans="1:14" ht="17" x14ac:dyDescent="0.2">
      <c r="A53" s="285"/>
      <c r="B53" s="161" t="s">
        <v>49</v>
      </c>
      <c r="C53" s="157">
        <f>Analiza_CANTITATIVA!AC53</f>
        <v>102.94117647058823</v>
      </c>
      <c r="D53" s="84">
        <f t="shared" si="9"/>
        <v>90.588235294117652</v>
      </c>
      <c r="E53" s="137">
        <v>12</v>
      </c>
      <c r="F53" s="89">
        <f t="shared" si="11"/>
        <v>0.3623529411764706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10.236470588235296</v>
      </c>
      <c r="K53" s="34">
        <v>0.113</v>
      </c>
      <c r="L53" s="80">
        <f t="shared" si="10"/>
        <v>42.576470588235296</v>
      </c>
      <c r="M53" s="13">
        <v>0.47</v>
      </c>
      <c r="N53" s="1"/>
    </row>
    <row r="54" spans="1:14" ht="17" x14ac:dyDescent="0.2">
      <c r="A54" s="285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7" x14ac:dyDescent="0.2">
      <c r="A55" s="285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7" x14ac:dyDescent="0.2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7" x14ac:dyDescent="0.2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7" x14ac:dyDescent="0.2">
      <c r="A58" s="285"/>
      <c r="B58" s="161" t="s">
        <v>53</v>
      </c>
      <c r="C58" s="157">
        <f>Analiza_CANTITATIVA!AC58</f>
        <v>1.8282988871224164</v>
      </c>
      <c r="D58" s="84">
        <f t="shared" si="9"/>
        <v>1.5723370429252781</v>
      </c>
      <c r="E58" s="137">
        <v>14</v>
      </c>
      <c r="F58" s="89">
        <f t="shared" si="11"/>
        <v>1.572337042925278E-2</v>
      </c>
      <c r="G58" s="17">
        <v>0.01</v>
      </c>
      <c r="H58" s="93">
        <f t="shared" si="12"/>
        <v>6.2893481717011127E-3</v>
      </c>
      <c r="I58" s="17">
        <v>4.0000000000000001E-3</v>
      </c>
      <c r="J58" s="93">
        <f t="shared" si="13"/>
        <v>0.1729570747217806</v>
      </c>
      <c r="K58" s="17">
        <v>0.11</v>
      </c>
      <c r="L58" s="80">
        <f t="shared" si="10"/>
        <v>0.75472178060413342</v>
      </c>
      <c r="M58" s="13">
        <v>0.48</v>
      </c>
      <c r="N58" s="1"/>
    </row>
    <row r="59" spans="1:14" ht="17" x14ac:dyDescent="0.2">
      <c r="A59" s="285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7" x14ac:dyDescent="0.2">
      <c r="A60" s="285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7" x14ac:dyDescent="0.2">
      <c r="A61" s="285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7" x14ac:dyDescent="0.2">
      <c r="A62" s="285"/>
      <c r="B62" s="161" t="s">
        <v>55</v>
      </c>
      <c r="C62" s="157">
        <f>Analiza_CANTITATIVA!AC62</f>
        <v>8.346581875993639</v>
      </c>
      <c r="D62" s="84">
        <f t="shared" si="9"/>
        <v>5.0079491255961841</v>
      </c>
      <c r="E62" s="137">
        <v>40</v>
      </c>
      <c r="F62" s="89">
        <f t="shared" si="11"/>
        <v>5.0079491255961839E-2</v>
      </c>
      <c r="G62" s="17">
        <v>0.01</v>
      </c>
      <c r="H62" s="93">
        <f t="shared" si="12"/>
        <v>1.5023847376788553E-2</v>
      </c>
      <c r="I62" s="17">
        <v>3.0000000000000001E-3</v>
      </c>
      <c r="J62" s="93">
        <f t="shared" si="13"/>
        <v>0.45071542130365655</v>
      </c>
      <c r="K62" s="17">
        <v>0.09</v>
      </c>
      <c r="L62" s="80">
        <f t="shared" si="10"/>
        <v>1.4523052464228934</v>
      </c>
      <c r="M62" s="13">
        <v>0.28999999999999998</v>
      </c>
      <c r="N62" s="1"/>
    </row>
    <row r="63" spans="1:14" ht="17" x14ac:dyDescent="0.2">
      <c r="A63" s="285"/>
      <c r="B63" s="161" t="s">
        <v>56</v>
      </c>
      <c r="C63" s="157">
        <f>Analiza_CANTITATIVA!AC63</f>
        <v>3.9745627980922094</v>
      </c>
      <c r="D63" s="84">
        <f t="shared" si="9"/>
        <v>2.7821939586645463</v>
      </c>
      <c r="E63" s="137">
        <v>30</v>
      </c>
      <c r="F63" s="89">
        <f t="shared" si="11"/>
        <v>2.5039745627980916E-2</v>
      </c>
      <c r="G63" s="17">
        <v>8.9999999999999993E-3</v>
      </c>
      <c r="H63" s="93">
        <f t="shared" si="12"/>
        <v>2.7821939586645463E-3</v>
      </c>
      <c r="I63" s="17">
        <v>1E-3</v>
      </c>
      <c r="J63" s="93">
        <f t="shared" si="13"/>
        <v>0.30604133545310008</v>
      </c>
      <c r="K63" s="17">
        <v>0.11</v>
      </c>
      <c r="L63" s="80">
        <f t="shared" si="10"/>
        <v>1.3076311605723367</v>
      </c>
      <c r="M63" s="13">
        <v>0.47</v>
      </c>
      <c r="N63" s="1"/>
    </row>
    <row r="64" spans="1:14" ht="17" x14ac:dyDescent="0.2">
      <c r="A64" s="285"/>
      <c r="B64" s="161" t="s">
        <v>57</v>
      </c>
      <c r="C64" s="157">
        <f>Analiza_CANTITATIVA!AC64</f>
        <v>0</v>
      </c>
      <c r="D64" s="84" t="str">
        <f t="shared" si="9"/>
        <v/>
      </c>
      <c r="E64" s="137">
        <v>26</v>
      </c>
      <c r="F64" s="89" t="str">
        <f t="shared" si="11"/>
        <v/>
      </c>
      <c r="G64" s="17">
        <v>0</v>
      </c>
      <c r="H64" s="93" t="str">
        <f t="shared" si="12"/>
        <v/>
      </c>
      <c r="I64" s="17">
        <v>0</v>
      </c>
      <c r="J64" s="93" t="str">
        <f t="shared" si="13"/>
        <v/>
      </c>
      <c r="K64" s="17">
        <v>0.8</v>
      </c>
      <c r="L64" s="80" t="str">
        <f t="shared" si="10"/>
        <v/>
      </c>
      <c r="M64" s="13">
        <v>0.38</v>
      </c>
      <c r="N64" s="1"/>
    </row>
    <row r="65" spans="1:14" ht="17" x14ac:dyDescent="0.2">
      <c r="A65" s="285"/>
      <c r="B65" s="161" t="s">
        <v>58</v>
      </c>
      <c r="C65" s="157">
        <f>Analiza_CANTITATIVA!AC65</f>
        <v>27.424483306836247</v>
      </c>
      <c r="D65" s="84">
        <f t="shared" si="9"/>
        <v>19.197138314785374</v>
      </c>
      <c r="E65" s="137">
        <v>30</v>
      </c>
      <c r="F65" s="89">
        <f t="shared" si="11"/>
        <v>0.19197138314785375</v>
      </c>
      <c r="G65" s="17">
        <v>0.01</v>
      </c>
      <c r="H65" s="93">
        <f t="shared" si="12"/>
        <v>5.7591414944356122E-2</v>
      </c>
      <c r="I65" s="17">
        <v>3.0000000000000001E-3</v>
      </c>
      <c r="J65" s="93">
        <f t="shared" si="13"/>
        <v>4.2233704292527818</v>
      </c>
      <c r="K65" s="17">
        <v>0.22</v>
      </c>
      <c r="L65" s="80">
        <f t="shared" si="10"/>
        <v>17.085453100158983</v>
      </c>
      <c r="M65" s="13">
        <v>0.89</v>
      </c>
      <c r="N65" s="1"/>
    </row>
    <row r="66" spans="1:14" ht="17" x14ac:dyDescent="0.2">
      <c r="A66" s="46">
        <v>10</v>
      </c>
      <c r="B66" s="159" t="s">
        <v>70</v>
      </c>
      <c r="C66" s="143">
        <f>Analiza_CANTITATIVA!AC66</f>
        <v>11.208267090620032</v>
      </c>
      <c r="D66" s="84">
        <f t="shared" si="9"/>
        <v>11.208267090620032</v>
      </c>
      <c r="E66" s="146">
        <v>0</v>
      </c>
      <c r="F66" s="87">
        <f t="shared" si="11"/>
        <v>0.19054054054054056</v>
      </c>
      <c r="G66" s="15">
        <v>1.7000000000000001E-2</v>
      </c>
      <c r="H66" s="91">
        <f t="shared" si="12"/>
        <v>7.8457869634340219E-2</v>
      </c>
      <c r="I66" s="15">
        <v>7.0000000000000001E-3</v>
      </c>
      <c r="J66" s="91">
        <f t="shared" si="13"/>
        <v>7.0612082670906204</v>
      </c>
      <c r="K66" s="15">
        <v>0.63</v>
      </c>
      <c r="L66" s="78">
        <f t="shared" si="10"/>
        <v>28.02066772655008</v>
      </c>
      <c r="M66" s="7">
        <v>2.5</v>
      </c>
      <c r="N66" s="1"/>
    </row>
    <row r="67" spans="1:14" ht="17" x14ac:dyDescent="0.2">
      <c r="A67" s="285">
        <v>11</v>
      </c>
      <c r="B67" s="160" t="s">
        <v>9</v>
      </c>
      <c r="C67" s="156">
        <f>SUM(C68:C70)</f>
        <v>13.354531001589827</v>
      </c>
      <c r="D67" s="83">
        <f>SUM(D68:D70)</f>
        <v>13.354531001589827</v>
      </c>
      <c r="E67" s="16"/>
      <c r="F67" s="88">
        <f>SUM(F68:F70)</f>
        <v>1.3198728139904614</v>
      </c>
      <c r="G67" s="16"/>
      <c r="H67" s="92">
        <f>SUM(H68:H70)</f>
        <v>0.74682034976152623</v>
      </c>
      <c r="I67" s="16"/>
      <c r="J67" s="92">
        <f>SUM(J68:J70)</f>
        <v>10.283783783783786</v>
      </c>
      <c r="K67" s="16"/>
      <c r="L67" s="79">
        <f>SUM(L68:L70)</f>
        <v>48.379968203497619</v>
      </c>
      <c r="M67" s="8"/>
      <c r="N67" s="1"/>
    </row>
    <row r="68" spans="1:14" ht="17" x14ac:dyDescent="0.2">
      <c r="A68" s="285"/>
      <c r="B68" s="161" t="s">
        <v>61</v>
      </c>
      <c r="C68" s="157">
        <f>Analiza_CANTITATIVA!AC68</f>
        <v>5.3259141494435607</v>
      </c>
      <c r="D68" s="84">
        <f t="shared" si="9"/>
        <v>5.3259141494435607</v>
      </c>
      <c r="E68" s="137">
        <v>0</v>
      </c>
      <c r="F68" s="89">
        <f t="shared" si="11"/>
        <v>0.43672496025437202</v>
      </c>
      <c r="G68" s="17">
        <v>8.2000000000000003E-2</v>
      </c>
      <c r="H68" s="93">
        <f t="shared" si="12"/>
        <v>0.5059618441971383</v>
      </c>
      <c r="I68" s="17">
        <v>9.5000000000000001E-2</v>
      </c>
      <c r="J68" s="93">
        <f t="shared" si="13"/>
        <v>3.9411764705882351</v>
      </c>
      <c r="K68" s="17">
        <v>0.74</v>
      </c>
      <c r="L68" s="80">
        <f t="shared" si="10"/>
        <v>22.688394276629566</v>
      </c>
      <c r="M68" s="13">
        <v>4.26</v>
      </c>
      <c r="N68" s="1"/>
    </row>
    <row r="69" spans="1:14" ht="17" x14ac:dyDescent="0.2">
      <c r="A69" s="285"/>
      <c r="B69" s="161" t="s">
        <v>62</v>
      </c>
      <c r="C69" s="157">
        <f>Analiza_CANTITATIVA!AC69</f>
        <v>8.028616852146266</v>
      </c>
      <c r="D69" s="84">
        <f t="shared" si="9"/>
        <v>8.028616852146266</v>
      </c>
      <c r="E69" s="137">
        <v>0</v>
      </c>
      <c r="F69" s="89">
        <f t="shared" si="11"/>
        <v>0.88314785373608928</v>
      </c>
      <c r="G69" s="17">
        <v>0.11</v>
      </c>
      <c r="H69" s="93">
        <f t="shared" si="12"/>
        <v>0.24085850556438798</v>
      </c>
      <c r="I69" s="17">
        <v>0.03</v>
      </c>
      <c r="J69" s="93">
        <f t="shared" si="13"/>
        <v>6.3426073131955505</v>
      </c>
      <c r="K69" s="17">
        <v>0.79</v>
      </c>
      <c r="L69" s="80">
        <f t="shared" si="10"/>
        <v>25.691573926868053</v>
      </c>
      <c r="M69" s="13">
        <v>3.2</v>
      </c>
      <c r="N69" s="1"/>
    </row>
    <row r="70" spans="1:14" ht="17" x14ac:dyDescent="0.2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4" x14ac:dyDescent="0.2">
      <c r="A71" s="46">
        <v>12</v>
      </c>
      <c r="B71" s="159" t="s">
        <v>10</v>
      </c>
      <c r="C71" s="143">
        <f>Analiza_CANTITATIVA!AC71</f>
        <v>25.079491255961845</v>
      </c>
      <c r="D71" s="84">
        <f t="shared" si="9"/>
        <v>25.079491255961845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24.828696343402225</v>
      </c>
      <c r="K71" s="15">
        <v>0.99</v>
      </c>
      <c r="L71" s="78">
        <f t="shared" si="10"/>
        <v>87.276629570747218</v>
      </c>
      <c r="M71" s="7">
        <v>3.48</v>
      </c>
      <c r="N71" s="1"/>
    </row>
    <row r="72" spans="1:14" ht="17" x14ac:dyDescent="0.2">
      <c r="A72" s="46">
        <v>13</v>
      </c>
      <c r="B72" s="159" t="s">
        <v>11</v>
      </c>
      <c r="C72" s="143">
        <f>Analiza_CANTITATIVA!AC72</f>
        <v>22.305246422893482</v>
      </c>
      <c r="D72" s="84">
        <f t="shared" si="9"/>
        <v>22.305246422893482</v>
      </c>
      <c r="E72" s="146">
        <v>0</v>
      </c>
      <c r="F72" s="87">
        <f t="shared" si="11"/>
        <v>0.13383147853736091</v>
      </c>
      <c r="G72" s="15">
        <v>6.0000000000000001E-3</v>
      </c>
      <c r="H72" s="91">
        <f t="shared" si="12"/>
        <v>18.290302066772654</v>
      </c>
      <c r="I72" s="15">
        <v>0.82</v>
      </c>
      <c r="J72" s="91">
        <f t="shared" si="13"/>
        <v>0.20074721780604132</v>
      </c>
      <c r="K72" s="15">
        <v>8.9999999999999993E-3</v>
      </c>
      <c r="L72" s="78">
        <f t="shared" si="10"/>
        <v>166.84324324324325</v>
      </c>
      <c r="M72" s="7">
        <v>7.48</v>
      </c>
      <c r="N72" s="1"/>
    </row>
    <row r="73" spans="1:14" ht="17" x14ac:dyDescent="0.2">
      <c r="A73" s="46">
        <v>14</v>
      </c>
      <c r="B73" s="159" t="s">
        <v>12</v>
      </c>
      <c r="C73" s="143">
        <f>Analiza_CANTITATIVA!AC73</f>
        <v>10.079491255961845</v>
      </c>
      <c r="D73" s="84">
        <f t="shared" si="9"/>
        <v>10.079491255961845</v>
      </c>
      <c r="E73" s="146">
        <v>0</v>
      </c>
      <c r="F73" s="87">
        <f t="shared" si="11"/>
        <v>0</v>
      </c>
      <c r="G73" s="15">
        <v>0</v>
      </c>
      <c r="H73" s="91">
        <f t="shared" si="12"/>
        <v>9.9786963434022269</v>
      </c>
      <c r="I73" s="15">
        <v>0.99</v>
      </c>
      <c r="J73" s="91">
        <f t="shared" si="13"/>
        <v>0</v>
      </c>
      <c r="K73" s="15">
        <v>0</v>
      </c>
      <c r="L73" s="78">
        <f t="shared" si="10"/>
        <v>90.614626391096991</v>
      </c>
      <c r="M73" s="7">
        <v>8.99</v>
      </c>
      <c r="N73" s="1"/>
    </row>
    <row r="74" spans="1:14" ht="17" x14ac:dyDescent="0.2">
      <c r="A74" s="46">
        <v>15</v>
      </c>
      <c r="B74" s="159" t="s">
        <v>13</v>
      </c>
      <c r="C74" s="143">
        <f>Analiza_CANTITATIVA!AC74</f>
        <v>30.27027027027027</v>
      </c>
      <c r="D74" s="84">
        <f t="shared" si="9"/>
        <v>26.335135135135136</v>
      </c>
      <c r="E74" s="146">
        <v>13</v>
      </c>
      <c r="F74" s="87">
        <f t="shared" si="11"/>
        <v>3.4235675675675679</v>
      </c>
      <c r="G74" s="15">
        <v>0.13</v>
      </c>
      <c r="H74" s="91">
        <f t="shared" si="12"/>
        <v>2.6335135135135137</v>
      </c>
      <c r="I74" s="15">
        <v>0.1</v>
      </c>
      <c r="J74" s="91">
        <f t="shared" si="13"/>
        <v>0.26335135135135135</v>
      </c>
      <c r="K74" s="15">
        <v>0.01</v>
      </c>
      <c r="L74" s="78">
        <f t="shared" si="10"/>
        <v>37.659243243243246</v>
      </c>
      <c r="M74" s="7">
        <v>1.43</v>
      </c>
      <c r="N74" s="1"/>
    </row>
    <row r="75" spans="1:14" ht="34" x14ac:dyDescent="0.2">
      <c r="A75" s="285">
        <v>16</v>
      </c>
      <c r="B75" s="160" t="s">
        <v>14</v>
      </c>
      <c r="C75" s="156">
        <f>SUM(C76:C78)</f>
        <v>349.22098569157384</v>
      </c>
      <c r="D75" s="83">
        <f>SUM(D76:D78)</f>
        <v>349.22098569157384</v>
      </c>
      <c r="E75" s="19"/>
      <c r="F75" s="88">
        <f>SUM(F76:F78)</f>
        <v>10.299205087440381</v>
      </c>
      <c r="G75" s="19"/>
      <c r="H75" s="92">
        <f>SUM(H76:H78)</f>
        <v>6.1232909379968197</v>
      </c>
      <c r="I75" s="19"/>
      <c r="J75" s="92">
        <f>SUM(J76:J78)</f>
        <v>16.218441971383147</v>
      </c>
      <c r="K75" s="19"/>
      <c r="L75" s="79">
        <f>SUM(L76:L78)</f>
        <v>178.0445151033386</v>
      </c>
      <c r="M75" s="8"/>
      <c r="N75" s="1"/>
    </row>
    <row r="76" spans="1:14" ht="17" x14ac:dyDescent="0.2">
      <c r="A76" s="285"/>
      <c r="B76" s="161" t="s">
        <v>66</v>
      </c>
      <c r="C76" s="157">
        <f>Analiza_CANTITATIVA!AC76</f>
        <v>278.21939586645465</v>
      </c>
      <c r="D76" s="84">
        <f t="shared" ref="D76:D79" si="14">IFERROR(IF($C76=0,"",$C76-E76),"")</f>
        <v>278.21939586645465</v>
      </c>
      <c r="E76" s="137">
        <v>0</v>
      </c>
      <c r="F76" s="89">
        <f t="shared" si="11"/>
        <v>8.346581875993639</v>
      </c>
      <c r="G76" s="17">
        <v>0.03</v>
      </c>
      <c r="H76" s="93">
        <f t="shared" si="12"/>
        <v>5.5643879173290927</v>
      </c>
      <c r="I76" s="17">
        <v>0.02</v>
      </c>
      <c r="J76" s="93">
        <f t="shared" si="13"/>
        <v>13.910969793322733</v>
      </c>
      <c r="K76" s="17">
        <v>0.05</v>
      </c>
      <c r="L76" s="80">
        <f t="shared" si="10"/>
        <v>144.67408585055642</v>
      </c>
      <c r="M76" s="13">
        <v>0.52</v>
      </c>
      <c r="N76" s="1"/>
    </row>
    <row r="77" spans="1:14" ht="17" x14ac:dyDescent="0.2">
      <c r="A77" s="285"/>
      <c r="B77" s="161" t="s">
        <v>64</v>
      </c>
      <c r="C77" s="157">
        <f>Analiza_CANTITATIVA!AC77</f>
        <v>53.25914149443561</v>
      </c>
      <c r="D77" s="84">
        <f t="shared" si="14"/>
        <v>53.25914149443561</v>
      </c>
      <c r="E77" s="137">
        <v>0</v>
      </c>
      <c r="F77" s="89">
        <f t="shared" si="11"/>
        <v>1.5977742448330683</v>
      </c>
      <c r="G77" s="17">
        <v>0.03</v>
      </c>
      <c r="H77" s="93">
        <f t="shared" si="12"/>
        <v>2.6629570747217807E-2</v>
      </c>
      <c r="I77" s="17">
        <v>5.0000000000000001E-4</v>
      </c>
      <c r="J77" s="93">
        <f t="shared" si="13"/>
        <v>1.5977742448330683</v>
      </c>
      <c r="K77" s="17">
        <v>0.03</v>
      </c>
      <c r="L77" s="80">
        <f t="shared" si="10"/>
        <v>24.49920508744038</v>
      </c>
      <c r="M77" s="13">
        <v>0.46</v>
      </c>
      <c r="N77" s="1"/>
    </row>
    <row r="78" spans="1:14" ht="17" x14ac:dyDescent="0.2">
      <c r="A78" s="285"/>
      <c r="B78" s="161" t="s">
        <v>65</v>
      </c>
      <c r="C78" s="157">
        <f>Analiza_CANTITATIVA!AC78</f>
        <v>17.742448330683622</v>
      </c>
      <c r="D78" s="84">
        <f t="shared" si="14"/>
        <v>17.742448330683622</v>
      </c>
      <c r="E78" s="137">
        <v>0</v>
      </c>
      <c r="F78" s="89">
        <f t="shared" si="11"/>
        <v>0.35484896661367243</v>
      </c>
      <c r="G78" s="17">
        <v>0.02</v>
      </c>
      <c r="H78" s="93">
        <f t="shared" si="12"/>
        <v>0.53227344992050862</v>
      </c>
      <c r="I78" s="17">
        <v>0.03</v>
      </c>
      <c r="J78" s="93">
        <f t="shared" si="13"/>
        <v>0.70969793322734487</v>
      </c>
      <c r="K78" s="17">
        <v>0.04</v>
      </c>
      <c r="L78" s="80">
        <f t="shared" si="10"/>
        <v>8.8712241653418111</v>
      </c>
      <c r="M78" s="13">
        <v>0.5</v>
      </c>
      <c r="N78" s="1"/>
    </row>
    <row r="79" spans="1:14" ht="34" x14ac:dyDescent="0.2">
      <c r="A79" s="46">
        <v>17</v>
      </c>
      <c r="B79" s="159" t="s">
        <v>15</v>
      </c>
      <c r="C79" s="143">
        <f>Analiza_CANTITATIVA!AC79</f>
        <v>38.15580286168521</v>
      </c>
      <c r="D79" s="82">
        <f t="shared" si="14"/>
        <v>38.15580286168521</v>
      </c>
      <c r="E79" s="146">
        <v>0</v>
      </c>
      <c r="F79" s="87">
        <f t="shared" si="11"/>
        <v>6.1049284578696339</v>
      </c>
      <c r="G79" s="15">
        <v>0.16</v>
      </c>
      <c r="H79" s="91">
        <f t="shared" si="12"/>
        <v>3.4340222575516686</v>
      </c>
      <c r="I79" s="15">
        <v>0.09</v>
      </c>
      <c r="J79" s="91">
        <f t="shared" si="13"/>
        <v>0.38155802861685212</v>
      </c>
      <c r="K79" s="15">
        <v>0.01</v>
      </c>
      <c r="L79" s="78">
        <f t="shared" si="10"/>
        <v>76.693163751987257</v>
      </c>
      <c r="M79" s="7">
        <v>2.0099999999999998</v>
      </c>
      <c r="N79" s="1"/>
    </row>
    <row r="80" spans="1:14" ht="17" x14ac:dyDescent="0.2">
      <c r="A80" s="46">
        <v>18</v>
      </c>
      <c r="B80" s="159" t="s">
        <v>67</v>
      </c>
      <c r="C80" s="143">
        <f>Analiza_CANTITATIVA!AC80</f>
        <v>6.0572337042925275</v>
      </c>
      <c r="D80" s="82">
        <f t="shared" ref="D80" si="15">IFERROR(IF($C80=0,"",$C80-E80*C80/100),"")</f>
        <v>5.8149443561208267</v>
      </c>
      <c r="E80" s="146">
        <v>4</v>
      </c>
      <c r="F80" s="87">
        <f t="shared" si="11"/>
        <v>1.5118855325914149</v>
      </c>
      <c r="G80" s="15">
        <v>0.26</v>
      </c>
      <c r="H80" s="91">
        <f t="shared" si="12"/>
        <v>1.5700349761526233</v>
      </c>
      <c r="I80" s="15">
        <v>0.27</v>
      </c>
      <c r="J80" s="91">
        <f t="shared" si="13"/>
        <v>0</v>
      </c>
      <c r="K80" s="15">
        <v>0</v>
      </c>
      <c r="L80" s="78">
        <f t="shared" si="10"/>
        <v>22.561984101748806</v>
      </c>
      <c r="M80" s="7">
        <v>3.88</v>
      </c>
      <c r="N80" s="1"/>
    </row>
    <row r="81" spans="1:14" ht="17" x14ac:dyDescent="0.2">
      <c r="A81" s="285">
        <v>19</v>
      </c>
      <c r="B81" s="160" t="s">
        <v>16</v>
      </c>
      <c r="C81" s="156">
        <f>SUM(C82:C87)</f>
        <v>185.48012718600953</v>
      </c>
      <c r="D81" s="83">
        <f>SUM(D82:D87)</f>
        <v>171.97575516693163</v>
      </c>
      <c r="E81" s="19"/>
      <c r="F81" s="88">
        <f>SUM(F82:F87)</f>
        <v>37.909182034976148</v>
      </c>
      <c r="G81" s="19"/>
      <c r="H81" s="92">
        <f>SUM(H82:H87)</f>
        <v>13.046116852146262</v>
      </c>
      <c r="I81" s="19"/>
      <c r="J81" s="92">
        <f>SUM(J82:J87)</f>
        <v>7.9352146263910974</v>
      </c>
      <c r="K81" s="19"/>
      <c r="L81" s="79">
        <f>SUM(L82:L87)</f>
        <v>467.64387917329094</v>
      </c>
      <c r="M81" s="8"/>
      <c r="N81" s="1"/>
    </row>
    <row r="82" spans="1:14" ht="17" x14ac:dyDescent="0.2">
      <c r="A82" s="285"/>
      <c r="B82" s="161" t="s">
        <v>68</v>
      </c>
      <c r="C82" s="157">
        <f>Analiza_CANTITATIVA!AC82</f>
        <v>32.193958664546898</v>
      </c>
      <c r="D82" s="84">
        <f t="shared" ref="D82:D88" si="16">IFERROR(IF($C82=0,"",$C82-E82*C82/100),"")</f>
        <v>24.145468998410173</v>
      </c>
      <c r="E82" s="137">
        <v>25</v>
      </c>
      <c r="F82" s="89">
        <f t="shared" si="11"/>
        <v>5.0222575516693162</v>
      </c>
      <c r="G82" s="34">
        <v>0.20799999999999999</v>
      </c>
      <c r="H82" s="93">
        <f t="shared" si="12"/>
        <v>2.124801271860095</v>
      </c>
      <c r="I82" s="34">
        <v>8.7999999999999995E-2</v>
      </c>
      <c r="J82" s="93">
        <f t="shared" si="13"/>
        <v>1.4487281399046104</v>
      </c>
      <c r="K82" s="34">
        <v>0.06</v>
      </c>
      <c r="L82" s="80">
        <f t="shared" si="10"/>
        <v>28.733108108108105</v>
      </c>
      <c r="M82" s="13">
        <v>1.19</v>
      </c>
      <c r="N82" s="1"/>
    </row>
    <row r="83" spans="1:14" ht="17" x14ac:dyDescent="0.2">
      <c r="A83" s="285"/>
      <c r="B83" s="162" t="s">
        <v>101</v>
      </c>
      <c r="C83" s="157">
        <f>Analiza_CANTITATIVA!AC83</f>
        <v>108.10810810810811</v>
      </c>
      <c r="D83" s="84">
        <f t="shared" si="16"/>
        <v>108.10810810810811</v>
      </c>
      <c r="E83" s="137"/>
      <c r="F83" s="89">
        <f t="shared" si="11"/>
        <v>22.486486486486488</v>
      </c>
      <c r="G83" s="34">
        <v>0.20799999999999999</v>
      </c>
      <c r="H83" s="93">
        <f t="shared" si="12"/>
        <v>9.513513513513514</v>
      </c>
      <c r="I83" s="34">
        <v>8.7999999999999995E-2</v>
      </c>
      <c r="J83" s="93">
        <f t="shared" si="13"/>
        <v>6.4864864864864868</v>
      </c>
      <c r="K83" s="34">
        <v>0.06</v>
      </c>
      <c r="L83" s="80">
        <f t="shared" si="10"/>
        <v>128.64864864864865</v>
      </c>
      <c r="M83" s="13">
        <v>1.19</v>
      </c>
      <c r="N83" s="1"/>
    </row>
    <row r="84" spans="1:14" ht="17" x14ac:dyDescent="0.2">
      <c r="A84" s="285"/>
      <c r="B84" s="141" t="s">
        <v>114</v>
      </c>
      <c r="C84" s="157">
        <f>Analiza_CANTITATIVA!AC84</f>
        <v>20.826709062003179</v>
      </c>
      <c r="D84" s="84">
        <f t="shared" si="16"/>
        <v>20.826709062003179</v>
      </c>
      <c r="E84" s="137"/>
      <c r="F84" s="89">
        <f t="shared" si="11"/>
        <v>6.2688394276629564</v>
      </c>
      <c r="G84" s="34">
        <v>0.30099999999999999</v>
      </c>
      <c r="H84" s="93">
        <f t="shared" si="12"/>
        <v>0.14578696343402225</v>
      </c>
      <c r="I84" s="34">
        <v>7.0000000000000001E-3</v>
      </c>
      <c r="J84" s="93">
        <f t="shared" si="13"/>
        <v>0</v>
      </c>
      <c r="K84" s="34"/>
      <c r="L84" s="80">
        <f t="shared" si="10"/>
        <v>281.16057233704294</v>
      </c>
      <c r="M84" s="13">
        <v>13.5</v>
      </c>
      <c r="N84" s="1"/>
    </row>
    <row r="85" spans="1:14" ht="17" x14ac:dyDescent="0.2">
      <c r="A85" s="285"/>
      <c r="B85" s="141" t="s">
        <v>115</v>
      </c>
      <c r="C85" s="157">
        <f>Analiza_CANTITATIVA!AC85</f>
        <v>4.2130365659777418</v>
      </c>
      <c r="D85" s="84">
        <f t="shared" si="16"/>
        <v>3.7917329093799674</v>
      </c>
      <c r="E85" s="137">
        <v>10</v>
      </c>
      <c r="F85" s="89">
        <f t="shared" si="11"/>
        <v>1.0806438791732906</v>
      </c>
      <c r="G85" s="34">
        <v>0.28499999999999998</v>
      </c>
      <c r="H85" s="93">
        <f t="shared" si="12"/>
        <v>0.20475357710651823</v>
      </c>
      <c r="I85" s="34">
        <v>5.3999999999999999E-2</v>
      </c>
      <c r="J85" s="93">
        <f t="shared" si="13"/>
        <v>0</v>
      </c>
      <c r="K85" s="34"/>
      <c r="L85" s="80">
        <f t="shared" si="10"/>
        <v>6.4459459459459447</v>
      </c>
      <c r="M85" s="13">
        <v>1.7</v>
      </c>
      <c r="N85" s="1"/>
    </row>
    <row r="86" spans="1:14" ht="17" x14ac:dyDescent="0.2">
      <c r="A86" s="285"/>
      <c r="B86" s="141" t="s">
        <v>116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7" x14ac:dyDescent="0.2">
      <c r="A87" s="285"/>
      <c r="B87" s="161" t="s">
        <v>69</v>
      </c>
      <c r="C87" s="157">
        <f>Analiza_CANTITATIVA!AC87</f>
        <v>20.138314785373609</v>
      </c>
      <c r="D87" s="84">
        <f t="shared" si="16"/>
        <v>15.103736089030207</v>
      </c>
      <c r="E87" s="137">
        <v>25</v>
      </c>
      <c r="F87" s="89">
        <f t="shared" si="11"/>
        <v>3.0509546899841018</v>
      </c>
      <c r="G87" s="34">
        <v>0.20200000000000001</v>
      </c>
      <c r="H87" s="93">
        <f t="shared" si="12"/>
        <v>1.0572615262321146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22.65560413354531</v>
      </c>
      <c r="M87" s="13">
        <v>1.5</v>
      </c>
      <c r="N87" s="1"/>
    </row>
    <row r="88" spans="1:14" ht="17" x14ac:dyDescent="0.2">
      <c r="A88" s="46">
        <v>20</v>
      </c>
      <c r="B88" s="159" t="s">
        <v>17</v>
      </c>
      <c r="C88" s="143">
        <f>Analiza_CANTITATIVA!AC88</f>
        <v>23.847376788553262</v>
      </c>
      <c r="D88" s="84">
        <f t="shared" si="16"/>
        <v>13.59300476947536</v>
      </c>
      <c r="E88" s="146">
        <v>43</v>
      </c>
      <c r="F88" s="87">
        <f t="shared" si="11"/>
        <v>2.3108108108108114</v>
      </c>
      <c r="G88" s="15">
        <v>0.17</v>
      </c>
      <c r="H88" s="91">
        <f t="shared" si="12"/>
        <v>0.63887122416534192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19.845786963434026</v>
      </c>
      <c r="M88" s="7">
        <v>1.46</v>
      </c>
      <c r="N88" s="1"/>
    </row>
    <row r="89" spans="1:14" ht="34" x14ac:dyDescent="0.2">
      <c r="A89" s="46">
        <v>21</v>
      </c>
      <c r="B89" s="159" t="s">
        <v>18</v>
      </c>
      <c r="C89" s="143">
        <f>Analiza_CANTITATIVA!AC89</f>
        <v>8.7440381558028619</v>
      </c>
      <c r="D89" s="82">
        <f t="shared" ref="D89:D100" si="17">IFERROR(IF($C89=0,"",$C89-E89),"")</f>
        <v>8.7440381558028619</v>
      </c>
      <c r="E89" s="146">
        <v>0</v>
      </c>
      <c r="F89" s="87">
        <f t="shared" si="11"/>
        <v>0.24483306836248014</v>
      </c>
      <c r="G89" s="35">
        <v>2.8000000000000001E-2</v>
      </c>
      <c r="H89" s="91">
        <f t="shared" si="12"/>
        <v>1.7488076311605725</v>
      </c>
      <c r="I89" s="35">
        <v>0.2</v>
      </c>
      <c r="J89" s="91">
        <f t="shared" si="13"/>
        <v>0.27980922098569161</v>
      </c>
      <c r="K89" s="35">
        <v>3.2000000000000001E-2</v>
      </c>
      <c r="L89" s="78">
        <f t="shared" si="10"/>
        <v>17.488076311605724</v>
      </c>
      <c r="M89" s="38">
        <v>2</v>
      </c>
      <c r="N89" s="1"/>
    </row>
    <row r="90" spans="1:14" ht="17" x14ac:dyDescent="0.2">
      <c r="A90" s="46">
        <v>22</v>
      </c>
      <c r="B90" s="159" t="s">
        <v>19</v>
      </c>
      <c r="C90" s="143">
        <f>Analiza_CANTITATIVA!AC90</f>
        <v>0.1899841017488077</v>
      </c>
      <c r="D90" s="82">
        <f t="shared" si="17"/>
        <v>0.1899841017488077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7" x14ac:dyDescent="0.2">
      <c r="A91" s="46">
        <v>23</v>
      </c>
      <c r="B91" s="159" t="s">
        <v>20</v>
      </c>
      <c r="C91" s="143">
        <f>Analiza_CANTITATIVA!AC91</f>
        <v>1.9634340222575521</v>
      </c>
      <c r="D91" s="82">
        <f t="shared" si="17"/>
        <v>1.9634340222575521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7" x14ac:dyDescent="0.2">
      <c r="A92" s="46">
        <v>24</v>
      </c>
      <c r="B92" s="159" t="s">
        <v>21</v>
      </c>
      <c r="C92" s="143">
        <f>Analiza_CANTITATIVA!AC92</f>
        <v>0.2066772655007949</v>
      </c>
      <c r="D92" s="82">
        <f t="shared" si="17"/>
        <v>0.2066772655007949</v>
      </c>
      <c r="E92" s="146">
        <v>0</v>
      </c>
      <c r="F92" s="87">
        <f t="shared" si="11"/>
        <v>1.7360890302066775E-2</v>
      </c>
      <c r="G92" s="15">
        <v>8.4000000000000005E-2</v>
      </c>
      <c r="H92" s="91">
        <f t="shared" si="12"/>
        <v>3.9268680445151034E-3</v>
      </c>
      <c r="I92" s="15">
        <v>1.9E-2</v>
      </c>
      <c r="J92" s="91">
        <f t="shared" si="13"/>
        <v>3.740858505564388E-2</v>
      </c>
      <c r="K92" s="15">
        <v>0.18099999999999999</v>
      </c>
      <c r="L92" s="78">
        <f t="shared" si="10"/>
        <v>0.21701112877583467</v>
      </c>
      <c r="M92" s="7">
        <v>1.05</v>
      </c>
      <c r="N92" s="1"/>
    </row>
    <row r="93" spans="1:14" ht="54" customHeight="1" thickBot="1" x14ac:dyDescent="0.25">
      <c r="A93" s="57">
        <v>25</v>
      </c>
      <c r="B93" s="206" t="s">
        <v>22</v>
      </c>
      <c r="C93" s="203">
        <f>Analiza_CANTITATIVA!AC93</f>
        <v>7.3926868044515102</v>
      </c>
      <c r="D93" s="85">
        <f t="shared" si="17"/>
        <v>7.3926868044515102</v>
      </c>
      <c r="E93" s="146">
        <v>0</v>
      </c>
      <c r="F93" s="231">
        <f t="shared" si="11"/>
        <v>1.4785373608903021</v>
      </c>
      <c r="G93" s="15">
        <v>0.2</v>
      </c>
      <c r="H93" s="94">
        <f t="shared" si="12"/>
        <v>5.1748807631160565</v>
      </c>
      <c r="I93" s="15">
        <v>0.7</v>
      </c>
      <c r="J93" s="94">
        <f t="shared" si="13"/>
        <v>0.73926868044515104</v>
      </c>
      <c r="K93" s="15">
        <v>0.1</v>
      </c>
      <c r="L93" s="240">
        <f t="shared" si="10"/>
        <v>48.052464228934817</v>
      </c>
      <c r="M93" s="7">
        <v>6.5</v>
      </c>
      <c r="N93" s="1"/>
    </row>
    <row r="94" spans="1:14" ht="17" x14ac:dyDescent="0.2">
      <c r="A94" s="207">
        <v>26</v>
      </c>
      <c r="B94" s="208" t="s">
        <v>74</v>
      </c>
      <c r="C94" s="220">
        <f>Analiza_CANTITATIVA!AC94</f>
        <v>6.5818759936406996</v>
      </c>
      <c r="D94" s="221">
        <f t="shared" si="17"/>
        <v>6.5818759936406996</v>
      </c>
      <c r="E94" s="146">
        <v>0</v>
      </c>
      <c r="F94" s="232">
        <f t="shared" si="11"/>
        <v>0.329093799682035</v>
      </c>
      <c r="G94" s="15">
        <v>0.05</v>
      </c>
      <c r="H94" s="232">
        <f t="shared" si="12"/>
        <v>1.31637519872814E-2</v>
      </c>
      <c r="I94" s="15">
        <v>2E-3</v>
      </c>
      <c r="J94" s="232">
        <f t="shared" si="13"/>
        <v>0.85564387917329099</v>
      </c>
      <c r="K94" s="15">
        <v>0.13</v>
      </c>
      <c r="L94" s="232">
        <f t="shared" si="10"/>
        <v>2.63275039745628</v>
      </c>
      <c r="M94" s="7">
        <v>0.4</v>
      </c>
      <c r="N94" s="1"/>
    </row>
    <row r="95" spans="1:14" ht="17" x14ac:dyDescent="0.2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7" x14ac:dyDescent="0.2">
      <c r="A96" s="211">
        <v>28</v>
      </c>
      <c r="B96" s="212" t="s">
        <v>100</v>
      </c>
      <c r="C96" s="222">
        <f>Analiza_CANTITATIVA!AC96</f>
        <v>7.9491255961844187</v>
      </c>
      <c r="D96" s="223">
        <f t="shared" si="17"/>
        <v>7.9491255961844187</v>
      </c>
      <c r="E96" s="146"/>
      <c r="F96" s="233">
        <f t="shared" si="11"/>
        <v>0.19872813990461047</v>
      </c>
      <c r="G96" s="15">
        <v>2.5000000000000001E-2</v>
      </c>
      <c r="H96" s="233">
        <f t="shared" si="12"/>
        <v>2.3847376788553257E-2</v>
      </c>
      <c r="I96" s="15">
        <v>3.0000000000000001E-3</v>
      </c>
      <c r="J96" s="233">
        <f t="shared" si="13"/>
        <v>0.37360890302066768</v>
      </c>
      <c r="K96" s="15">
        <v>4.7E-2</v>
      </c>
      <c r="L96" s="233">
        <f t="shared" si="10"/>
        <v>2.8616852146263905</v>
      </c>
      <c r="M96" s="7">
        <v>0.36</v>
      </c>
      <c r="N96" s="1"/>
    </row>
    <row r="97" spans="1:18" ht="17" x14ac:dyDescent="0.2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7" x14ac:dyDescent="0.2">
      <c r="A98" s="215">
        <v>30</v>
      </c>
      <c r="B98" s="216" t="s">
        <v>81</v>
      </c>
      <c r="C98" s="222">
        <f>Analiza_CANTITATIVA!AC98</f>
        <v>5.4372019077901426</v>
      </c>
      <c r="D98" s="223">
        <f t="shared" si="17"/>
        <v>5.4372019077901426</v>
      </c>
      <c r="E98" s="146">
        <v>0</v>
      </c>
      <c r="F98" s="233">
        <f t="shared" si="11"/>
        <v>0.13593004769475356</v>
      </c>
      <c r="G98" s="35">
        <v>2.5000000000000001E-2</v>
      </c>
      <c r="H98" s="233">
        <f t="shared" si="12"/>
        <v>5.4372019077901429E-2</v>
      </c>
      <c r="I98" s="35">
        <v>0.01</v>
      </c>
      <c r="J98" s="233">
        <f t="shared" si="13"/>
        <v>3.0665818759936401</v>
      </c>
      <c r="K98" s="35">
        <v>0.56399999999999995</v>
      </c>
      <c r="L98" s="233">
        <f t="shared" si="10"/>
        <v>11.961844197138314</v>
      </c>
      <c r="M98" s="38">
        <v>2.2000000000000002</v>
      </c>
      <c r="N98" s="1"/>
    </row>
    <row r="99" spans="1:18" ht="17" x14ac:dyDescent="0.2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7" x14ac:dyDescent="0.2">
      <c r="A100" s="213">
        <v>32</v>
      </c>
      <c r="B100" s="214" t="s">
        <v>79</v>
      </c>
      <c r="C100" s="222">
        <f>Analiza_CANTITATIVA!AC100</f>
        <v>67.567567567567565</v>
      </c>
      <c r="D100" s="224">
        <f t="shared" si="17"/>
        <v>67.567567567567565</v>
      </c>
      <c r="E100" s="147">
        <v>0</v>
      </c>
      <c r="F100" s="234">
        <f t="shared" si="11"/>
        <v>0.13513513513513514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7.4324324324324325</v>
      </c>
      <c r="K100" s="237">
        <v>0.11</v>
      </c>
      <c r="L100" s="234">
        <f t="shared" si="10"/>
        <v>31.081081081081081</v>
      </c>
      <c r="M100" s="7">
        <v>0.46</v>
      </c>
      <c r="N100" s="1"/>
    </row>
    <row r="101" spans="1:18" ht="17" x14ac:dyDescent="0.2">
      <c r="A101" s="217">
        <v>33</v>
      </c>
      <c r="B101" s="214" t="s">
        <v>103</v>
      </c>
      <c r="C101" s="225">
        <f>Analiza_CANTITATIVA!AC101</f>
        <v>0.31796502384737679</v>
      </c>
      <c r="D101" s="226">
        <f t="shared" ref="D101:D102" si="18">IFERROR(IF($C101=0,"",$C101-E101),"")</f>
        <v>0.31796502384737679</v>
      </c>
      <c r="E101" s="229"/>
      <c r="F101" s="235">
        <f t="shared" si="11"/>
        <v>6.3593004769475367E-2</v>
      </c>
      <c r="G101" s="229">
        <v>0.2</v>
      </c>
      <c r="H101" s="238">
        <f t="shared" si="12"/>
        <v>4.4515103338632754E-2</v>
      </c>
      <c r="I101" s="229">
        <v>0.14000000000000001</v>
      </c>
      <c r="J101" s="238">
        <f t="shared" si="13"/>
        <v>0.17170111287758347</v>
      </c>
      <c r="K101" s="229">
        <v>0.54</v>
      </c>
      <c r="L101" s="235">
        <f t="shared" si="10"/>
        <v>0.72813990461049283</v>
      </c>
      <c r="M101" s="242">
        <v>2.29</v>
      </c>
      <c r="N101" s="1"/>
    </row>
    <row r="102" spans="1:18" ht="18" thickBot="1" x14ac:dyDescent="0.25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7" thickBot="1" x14ac:dyDescent="0.25">
      <c r="A103" s="323" t="s">
        <v>80</v>
      </c>
      <c r="B103" s="324"/>
      <c r="C103" s="241">
        <f>SUM(C6:C9,C19:C21,C48,C52,C66:C67,C71:C75,C79:C81,C88:C102)</f>
        <v>1574.7798092209855</v>
      </c>
      <c r="D103" s="241">
        <f>SUM(D6:D9,D19:D21,D48,D52,D66:D67,D71:D75,D79:D81,D88:D102)</f>
        <v>1427.6524642289346</v>
      </c>
      <c r="E103" s="205"/>
      <c r="F103" s="241">
        <f>SUM(F6:F9,F19:F21,F48,F52,F66:F67,F71:F75,F79:F81,F88:F102)</f>
        <v>90.701585294117635</v>
      </c>
      <c r="G103" s="205"/>
      <c r="H103" s="241">
        <f>SUM(H6:H9,H19:H21,H48,H52,H66:H67,H71:H75,H79:H81,H88:H102)</f>
        <v>67.471459141494435</v>
      </c>
      <c r="I103" s="205"/>
      <c r="J103" s="241">
        <f>SUM(J6:J9,J19:J21,J48,J52,J66:J67,J71:J75,J79:J81,J88:J102)</f>
        <v>246.13482130365659</v>
      </c>
      <c r="K103" s="205"/>
      <c r="L103" s="241">
        <f>SUM(L6:L9,L19:L21,L48,L52,L66:L67,L71:L75,L79:L81,L88:L102)</f>
        <v>2151.9326669316379</v>
      </c>
      <c r="M103" s="243"/>
      <c r="N103" s="1"/>
    </row>
    <row r="106" spans="1:18" x14ac:dyDescent="0.2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2021-05-06T10:05:05Z</dcterms:modified>
</cp:coreProperties>
</file>