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7A" lockStructure="1"/>
  <bookViews>
    <workbookView xWindow="240" yWindow="285" windowWidth="14805" windowHeight="7830" tabRatio="703"/>
  </bookViews>
  <sheets>
    <sheet name="Analiza_CANTITATIVA" sheetId="3" r:id="rId1"/>
    <sheet name="Analiza_CALITATIVA" sheetId="4" r:id="rId2"/>
  </sheets>
  <definedNames>
    <definedName name="_xlnm.Print_Titles" localSheetId="1">Analiza_CALITATIVA!$1:$4</definedName>
    <definedName name="_xlnm.Print_Titles" localSheetId="0">Analiza_CANTITATIVA!$1:$4</definedName>
    <definedName name="_xlnm.Print_Area" localSheetId="1">Analiza_CALITATIVA!$A$2:$L$103</definedName>
  </definedNames>
  <calcPr calcId="162913"/>
</workbook>
</file>

<file path=xl/calcChain.xml><?xml version="1.0" encoding="utf-8"?>
<calcChain xmlns="http://schemas.openxmlformats.org/spreadsheetml/2006/main">
  <c r="AA48" i="3" l="1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84" i="3"/>
  <c r="AB85" i="3"/>
  <c r="AB86" i="3"/>
  <c r="Y81" i="3"/>
  <c r="X81" i="3"/>
  <c r="Y75" i="3"/>
  <c r="X75" i="3"/>
  <c r="Y67" i="3"/>
  <c r="X67" i="3"/>
  <c r="Y52" i="3"/>
  <c r="X52" i="3"/>
  <c r="Y9" i="3"/>
  <c r="X9" i="3"/>
  <c r="Y21" i="3"/>
  <c r="X21" i="3"/>
  <c r="AB37" i="3"/>
  <c r="AB38" i="3"/>
  <c r="AB39" i="3"/>
  <c r="AB40" i="3"/>
  <c r="AB41" i="3"/>
  <c r="AB42" i="3"/>
  <c r="AB43" i="3"/>
  <c r="AB44" i="3"/>
  <c r="AB45" i="3"/>
  <c r="AB46" i="3"/>
  <c r="AB25" i="3"/>
  <c r="AB26" i="3"/>
  <c r="AB36" i="3"/>
  <c r="AB51" i="3" l="1"/>
  <c r="C48" i="3"/>
  <c r="AB102" i="3" l="1"/>
  <c r="AB101" i="3"/>
  <c r="AB96" i="3" l="1"/>
  <c r="AB95" i="3"/>
  <c r="AA21" i="3"/>
  <c r="Z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83" i="3"/>
  <c r="AB47" i="3"/>
  <c r="AB97" i="3" l="1"/>
  <c r="AB98" i="3"/>
  <c r="AB99" i="3"/>
  <c r="AB100" i="3"/>
  <c r="AB5" i="3"/>
  <c r="AB17" i="3"/>
  <c r="AB18" i="3"/>
  <c r="AA9" i="3"/>
  <c r="Z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C84" i="3" l="1"/>
  <c r="C84" i="4" s="1"/>
  <c r="AC85" i="3"/>
  <c r="C85" i="4" s="1"/>
  <c r="AC86" i="3"/>
  <c r="C86" i="4" s="1"/>
  <c r="AC37" i="3"/>
  <c r="AC41" i="3"/>
  <c r="C41" i="4" s="1"/>
  <c r="AC45" i="3"/>
  <c r="C45" i="4" s="1"/>
  <c r="AC40" i="3"/>
  <c r="C40" i="4" s="1"/>
  <c r="AC44" i="3"/>
  <c r="C44" i="4" s="1"/>
  <c r="AC43" i="3"/>
  <c r="C43" i="4" s="1"/>
  <c r="AC38" i="3"/>
  <c r="C38" i="4" s="1"/>
  <c r="AC39" i="3"/>
  <c r="C39" i="4" s="1"/>
  <c r="AC46" i="3"/>
  <c r="AC42" i="3"/>
  <c r="C42" i="4" s="1"/>
  <c r="AC51" i="3"/>
  <c r="C51" i="4" s="1"/>
  <c r="D51" i="4" s="1"/>
  <c r="L51" i="4" s="1"/>
  <c r="AC25" i="3"/>
  <c r="C25" i="4" s="1"/>
  <c r="AC26" i="3"/>
  <c r="C26" i="4" s="1"/>
  <c r="AC36" i="3"/>
  <c r="C36" i="4" s="1"/>
  <c r="AC47" i="3"/>
  <c r="C47" i="4" s="1"/>
  <c r="AC102" i="3"/>
  <c r="C102" i="4" s="1"/>
  <c r="AC101" i="3"/>
  <c r="C101" i="4" s="1"/>
  <c r="AC95" i="3"/>
  <c r="C95" i="4" s="1"/>
  <c r="AC83" i="3"/>
  <c r="C83" i="4" s="1"/>
  <c r="AC96" i="3"/>
  <c r="C96" i="4" s="1"/>
  <c r="AC97" i="3"/>
  <c r="C97" i="4" s="1"/>
  <c r="AC17" i="3"/>
  <c r="C17" i="4" s="1"/>
  <c r="AC100" i="3"/>
  <c r="C100" i="4" s="1"/>
  <c r="AC98" i="3"/>
  <c r="C98" i="4" s="1"/>
  <c r="AC99" i="3"/>
  <c r="C99" i="4" s="1"/>
  <c r="AC18" i="3"/>
  <c r="C18" i="4" s="1"/>
  <c r="C1" i="4"/>
  <c r="AB94" i="3"/>
  <c r="AC94" i="3" s="1"/>
  <c r="C94" i="4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2" i="3"/>
  <c r="AC82" i="3" s="1"/>
  <c r="AB80" i="3"/>
  <c r="AC80" i="3" s="1"/>
  <c r="AB79" i="3"/>
  <c r="AC79" i="3" s="1"/>
  <c r="AB78" i="3"/>
  <c r="AC78" i="3" s="1"/>
  <c r="AB77" i="3"/>
  <c r="AC77" i="3" s="1"/>
  <c r="AB76" i="3"/>
  <c r="AC76" i="3" s="1"/>
  <c r="AB74" i="3"/>
  <c r="AC74" i="3" s="1"/>
  <c r="AB73" i="3"/>
  <c r="AC73" i="3" s="1"/>
  <c r="AB72" i="3"/>
  <c r="AC72" i="3" s="1"/>
  <c r="AB71" i="3"/>
  <c r="AC71" i="3" s="1"/>
  <c r="AB70" i="3"/>
  <c r="AC70" i="3" s="1"/>
  <c r="AB69" i="3"/>
  <c r="AC69" i="3" s="1"/>
  <c r="AB68" i="3"/>
  <c r="AC68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53" i="3"/>
  <c r="AC53" i="3" s="1"/>
  <c r="AB50" i="3"/>
  <c r="AC50" i="3" s="1"/>
  <c r="AB49" i="3"/>
  <c r="AC49" i="3" s="1"/>
  <c r="AB35" i="3"/>
  <c r="AC35" i="3" s="1"/>
  <c r="AB34" i="3"/>
  <c r="AC34" i="3" s="1"/>
  <c r="AB33" i="3"/>
  <c r="AC33" i="3" s="1"/>
  <c r="AB32" i="3"/>
  <c r="AC32" i="3" s="1"/>
  <c r="AB31" i="3"/>
  <c r="AC31" i="3" s="1"/>
  <c r="AB30" i="3"/>
  <c r="AC30" i="3" s="1"/>
  <c r="AB29" i="3"/>
  <c r="AC29" i="3" s="1"/>
  <c r="AB28" i="3"/>
  <c r="AC28" i="3" s="1"/>
  <c r="AB27" i="3"/>
  <c r="AC27" i="3" s="1"/>
  <c r="AB24" i="3"/>
  <c r="AC24" i="3" s="1"/>
  <c r="AB23" i="3"/>
  <c r="AC23" i="3" s="1"/>
  <c r="AB22" i="3"/>
  <c r="AC22" i="3" s="1"/>
  <c r="AB20" i="3"/>
  <c r="AC20" i="3" s="1"/>
  <c r="AB19" i="3"/>
  <c r="AC19" i="3" s="1"/>
  <c r="AB16" i="3"/>
  <c r="AC16" i="3" s="1"/>
  <c r="AB15" i="3"/>
  <c r="AC15" i="3" s="1"/>
  <c r="AB14" i="3"/>
  <c r="AC14" i="3" s="1"/>
  <c r="AB13" i="3"/>
  <c r="AC13" i="3" s="1"/>
  <c r="AB12" i="3"/>
  <c r="AC12" i="3" s="1"/>
  <c r="AB11" i="3"/>
  <c r="AC11" i="3" s="1"/>
  <c r="AB10" i="3"/>
  <c r="AC10" i="3" s="1"/>
  <c r="AB8" i="3"/>
  <c r="AC8" i="3" s="1"/>
  <c r="AB7" i="3"/>
  <c r="AC7" i="3" s="1"/>
  <c r="AB6" i="3"/>
  <c r="AC6" i="3" s="1"/>
  <c r="M52" i="3"/>
  <c r="N52" i="3"/>
  <c r="O52" i="3"/>
  <c r="P52" i="3"/>
  <c r="Q52" i="3"/>
  <c r="R52" i="3"/>
  <c r="S52" i="3"/>
  <c r="T52" i="3"/>
  <c r="U52" i="3"/>
  <c r="V52" i="3"/>
  <c r="W52" i="3"/>
  <c r="Z52" i="3"/>
  <c r="AA52" i="3"/>
  <c r="M67" i="3"/>
  <c r="N67" i="3"/>
  <c r="O67" i="3"/>
  <c r="P67" i="3"/>
  <c r="Q67" i="3"/>
  <c r="R67" i="3"/>
  <c r="S67" i="3"/>
  <c r="T67" i="3"/>
  <c r="U67" i="3"/>
  <c r="V67" i="3"/>
  <c r="W67" i="3"/>
  <c r="Z67" i="3"/>
  <c r="AA67" i="3"/>
  <c r="M75" i="3"/>
  <c r="N75" i="3"/>
  <c r="O75" i="3"/>
  <c r="P75" i="3"/>
  <c r="Q75" i="3"/>
  <c r="R75" i="3"/>
  <c r="S75" i="3"/>
  <c r="T75" i="3"/>
  <c r="U75" i="3"/>
  <c r="V75" i="3"/>
  <c r="W75" i="3"/>
  <c r="Z75" i="3"/>
  <c r="AA75" i="3"/>
  <c r="M81" i="3"/>
  <c r="N81" i="3"/>
  <c r="O81" i="3"/>
  <c r="P81" i="3"/>
  <c r="Q81" i="3"/>
  <c r="R81" i="3"/>
  <c r="S81" i="3"/>
  <c r="T81" i="3"/>
  <c r="U81" i="3"/>
  <c r="V81" i="3"/>
  <c r="W81" i="3"/>
  <c r="Z81" i="3"/>
  <c r="AA81" i="3"/>
  <c r="D86" i="4" l="1"/>
  <c r="H86" i="4" s="1"/>
  <c r="D85" i="4"/>
  <c r="F85" i="4" s="1"/>
  <c r="D84" i="4"/>
  <c r="F84" i="4" s="1"/>
  <c r="D38" i="4"/>
  <c r="L38" i="4" s="1"/>
  <c r="D45" i="4"/>
  <c r="F45" i="4" s="1"/>
  <c r="D39" i="4"/>
  <c r="L39" i="4" s="1"/>
  <c r="D42" i="4"/>
  <c r="H42" i="4" s="1"/>
  <c r="D43" i="4"/>
  <c r="J43" i="4" s="1"/>
  <c r="D41" i="4"/>
  <c r="L41" i="4" s="1"/>
  <c r="D40" i="4"/>
  <c r="H40" i="4" s="1"/>
  <c r="D44" i="4"/>
  <c r="H44" i="4" s="1"/>
  <c r="C46" i="4"/>
  <c r="D46" i="4" s="1"/>
  <c r="L46" i="4" s="1"/>
  <c r="C37" i="4"/>
  <c r="F51" i="4"/>
  <c r="J51" i="4"/>
  <c r="D26" i="4"/>
  <c r="J26" i="4" s="1"/>
  <c r="D36" i="4"/>
  <c r="L36" i="4" s="1"/>
  <c r="D25" i="4"/>
  <c r="F25" i="4" s="1"/>
  <c r="H51" i="4"/>
  <c r="D101" i="4"/>
  <c r="J101" i="4" s="1"/>
  <c r="D102" i="4"/>
  <c r="H102" i="4" s="1"/>
  <c r="D95" i="4"/>
  <c r="H95" i="4" s="1"/>
  <c r="D96" i="4"/>
  <c r="H96" i="4" s="1"/>
  <c r="D47" i="4"/>
  <c r="L47" i="4" s="1"/>
  <c r="D83" i="4"/>
  <c r="F83" i="4" s="1"/>
  <c r="D17" i="4"/>
  <c r="H17" i="4" s="1"/>
  <c r="D18" i="4"/>
  <c r="F18" i="4" s="1"/>
  <c r="C75" i="3"/>
  <c r="D75" i="3"/>
  <c r="E75" i="3"/>
  <c r="F75" i="3"/>
  <c r="G75" i="3"/>
  <c r="H75" i="3"/>
  <c r="I75" i="3"/>
  <c r="J75" i="3"/>
  <c r="K75" i="3"/>
  <c r="L75" i="3"/>
  <c r="L43" i="4" l="1"/>
  <c r="J41" i="4"/>
  <c r="J84" i="4"/>
  <c r="J85" i="4"/>
  <c r="L84" i="4"/>
  <c r="J86" i="4"/>
  <c r="F41" i="4"/>
  <c r="J45" i="4"/>
  <c r="H43" i="4"/>
  <c r="J39" i="4"/>
  <c r="H38" i="4"/>
  <c r="J40" i="4"/>
  <c r="H39" i="4"/>
  <c r="H45" i="4"/>
  <c r="J38" i="4"/>
  <c r="L86" i="4"/>
  <c r="F44" i="4"/>
  <c r="F40" i="4"/>
  <c r="L42" i="4"/>
  <c r="F39" i="4"/>
  <c r="L45" i="4"/>
  <c r="F38" i="4"/>
  <c r="H84" i="4"/>
  <c r="L85" i="4"/>
  <c r="L44" i="4"/>
  <c r="H85" i="4"/>
  <c r="F86" i="4"/>
  <c r="J44" i="4"/>
  <c r="L40" i="4"/>
  <c r="H41" i="4"/>
  <c r="F43" i="4"/>
  <c r="F42" i="4"/>
  <c r="D37" i="4"/>
  <c r="L37" i="4" s="1"/>
  <c r="J42" i="4"/>
  <c r="F46" i="4"/>
  <c r="H46" i="4"/>
  <c r="J46" i="4"/>
  <c r="H26" i="4"/>
  <c r="J25" i="4"/>
  <c r="H36" i="4"/>
  <c r="L25" i="4"/>
  <c r="F36" i="4"/>
  <c r="F26" i="4"/>
  <c r="H25" i="4"/>
  <c r="J36" i="4"/>
  <c r="L26" i="4"/>
  <c r="F95" i="4"/>
  <c r="L101" i="4"/>
  <c r="H101" i="4"/>
  <c r="F102" i="4"/>
  <c r="F101" i="4"/>
  <c r="L96" i="4"/>
  <c r="L102" i="4"/>
  <c r="J102" i="4"/>
  <c r="J96" i="4"/>
  <c r="H47" i="4"/>
  <c r="F47" i="4"/>
  <c r="F96" i="4"/>
  <c r="J95" i="4"/>
  <c r="J47" i="4"/>
  <c r="L95" i="4"/>
  <c r="J83" i="4"/>
  <c r="L83" i="4"/>
  <c r="H83" i="4"/>
  <c r="L17" i="4"/>
  <c r="F17" i="4"/>
  <c r="J18" i="4"/>
  <c r="L18" i="4"/>
  <c r="J17" i="4"/>
  <c r="H18" i="4"/>
  <c r="AB75" i="3"/>
  <c r="AC75" i="3" s="1"/>
  <c r="F37" i="4" l="1"/>
  <c r="H37" i="4"/>
  <c r="J37" i="4"/>
  <c r="C6" i="4"/>
  <c r="AE6" i="3"/>
  <c r="AF93" i="3"/>
  <c r="C93" i="4"/>
  <c r="AE93" i="3"/>
  <c r="C8" i="4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9" i="4"/>
  <c r="D19" i="4" s="1"/>
  <c r="C20" i="4"/>
  <c r="D20" i="4" s="1"/>
  <c r="C22" i="4"/>
  <c r="C23" i="4"/>
  <c r="D23" i="4" s="1"/>
  <c r="C24" i="4"/>
  <c r="D24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49" i="4"/>
  <c r="D49" i="4" s="1"/>
  <c r="C50" i="4"/>
  <c r="C52" i="3"/>
  <c r="D52" i="3"/>
  <c r="E52" i="3"/>
  <c r="F52" i="3"/>
  <c r="G52" i="3"/>
  <c r="H52" i="3"/>
  <c r="I52" i="3"/>
  <c r="J52" i="3"/>
  <c r="K52" i="3"/>
  <c r="L52" i="3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3"/>
  <c r="D67" i="3"/>
  <c r="E67" i="3"/>
  <c r="F67" i="3"/>
  <c r="G67" i="3"/>
  <c r="H67" i="3"/>
  <c r="I67" i="3"/>
  <c r="J67" i="3"/>
  <c r="K67" i="3"/>
  <c r="L67" i="3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6" i="4"/>
  <c r="C77" i="4"/>
  <c r="C78" i="4"/>
  <c r="C79" i="4"/>
  <c r="C80" i="4"/>
  <c r="D80" i="4" s="1"/>
  <c r="C81" i="3"/>
  <c r="D81" i="3"/>
  <c r="E81" i="3"/>
  <c r="F81" i="3"/>
  <c r="G81" i="3"/>
  <c r="H81" i="3"/>
  <c r="I81" i="3"/>
  <c r="J81" i="3"/>
  <c r="K81" i="3"/>
  <c r="L81" i="3"/>
  <c r="C82" i="4"/>
  <c r="D82" i="4" s="1"/>
  <c r="C87" i="4"/>
  <c r="D87" i="4" s="1"/>
  <c r="C88" i="4"/>
  <c r="D88" i="4" s="1"/>
  <c r="C89" i="4"/>
  <c r="C90" i="4"/>
  <c r="C91" i="4"/>
  <c r="C92" i="4"/>
  <c r="D50" i="4" l="1"/>
  <c r="D48" i="4" s="1"/>
  <c r="C48" i="4"/>
  <c r="D22" i="4"/>
  <c r="D21" i="4" s="1"/>
  <c r="C21" i="4"/>
  <c r="C9" i="4"/>
  <c r="AB81" i="3"/>
  <c r="AC81" i="3" s="1"/>
  <c r="AB21" i="3"/>
  <c r="AC21" i="3" s="1"/>
  <c r="AB67" i="3"/>
  <c r="AC67" i="3" s="1"/>
  <c r="AB52" i="3"/>
  <c r="AC52" i="3" s="1"/>
  <c r="AB48" i="3"/>
  <c r="AC48" i="3" s="1"/>
  <c r="C7" i="4"/>
  <c r="AE7" i="3"/>
  <c r="AB9" i="3"/>
  <c r="AC9" i="3" s="1"/>
  <c r="AE91" i="3"/>
  <c r="AE79" i="3"/>
  <c r="AE73" i="3"/>
  <c r="AE8" i="3"/>
  <c r="AE90" i="3"/>
  <c r="AE72" i="3"/>
  <c r="AE89" i="3"/>
  <c r="AE71" i="3"/>
  <c r="AE20" i="3"/>
  <c r="AE92" i="3"/>
  <c r="AE88" i="3"/>
  <c r="AE80" i="3"/>
  <c r="AE74" i="3"/>
  <c r="AE66" i="3"/>
  <c r="AE19" i="3"/>
  <c r="AE21" i="3" l="1"/>
  <c r="AE75" i="3"/>
  <c r="AE52" i="3"/>
  <c r="AE81" i="3"/>
  <c r="AE67" i="3"/>
  <c r="AE48" i="3"/>
  <c r="AF72" i="3"/>
  <c r="AF79" i="3"/>
  <c r="AF6" i="3"/>
  <c r="AF92" i="3"/>
  <c r="AF71" i="3"/>
  <c r="AF66" i="3"/>
  <c r="AF20" i="3"/>
  <c r="AF91" i="3"/>
  <c r="AF74" i="3"/>
  <c r="AF88" i="3"/>
  <c r="AF19" i="3"/>
  <c r="AF89" i="3"/>
  <c r="AF8" i="3"/>
  <c r="AF7" i="3"/>
  <c r="AF90" i="3"/>
  <c r="AF80" i="3"/>
  <c r="AF73" i="3"/>
  <c r="AF21" i="3"/>
  <c r="AF48" i="3" l="1"/>
  <c r="AF9" i="3"/>
  <c r="AE9" i="3"/>
  <c r="AF67" i="3"/>
  <c r="AF81" i="3"/>
  <c r="AF52" i="3"/>
  <c r="AF75" i="3"/>
  <c r="D8" i="4" l="1"/>
  <c r="L8" i="4" s="1"/>
  <c r="D7" i="4"/>
  <c r="H7" i="4" s="1"/>
  <c r="D6" i="4"/>
  <c r="J20" i="4"/>
  <c r="L19" i="4"/>
  <c r="L15" i="4"/>
  <c r="L14" i="4"/>
  <c r="J13" i="4"/>
  <c r="L12" i="4"/>
  <c r="J11" i="4"/>
  <c r="L10" i="4"/>
  <c r="D100" i="4"/>
  <c r="D99" i="4"/>
  <c r="H99" i="4" s="1"/>
  <c r="D98" i="4"/>
  <c r="L98" i="4" s="1"/>
  <c r="D97" i="4"/>
  <c r="F97" i="4" s="1"/>
  <c r="D94" i="4"/>
  <c r="L94" i="4" s="1"/>
  <c r="D93" i="4"/>
  <c r="J93" i="4" s="1"/>
  <c r="D92" i="4"/>
  <c r="J92" i="4" s="1"/>
  <c r="D91" i="4"/>
  <c r="J91" i="4" s="1"/>
  <c r="D90" i="4"/>
  <c r="L90" i="4" s="1"/>
  <c r="D89" i="4"/>
  <c r="J89" i="4" s="1"/>
  <c r="J88" i="4"/>
  <c r="C81" i="4"/>
  <c r="L87" i="4"/>
  <c r="J82" i="4"/>
  <c r="L80" i="4"/>
  <c r="D79" i="4"/>
  <c r="F79" i="4" s="1"/>
  <c r="D78" i="4"/>
  <c r="L78" i="4" s="1"/>
  <c r="D77" i="4"/>
  <c r="H77" i="4" s="1"/>
  <c r="D76" i="4"/>
  <c r="J76" i="4" s="1"/>
  <c r="C75" i="4"/>
  <c r="L74" i="4"/>
  <c r="C67" i="4"/>
  <c r="J73" i="4"/>
  <c r="L72" i="4"/>
  <c r="H71" i="4"/>
  <c r="L70" i="4"/>
  <c r="H69" i="4"/>
  <c r="L68" i="4"/>
  <c r="L66" i="4"/>
  <c r="J64" i="4"/>
  <c r="L63" i="4"/>
  <c r="L62" i="4"/>
  <c r="L61" i="4"/>
  <c r="J60" i="4"/>
  <c r="L59" i="4"/>
  <c r="J58" i="4"/>
  <c r="L57" i="4"/>
  <c r="J56" i="4"/>
  <c r="L55" i="4"/>
  <c r="L54" i="4"/>
  <c r="L53" i="4"/>
  <c r="C52" i="4"/>
  <c r="L50" i="4"/>
  <c r="L23" i="4"/>
  <c r="J24" i="4"/>
  <c r="L27" i="4"/>
  <c r="L28" i="4"/>
  <c r="J30" i="4"/>
  <c r="L31" i="4"/>
  <c r="J32" i="4"/>
  <c r="L33" i="4"/>
  <c r="J34" i="4"/>
  <c r="L35" i="4"/>
  <c r="L22" i="4"/>
  <c r="C103" i="4" l="1"/>
  <c r="L100" i="4"/>
  <c r="L6" i="4"/>
  <c r="L16" i="4"/>
  <c r="D9" i="4"/>
  <c r="H78" i="4"/>
  <c r="L82" i="4"/>
  <c r="L81" i="4" s="1"/>
  <c r="L11" i="4"/>
  <c r="F11" i="4"/>
  <c r="H11" i="4"/>
  <c r="H82" i="4"/>
  <c r="H64" i="4"/>
  <c r="L71" i="4"/>
  <c r="F19" i="4"/>
  <c r="H19" i="4"/>
  <c r="J19" i="4"/>
  <c r="L64" i="4"/>
  <c r="F10" i="4"/>
  <c r="H10" i="4"/>
  <c r="J10" i="4"/>
  <c r="J71" i="4"/>
  <c r="L89" i="4"/>
  <c r="F16" i="4"/>
  <c r="H16" i="4"/>
  <c r="J16" i="4"/>
  <c r="J100" i="4"/>
  <c r="F100" i="4"/>
  <c r="F99" i="4"/>
  <c r="L99" i="4"/>
  <c r="J99" i="4"/>
  <c r="J98" i="4"/>
  <c r="F94" i="4"/>
  <c r="J94" i="4"/>
  <c r="F91" i="4"/>
  <c r="L91" i="4"/>
  <c r="H91" i="4"/>
  <c r="F89" i="4"/>
  <c r="L88" i="4"/>
  <c r="L73" i="4"/>
  <c r="F68" i="4"/>
  <c r="J68" i="4"/>
  <c r="L92" i="4"/>
  <c r="F92" i="4"/>
  <c r="H92" i="4"/>
  <c r="L93" i="4"/>
  <c r="H54" i="4"/>
  <c r="F76" i="4"/>
  <c r="H62" i="4"/>
  <c r="J62" i="4"/>
  <c r="F54" i="4"/>
  <c r="J54" i="4"/>
  <c r="F53" i="4"/>
  <c r="H53" i="4"/>
  <c r="J53" i="4"/>
  <c r="H20" i="4"/>
  <c r="L20" i="4"/>
  <c r="F20" i="4"/>
  <c r="F12" i="4"/>
  <c r="H12" i="4"/>
  <c r="J12" i="4"/>
  <c r="H8" i="4"/>
  <c r="J8" i="4"/>
  <c r="F6" i="4"/>
  <c r="J6" i="4"/>
  <c r="D81" i="4"/>
  <c r="H100" i="4"/>
  <c r="F98" i="4"/>
  <c r="H98" i="4"/>
  <c r="H97" i="4"/>
  <c r="J97" i="4"/>
  <c r="L97" i="4"/>
  <c r="H94" i="4"/>
  <c r="F93" i="4"/>
  <c r="H93" i="4"/>
  <c r="H90" i="4"/>
  <c r="F90" i="4"/>
  <c r="J90" i="4"/>
  <c r="F15" i="4"/>
  <c r="J15" i="4"/>
  <c r="H15" i="4"/>
  <c r="F14" i="4"/>
  <c r="H14" i="4"/>
  <c r="J14" i="4"/>
  <c r="H13" i="4"/>
  <c r="L13" i="4"/>
  <c r="F13" i="4"/>
  <c r="F22" i="4"/>
  <c r="J22" i="4"/>
  <c r="H22" i="4"/>
  <c r="F35" i="4"/>
  <c r="H35" i="4"/>
  <c r="J35" i="4"/>
  <c r="F34" i="4"/>
  <c r="L34" i="4"/>
  <c r="H34" i="4"/>
  <c r="F33" i="4"/>
  <c r="H33" i="4"/>
  <c r="J33" i="4"/>
  <c r="F32" i="4"/>
  <c r="L32" i="4"/>
  <c r="H32" i="4"/>
  <c r="F31" i="4"/>
  <c r="H31" i="4"/>
  <c r="J31" i="4"/>
  <c r="F30" i="4"/>
  <c r="L30" i="4"/>
  <c r="H30" i="4"/>
  <c r="F28" i="4"/>
  <c r="H28" i="4"/>
  <c r="J28" i="4"/>
  <c r="H27" i="4"/>
  <c r="J27" i="4"/>
  <c r="F27" i="4"/>
  <c r="F8" i="4"/>
  <c r="J7" i="4"/>
  <c r="L7" i="4"/>
  <c r="F7" i="4"/>
  <c r="H6" i="4"/>
  <c r="F82" i="4"/>
  <c r="F87" i="4"/>
  <c r="H87" i="4"/>
  <c r="J87" i="4"/>
  <c r="J81" i="4" s="1"/>
  <c r="H88" i="4"/>
  <c r="F88" i="4"/>
  <c r="H89" i="4"/>
  <c r="F80" i="4"/>
  <c r="H80" i="4"/>
  <c r="J80" i="4"/>
  <c r="J78" i="4"/>
  <c r="H79" i="4"/>
  <c r="J79" i="4"/>
  <c r="L79" i="4"/>
  <c r="F78" i="4"/>
  <c r="J77" i="4"/>
  <c r="L77" i="4"/>
  <c r="D75" i="4"/>
  <c r="F77" i="4"/>
  <c r="H76" i="4"/>
  <c r="L76" i="4"/>
  <c r="F74" i="4"/>
  <c r="J74" i="4"/>
  <c r="H74" i="4"/>
  <c r="F73" i="4"/>
  <c r="H73" i="4"/>
  <c r="H72" i="4"/>
  <c r="F72" i="4"/>
  <c r="J72" i="4"/>
  <c r="F71" i="4"/>
  <c r="H70" i="4"/>
  <c r="J70" i="4"/>
  <c r="F70" i="4"/>
  <c r="D67" i="4"/>
  <c r="J69" i="4"/>
  <c r="L69" i="4"/>
  <c r="L67" i="4" s="1"/>
  <c r="F69" i="4"/>
  <c r="H68" i="4"/>
  <c r="H55" i="4"/>
  <c r="F55" i="4"/>
  <c r="J55" i="4"/>
  <c r="F61" i="4"/>
  <c r="H61" i="4"/>
  <c r="J61" i="4"/>
  <c r="F62" i="4"/>
  <c r="D52" i="4"/>
  <c r="F63" i="4"/>
  <c r="H63" i="4"/>
  <c r="J63" i="4"/>
  <c r="F64" i="4"/>
  <c r="F65" i="4"/>
  <c r="H65" i="4"/>
  <c r="J65" i="4"/>
  <c r="L65" i="4"/>
  <c r="F66" i="4"/>
  <c r="J66" i="4"/>
  <c r="H66" i="4"/>
  <c r="H60" i="4"/>
  <c r="L60" i="4"/>
  <c r="F60" i="4"/>
  <c r="F59" i="4"/>
  <c r="H59" i="4"/>
  <c r="J59" i="4"/>
  <c r="H58" i="4"/>
  <c r="L58" i="4"/>
  <c r="F58" i="4"/>
  <c r="F57" i="4"/>
  <c r="H57" i="4"/>
  <c r="J57" i="4"/>
  <c r="H56" i="4"/>
  <c r="L56" i="4"/>
  <c r="F56" i="4"/>
  <c r="F50" i="4"/>
  <c r="J50" i="4"/>
  <c r="H50" i="4"/>
  <c r="F49" i="4"/>
  <c r="H49" i="4"/>
  <c r="J49" i="4"/>
  <c r="L49" i="4"/>
  <c r="L48" i="4" s="1"/>
  <c r="F29" i="4"/>
  <c r="H29" i="4"/>
  <c r="J29" i="4"/>
  <c r="L29" i="4"/>
  <c r="F24" i="4"/>
  <c r="L24" i="4"/>
  <c r="H24" i="4"/>
  <c r="F23" i="4"/>
  <c r="H23" i="4"/>
  <c r="J23" i="4"/>
  <c r="H48" i="4" l="1"/>
  <c r="J48" i="4"/>
  <c r="F48" i="4"/>
  <c r="D103" i="4"/>
  <c r="L21" i="4"/>
  <c r="H21" i="4"/>
  <c r="J21" i="4"/>
  <c r="F21" i="4"/>
  <c r="L9" i="4"/>
  <c r="J9" i="4"/>
  <c r="H9" i="4"/>
  <c r="F9" i="4"/>
  <c r="H81" i="4"/>
  <c r="F67" i="4"/>
  <c r="H67" i="4"/>
  <c r="J67" i="4"/>
  <c r="F81" i="4"/>
  <c r="H52" i="4" l="1"/>
  <c r="L52" i="4"/>
  <c r="J52" i="4"/>
  <c r="F52" i="4"/>
  <c r="L75" i="4" l="1"/>
  <c r="L103" i="4" s="1"/>
  <c r="F75" i="4"/>
  <c r="F103" i="4" s="1"/>
  <c r="J75" i="4"/>
  <c r="J103" i="4" s="1"/>
  <c r="H75" i="4"/>
  <c r="H103" i="4" s="1"/>
</calcChain>
</file>

<file path=xl/sharedStrings.xml><?xml version="1.0" encoding="utf-8"?>
<sst xmlns="http://schemas.openxmlformats.org/spreadsheetml/2006/main" count="220" uniqueCount="120">
  <si>
    <t>Pîine de grîu, pîine de grîu integrală</t>
  </si>
  <si>
    <t>Pîine de secară</t>
  </si>
  <si>
    <t>Făină de grîu, făină de grîu integrală</t>
  </si>
  <si>
    <t>Crupe și alte derivate a cerealelor integrale</t>
  </si>
  <si>
    <t>Paste făinoase</t>
  </si>
  <si>
    <t>Cartofi</t>
  </si>
  <si>
    <t>Legume</t>
  </si>
  <si>
    <t>Leguminoase (mazăre uscată șlefuită, fasole uscată, etc)</t>
  </si>
  <si>
    <t>Fructe proaspete</t>
  </si>
  <si>
    <t>Produse de cofetărie</t>
  </si>
  <si>
    <t>Zahăr, zahăr brut nerafinat</t>
  </si>
  <si>
    <t>Unt fără grăsimi vegetale</t>
  </si>
  <si>
    <t>Ulei</t>
  </si>
  <si>
    <t>Ouă</t>
  </si>
  <si>
    <t>Lapte și produse lactate acide lichide</t>
  </si>
  <si>
    <t>Brînză semigrasă (pînă la 5%)</t>
  </si>
  <si>
    <t>Carne</t>
  </si>
  <si>
    <t>Pește</t>
  </si>
  <si>
    <t>Smîntînă (grăsimea pînă la 15%)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</si>
  <si>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</si>
  <si>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</si>
  <si>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</si>
  <si>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</si>
  <si>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</si>
  <si>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</si>
  <si>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</si>
  <si>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</si>
  <si>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</si>
  <si>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Hrișcă</t>
  </si>
  <si>
    <t>Orez</t>
  </si>
  <si>
    <t>Porumb</t>
  </si>
  <si>
    <t>Grîu</t>
  </si>
  <si>
    <t>Griș</t>
  </si>
  <si>
    <t>Ovăz</t>
  </si>
  <si>
    <t>Orz</t>
  </si>
  <si>
    <t>Dovleac (bostan)</t>
  </si>
  <si>
    <t>Dovlecei</t>
  </si>
  <si>
    <t>Varză</t>
  </si>
  <si>
    <t>Ceapă</t>
  </si>
  <si>
    <t>Morcov</t>
  </si>
  <si>
    <t>Castraveți</t>
  </si>
  <si>
    <t>Sfeclă</t>
  </si>
  <si>
    <t>Tomate</t>
  </si>
  <si>
    <t>Brocoli</t>
  </si>
  <si>
    <t>Conopidă</t>
  </si>
  <si>
    <t>Ardei dulci</t>
  </si>
  <si>
    <t>Vînătă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</si>
  <si>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</si>
  <si>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</si>
  <si>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</si>
  <si>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</si>
  <si>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</si>
  <si>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</si>
  <si>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</si>
  <si>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</si>
  <si>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</si>
  <si>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</si>
  <si>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Clemantine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</si>
  <si>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</si>
  <si>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</si>
  <si>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</si>
  <si>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</si>
  <si>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</si>
  <si>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</si>
  <si>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</si>
  <si>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Iaurt</t>
  </si>
  <si>
    <t>Lapte</t>
  </si>
  <si>
    <t>Brînză tare (cașcaval)</t>
  </si>
  <si>
    <t>Carne  de pui</t>
  </si>
  <si>
    <t>Carne de bovină</t>
  </si>
  <si>
    <t>Fructe uscate+stafide</t>
  </si>
  <si>
    <t>Cota parte (%)</t>
  </si>
  <si>
    <t>Bruto</t>
  </si>
  <si>
    <t>Neto</t>
  </si>
  <si>
    <t>Mazăre conservată</t>
  </si>
  <si>
    <t>Castraveți murați</t>
  </si>
  <si>
    <t>Tomate în suc propriu</t>
  </si>
  <si>
    <t>Gem</t>
  </si>
  <si>
    <t>Pastă de tomate</t>
  </si>
  <si>
    <t>Suc</t>
  </si>
  <si>
    <t>TOTAL</t>
  </si>
  <si>
    <t>Magiun</t>
  </si>
  <si>
    <t>Persici</t>
  </si>
  <si>
    <t>Masa medie zilnică pentru un copil, g</t>
  </si>
  <si>
    <t>Nr.</t>
  </si>
  <si>
    <t>Deviere de la normă, ±g</t>
  </si>
  <si>
    <t>Analiza aspectului cantitativ al alimentaţiei</t>
  </si>
  <si>
    <t>Numărul de copii</t>
  </si>
  <si>
    <t>Norma la un copil (g)</t>
  </si>
  <si>
    <t>Media per copil în zi (g)</t>
  </si>
  <si>
    <t>Instituția:</t>
  </si>
  <si>
    <t>regim de activitate:</t>
  </si>
  <si>
    <t>12 ore</t>
  </si>
  <si>
    <t>Mei</t>
  </si>
  <si>
    <t>Arpacaș</t>
  </si>
  <si>
    <t>Total  (kg)</t>
  </si>
  <si>
    <t>Rădăcină de pătrunjel</t>
  </si>
  <si>
    <t>Rădăcină de țelină</t>
  </si>
  <si>
    <t>Fasole conservate</t>
  </si>
  <si>
    <t>Varză murată</t>
  </si>
  <si>
    <t>Păstări congelate</t>
  </si>
  <si>
    <t>Fileu de pui</t>
  </si>
  <si>
    <t>Pepene verde</t>
  </si>
  <si>
    <t>Cacao pudră</t>
  </si>
  <si>
    <t>Halva</t>
  </si>
  <si>
    <t>Ianuarie</t>
  </si>
  <si>
    <t>Linte</t>
  </si>
  <si>
    <t>Varză de pekin</t>
  </si>
  <si>
    <t>Varză roșie</t>
  </si>
  <si>
    <t>Porumb conservat</t>
  </si>
  <si>
    <t>Tulpină de țelină</t>
  </si>
  <si>
    <t>Mărar verde</t>
  </si>
  <si>
    <t>Pătrunjel verde</t>
  </si>
  <si>
    <t>Praz</t>
  </si>
  <si>
    <t>Usturoi</t>
  </si>
  <si>
    <t>Fileu de curcan</t>
  </si>
  <si>
    <t>Pulpă de curcan</t>
  </si>
  <si>
    <t>Carne de iepure</t>
  </si>
  <si>
    <t>Analiza aspectului calitativ al alimentaţiei luna Ianuarie</t>
  </si>
  <si>
    <t>IET  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</si>
</sst>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thin">
        <color theme="4"/>
      </top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/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/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/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/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-0.249977111117893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/>
      <diagonal/>
    </border>
    <border>
      <left style="thin">
        <color theme="4"/>
      </left>
      <right style="thin">
        <color theme="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/>
      <right/>
      <top style="thin">
        <color theme="3" tint="0.39997558519241921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-0.24997711111789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/>
      <right/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medium">
        <color theme="3" tint="-0.249977111117893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13" borderId="2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2" fontId="1" fillId="13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164" fontId="1" fillId="13" borderId="7" xfId="0" applyNumberFormat="1" applyFont="1" applyFill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</xf>
    <xf numFmtId="0" fontId="1" fillId="13" borderId="2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13" borderId="20" xfId="0" applyNumberFormat="1" applyFont="1" applyFill="1" applyBorder="1" applyAlignment="1">
      <alignment horizontal="center" vertical="center" wrapText="1"/>
    </xf>
    <xf numFmtId="2" fontId="1" fillId="11" borderId="21" xfId="0" applyNumberFormat="1" applyFont="1" applyFill="1" applyBorder="1" applyAlignment="1">
      <alignment horizontal="center" vertical="center" wrapText="1"/>
    </xf>
    <xf numFmtId="2" fontId="1" fillId="11" borderId="22" xfId="0" applyNumberFormat="1" applyFont="1" applyFill="1" applyBorder="1" applyAlignment="1">
      <alignment horizontal="center" vertical="center" wrapText="1"/>
    </xf>
    <xf numFmtId="2" fontId="1" fillId="11" borderId="23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13" borderId="9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2" fontId="1" fillId="13" borderId="46" xfId="0" applyNumberFormat="1" applyFont="1" applyFill="1" applyBorder="1" applyAlignment="1" applyProtection="1">
      <alignment horizontal="center" vertical="center"/>
    </xf>
    <xf numFmtId="2" fontId="2" fillId="0" borderId="46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9" xfId="0" applyNumberFormat="1" applyFont="1" applyBorder="1" applyAlignment="1" applyProtection="1">
      <alignment horizontal="center" vertical="center"/>
    </xf>
    <xf numFmtId="2" fontId="1" fillId="13" borderId="49" xfId="0" applyNumberFormat="1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2" fontId="1" fillId="0" borderId="51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13" borderId="52" xfId="0" applyNumberFormat="1" applyFont="1" applyFill="1" applyBorder="1" applyAlignment="1" applyProtection="1">
      <alignment horizontal="center" vertical="center"/>
    </xf>
    <xf numFmtId="2" fontId="2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3" fillId="8" borderId="5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14" borderId="59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 applyProtection="1">
      <alignment horizontal="center" vertical="center"/>
      <protection locked="0"/>
    </xf>
    <xf numFmtId="0" fontId="3" fillId="14" borderId="63" xfId="0" applyFont="1" applyFill="1" applyBorder="1" applyAlignment="1" applyProtection="1">
      <alignment horizontal="center" vertical="center"/>
      <protection locked="0"/>
    </xf>
    <xf numFmtId="0" fontId="3" fillId="14" borderId="64" xfId="0" applyFont="1" applyFill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2" fontId="2" fillId="11" borderId="49" xfId="0" applyNumberFormat="1" applyFont="1" applyFill="1" applyBorder="1" applyAlignment="1" applyProtection="1">
      <alignment horizontal="center" vertical="center"/>
    </xf>
    <xf numFmtId="164" fontId="2" fillId="11" borderId="7" xfId="0" applyNumberFormat="1" applyFont="1" applyFill="1" applyBorder="1" applyAlignment="1" applyProtection="1">
      <alignment horizontal="center" vertical="center"/>
    </xf>
    <xf numFmtId="2" fontId="2" fillId="11" borderId="52" xfId="0" applyNumberFormat="1" applyFont="1" applyFill="1" applyBorder="1" applyAlignment="1" applyProtection="1">
      <alignment horizontal="center" vertical="center"/>
    </xf>
    <xf numFmtId="2" fontId="2" fillId="11" borderId="7" xfId="0" applyNumberFormat="1" applyFont="1" applyFill="1" applyBorder="1" applyAlignment="1" applyProtection="1">
      <alignment horizontal="center" vertical="center"/>
    </xf>
    <xf numFmtId="2" fontId="2" fillId="11" borderId="46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" fillId="0" borderId="71" xfId="0" applyFont="1" applyBorder="1" applyAlignment="1" applyProtection="1">
      <alignment horizontal="center"/>
      <protection locked="0"/>
    </xf>
    <xf numFmtId="2" fontId="1" fillId="0" borderId="72" xfId="0" applyNumberFormat="1" applyFont="1" applyBorder="1" applyAlignment="1" applyProtection="1">
      <alignment horizontal="center" vertical="center"/>
    </xf>
    <xf numFmtId="164" fontId="13" fillId="11" borderId="7" xfId="0" applyNumberFormat="1" applyFont="1" applyFill="1" applyBorder="1" applyAlignment="1" applyProtection="1">
      <alignment horizontal="center" vertical="center"/>
    </xf>
    <xf numFmtId="164" fontId="14" fillId="11" borderId="7" xfId="0" applyNumberFormat="1" applyFont="1" applyFill="1" applyBorder="1" applyAlignment="1" applyProtection="1">
      <alignment horizontal="center" vertical="center"/>
    </xf>
    <xf numFmtId="164" fontId="1" fillId="11" borderId="7" xfId="0" applyNumberFormat="1" applyFont="1" applyFill="1" applyBorder="1" applyAlignment="1" applyProtection="1">
      <alignment horizontal="center" vertical="center"/>
    </xf>
    <xf numFmtId="164" fontId="1" fillId="11" borderId="8" xfId="0" applyNumberFormat="1" applyFont="1" applyFill="1" applyBorder="1" applyAlignment="1" applyProtection="1">
      <alignment horizontal="center" vertical="center"/>
    </xf>
    <xf numFmtId="0" fontId="1" fillId="11" borderId="73" xfId="0" applyFont="1" applyFill="1" applyBorder="1" applyAlignment="1" applyProtection="1">
      <alignment horizontal="center" vertical="center"/>
      <protection locked="0"/>
    </xf>
    <xf numFmtId="0" fontId="1" fillId="11" borderId="74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2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 applyProtection="1">
      <alignment horizontal="center" vertical="center"/>
    </xf>
    <xf numFmtId="2" fontId="1" fillId="0" borderId="76" xfId="0" applyNumberFormat="1" applyFont="1" applyBorder="1" applyAlignment="1" applyProtection="1">
      <alignment horizontal="center" vertical="center"/>
    </xf>
    <xf numFmtId="2" fontId="1" fillId="13" borderId="72" xfId="0" applyNumberFormat="1" applyFont="1" applyFill="1" applyBorder="1" applyAlignment="1" applyProtection="1">
      <alignment horizontal="center" vertical="center"/>
    </xf>
    <xf numFmtId="2" fontId="2" fillId="0" borderId="72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" fillId="0" borderId="77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Fill="1" applyBorder="1" applyAlignment="1">
      <alignment wrapText="1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Fill="1" applyBorder="1" applyAlignment="1">
      <alignment wrapText="1"/>
    </xf>
    <xf numFmtId="0" fontId="1" fillId="0" borderId="7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Fill="1" applyBorder="1" applyAlignment="1">
      <alignment wrapText="1"/>
    </xf>
    <xf numFmtId="0" fontId="1" fillId="11" borderId="81" xfId="0" applyFont="1" applyFill="1" applyBorder="1" applyAlignment="1" applyProtection="1">
      <alignment horizontal="center" vertical="center"/>
      <protection locked="0"/>
    </xf>
    <xf numFmtId="0" fontId="1" fillId="11" borderId="85" xfId="0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1" fillId="11" borderId="86" xfId="0" applyFont="1" applyFill="1" applyBorder="1" applyAlignment="1" applyProtection="1">
      <alignment horizontal="center" vertical="center"/>
      <protection locked="0"/>
    </xf>
    <xf numFmtId="0" fontId="1" fillId="11" borderId="87" xfId="0" applyFont="1" applyFill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78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4" xfId="0" applyFont="1" applyBorder="1" applyAlignment="1" applyProtection="1">
      <alignment horizontal="center"/>
      <protection locked="0"/>
    </xf>
    <xf numFmtId="0" fontId="1" fillId="11" borderId="89" xfId="0" applyFont="1" applyFill="1" applyBorder="1" applyAlignment="1" applyProtection="1">
      <alignment horizontal="center" vertical="center"/>
      <protection locked="0"/>
    </xf>
    <xf numFmtId="0" fontId="1" fillId="11" borderId="90" xfId="0" applyFont="1" applyFill="1" applyBorder="1" applyAlignment="1" applyProtection="1">
      <alignment horizontal="center" vertical="center"/>
      <protection locked="0"/>
    </xf>
    <xf numFmtId="0" fontId="1" fillId="11" borderId="92" xfId="0" applyFont="1" applyFill="1" applyBorder="1" applyAlignment="1">
      <alignment horizontal="center" vertical="center"/>
    </xf>
    <xf numFmtId="2" fontId="1" fillId="0" borderId="93" xfId="0" applyNumberFormat="1" applyFont="1" applyBorder="1" applyAlignment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2" fontId="1" fillId="0" borderId="85" xfId="0" applyNumberFormat="1" applyFont="1" applyFill="1" applyBorder="1" applyAlignment="1">
      <alignment horizontal="center" vertical="center" wrapText="1"/>
    </xf>
    <xf numFmtId="2" fontId="1" fillId="0" borderId="82" xfId="0" applyNumberFormat="1" applyFont="1" applyFill="1" applyBorder="1" applyAlignment="1">
      <alignment horizontal="center" vertical="center" wrapText="1"/>
    </xf>
    <xf numFmtId="0" fontId="1" fillId="11" borderId="94" xfId="0" applyFont="1" applyFill="1" applyBorder="1" applyAlignment="1">
      <alignment horizontal="center" vertical="center"/>
    </xf>
    <xf numFmtId="2" fontId="1" fillId="0" borderId="87" xfId="0" applyNumberFormat="1" applyFont="1" applyFill="1" applyBorder="1" applyAlignment="1">
      <alignment horizontal="center" vertical="center" wrapText="1"/>
    </xf>
    <xf numFmtId="0" fontId="1" fillId="11" borderId="95" xfId="0" applyFont="1" applyFill="1" applyBorder="1" applyAlignment="1">
      <alignment horizontal="center" vertical="center"/>
    </xf>
    <xf numFmtId="0" fontId="1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" fillId="11" borderId="8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8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" fontId="1" fillId="0" borderId="96" xfId="0" applyNumberFormat="1" applyFont="1" applyBorder="1" applyAlignment="1" applyProtection="1">
      <alignment horizontal="center" vertical="center"/>
    </xf>
    <xf numFmtId="0" fontId="0" fillId="0" borderId="0" xfId="0" applyBorder="1"/>
    <xf numFmtId="2" fontId="3" fillId="10" borderId="97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Fill="1" applyBorder="1" applyAlignment="1">
      <alignment wrapText="1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Fill="1" applyBorder="1" applyAlignment="1">
      <alignment wrapText="1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Fill="1" applyBorder="1" applyAlignment="1">
      <alignment wrapText="1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Fill="1" applyBorder="1" applyAlignment="1">
      <alignment wrapText="1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Fill="1" applyBorder="1" applyAlignment="1">
      <alignment wrapText="1"/>
    </xf>
    <xf numFmtId="0" fontId="1" fillId="0" borderId="103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wrapText="1"/>
    </xf>
    <xf numFmtId="2" fontId="1" fillId="0" borderId="99" xfId="0" applyNumberFormat="1" applyFont="1" applyBorder="1" applyAlignment="1" applyProtection="1">
      <alignment horizontal="center" vertical="center"/>
    </xf>
    <xf numFmtId="2" fontId="1" fillId="0" borderId="100" xfId="0" applyNumberFormat="1" applyFont="1" applyBorder="1" applyAlignment="1" applyProtection="1">
      <alignment horizontal="center" vertical="center"/>
    </xf>
    <xf numFmtId="2" fontId="1" fillId="0" borderId="105" xfId="0" applyNumberFormat="1" applyFont="1" applyBorder="1" applyAlignment="1" applyProtection="1">
      <alignment horizontal="center" vertical="center"/>
    </xf>
    <xf numFmtId="2" fontId="1" fillId="0" borderId="106" xfId="0" applyNumberFormat="1" applyFont="1" applyBorder="1" applyAlignment="1" applyProtection="1">
      <alignment horizontal="center" vertical="center"/>
    </xf>
    <xf numFmtId="2" fontId="1" fillId="0" borderId="107" xfId="0" applyNumberFormat="1" applyFont="1" applyBorder="1" applyAlignment="1" applyProtection="1">
      <alignment horizontal="center" vertical="center"/>
    </xf>
    <xf numFmtId="2" fontId="1" fillId="0" borderId="103" xfId="0" applyNumberFormat="1" applyFont="1" applyBorder="1" applyAlignment="1" applyProtection="1">
      <alignment horizontal="center" vertical="center"/>
    </xf>
    <xf numFmtId="2" fontId="1" fillId="11" borderId="104" xfId="0" applyNumberFormat="1" applyFont="1" applyFill="1" applyBorder="1" applyAlignment="1" applyProtection="1">
      <alignment horizontal="center" vertical="center"/>
    </xf>
    <xf numFmtId="2" fontId="1" fillId="0" borderId="108" xfId="0" applyNumberFormat="1" applyFont="1" applyBorder="1" applyAlignment="1" applyProtection="1">
      <alignment horizontal="center" vertical="center"/>
    </xf>
    <xf numFmtId="2" fontId="1" fillId="11" borderId="109" xfId="0" applyNumberFormat="1" applyFont="1" applyFill="1" applyBorder="1" applyAlignment="1" applyProtection="1">
      <alignment horizontal="center" vertical="center"/>
    </xf>
    <xf numFmtId="164" fontId="1" fillId="11" borderId="91" xfId="0" applyNumberFormat="1" applyFont="1" applyFill="1" applyBorder="1" applyAlignment="1" applyProtection="1">
      <alignment horizontal="center" vertical="center"/>
    </xf>
    <xf numFmtId="164" fontId="1" fillId="11" borderId="110" xfId="0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Border="1" applyAlignment="1" applyProtection="1">
      <alignment horizontal="center" vertical="center"/>
    </xf>
    <xf numFmtId="2" fontId="1" fillId="0" borderId="112" xfId="0" applyNumberFormat="1" applyFont="1" applyBorder="1" applyAlignment="1" applyProtection="1">
      <alignment horizontal="center" vertical="center"/>
    </xf>
    <xf numFmtId="2" fontId="1" fillId="0" borderId="113" xfId="0" applyNumberFormat="1" applyFont="1" applyBorder="1" applyAlignment="1" applyProtection="1">
      <alignment horizontal="center" vertical="center"/>
    </xf>
    <xf numFmtId="2" fontId="1" fillId="0" borderId="114" xfId="0" applyNumberFormat="1" applyFont="1" applyBorder="1" applyAlignment="1" applyProtection="1">
      <alignment horizontal="center" vertical="center"/>
    </xf>
    <xf numFmtId="2" fontId="1" fillId="0" borderId="115" xfId="0" applyNumberFormat="1" applyFont="1" applyBorder="1" applyAlignment="1" applyProtection="1">
      <alignment horizontal="center" vertical="center"/>
    </xf>
    <xf numFmtId="2" fontId="1" fillId="0" borderId="116" xfId="0" applyNumberFormat="1" applyFont="1" applyBorder="1" applyAlignment="1" applyProtection="1">
      <alignment horizontal="center" vertical="center"/>
    </xf>
    <xf numFmtId="164" fontId="1" fillId="0" borderId="91" xfId="0" applyNumberFormat="1" applyFont="1" applyBorder="1" applyAlignment="1" applyProtection="1">
      <alignment horizontal="center" vertical="center"/>
    </xf>
    <xf numFmtId="2" fontId="1" fillId="11" borderId="115" xfId="0" applyNumberFormat="1" applyFont="1" applyFill="1" applyBorder="1" applyAlignment="1" applyProtection="1">
      <alignment horizontal="center" vertical="center"/>
    </xf>
    <xf numFmtId="2" fontId="1" fillId="11" borderId="116" xfId="0" applyNumberFormat="1" applyFont="1" applyFill="1" applyBorder="1" applyAlignment="1" applyProtection="1">
      <alignment horizontal="center" vertical="center"/>
    </xf>
    <xf numFmtId="2" fontId="1" fillId="0" borderId="117" xfId="0" applyNumberFormat="1" applyFont="1" applyBorder="1" applyAlignment="1" applyProtection="1">
      <alignment horizontal="center" vertical="center"/>
    </xf>
    <xf numFmtId="2" fontId="3" fillId="10" borderId="98" xfId="0" applyNumberFormat="1" applyFont="1" applyFill="1" applyBorder="1" applyAlignment="1">
      <alignment horizontal="center" vertical="center"/>
    </xf>
    <xf numFmtId="164" fontId="1" fillId="0" borderId="120" xfId="0" applyNumberFormat="1" applyFont="1" applyBorder="1" applyAlignment="1" applyProtection="1">
      <alignment horizontal="center" vertical="center"/>
    </xf>
    <xf numFmtId="2" fontId="3" fillId="10" borderId="120" xfId="0" applyNumberFormat="1" applyFont="1" applyFill="1" applyBorder="1" applyAlignment="1">
      <alignment horizontal="center" vertical="center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8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</xf>
    <xf numFmtId="0" fontId="1" fillId="0" borderId="122" xfId="0" applyFont="1" applyBorder="1" applyAlignment="1" applyProtection="1">
      <alignment horizontal="center"/>
      <protection locked="0"/>
    </xf>
    <xf numFmtId="0" fontId="1" fillId="0" borderId="123" xfId="0" applyFont="1" applyBorder="1" applyAlignment="1" applyProtection="1">
      <alignment horizontal="center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13" borderId="68" xfId="0" applyFont="1" applyFill="1" applyBorder="1" applyAlignment="1" applyProtection="1">
      <alignment horizontal="center" vertical="center"/>
    </xf>
    <xf numFmtId="0" fontId="1" fillId="11" borderId="68" xfId="0" applyFont="1" applyFill="1" applyBorder="1" applyAlignment="1" applyProtection="1">
      <alignment horizontal="center" vertical="center"/>
      <protection locked="0"/>
    </xf>
    <xf numFmtId="0" fontId="3" fillId="8" borderId="129" xfId="0" applyFont="1" applyFill="1" applyBorder="1" applyAlignment="1" applyProtection="1">
      <alignment horizontal="center" vertical="center"/>
      <protection locked="0"/>
    </xf>
    <xf numFmtId="0" fontId="3" fillId="8" borderId="130" xfId="0" applyFont="1" applyFill="1" applyBorder="1" applyAlignment="1" applyProtection="1">
      <alignment horizontal="center" vertical="center"/>
      <protection locked="0"/>
    </xf>
    <xf numFmtId="0" fontId="3" fillId="8" borderId="131" xfId="0" applyFont="1" applyFill="1" applyBorder="1" applyAlignment="1" applyProtection="1">
      <alignment horizontal="center" vertical="center"/>
      <protection locked="0"/>
    </xf>
    <xf numFmtId="0" fontId="3" fillId="8" borderId="132" xfId="0" applyFont="1" applyFill="1" applyBorder="1" applyAlignment="1" applyProtection="1">
      <alignment horizontal="center" vertical="center"/>
      <protection locked="0"/>
    </xf>
    <xf numFmtId="0" fontId="3" fillId="14" borderId="121" xfId="0" applyFont="1" applyFill="1" applyBorder="1" applyAlignment="1">
      <alignment horizontal="center" vertical="center" wrapText="1"/>
    </xf>
    <xf numFmtId="0" fontId="3" fillId="14" borderId="129" xfId="0" applyFont="1" applyFill="1" applyBorder="1" applyAlignment="1" applyProtection="1">
      <alignment horizontal="center" vertical="center"/>
      <protection locked="0"/>
    </xf>
    <xf numFmtId="0" fontId="3" fillId="14" borderId="130" xfId="0" applyFont="1" applyFill="1" applyBorder="1" applyAlignment="1" applyProtection="1">
      <alignment horizontal="center" vertical="center"/>
      <protection locked="0"/>
    </xf>
    <xf numFmtId="0" fontId="3" fillId="14" borderId="131" xfId="0" applyFont="1" applyFill="1" applyBorder="1" applyAlignment="1" applyProtection="1">
      <alignment horizontal="center" vertical="center"/>
      <protection locked="0"/>
    </xf>
    <xf numFmtId="0" fontId="3" fillId="14" borderId="132" xfId="0" applyFont="1" applyFill="1" applyBorder="1" applyAlignment="1" applyProtection="1">
      <alignment horizontal="center" vertical="center"/>
      <protection locked="0"/>
    </xf>
    <xf numFmtId="165" fontId="1" fillId="0" borderId="133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13" borderId="72" xfId="0" applyNumberFormat="1" applyFont="1" applyFill="1" applyBorder="1" applyAlignment="1" applyProtection="1">
      <alignment horizontal="center" vertical="center"/>
    </xf>
    <xf numFmtId="165" fontId="1" fillId="0" borderId="96" xfId="0" applyNumberFormat="1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134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136" xfId="0" applyFont="1" applyBorder="1" applyAlignment="1" applyProtection="1">
      <alignment horizontal="center" vertical="center"/>
      <protection locked="0"/>
    </xf>
    <xf numFmtId="0" fontId="1" fillId="13" borderId="77" xfId="0" applyFont="1" applyFill="1" applyBorder="1" applyAlignment="1" applyProtection="1">
      <alignment horizontal="center" vertical="center"/>
    </xf>
    <xf numFmtId="0" fontId="1" fillId="13" borderId="136" xfId="0" applyFont="1" applyFill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137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 vertical="center"/>
      <protection locked="0"/>
    </xf>
    <xf numFmtId="0" fontId="1" fillId="11" borderId="77" xfId="0" applyFont="1" applyFill="1" applyBorder="1" applyAlignment="1" applyProtection="1">
      <alignment horizontal="center" vertical="center"/>
      <protection locked="0"/>
    </xf>
    <xf numFmtId="2" fontId="13" fillId="0" borderId="20" xfId="0" applyNumberFormat="1" applyFont="1" applyBorder="1" applyAlignment="1">
      <alignment vertical="center" wrapText="1"/>
    </xf>
    <xf numFmtId="0" fontId="13" fillId="11" borderId="20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wrapText="1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23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126" xfId="0" applyFont="1" applyFill="1" applyBorder="1" applyAlignment="1" applyProtection="1">
      <alignment horizontal="center" vertical="center"/>
      <protection locked="0"/>
    </xf>
    <xf numFmtId="0" fontId="7" fillId="8" borderId="128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3" fillId="0" borderId="4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 vertical="center"/>
    </xf>
    <xf numFmtId="0" fontId="3" fillId="10" borderId="118" xfId="0" applyFont="1" applyFill="1" applyBorder="1" applyAlignment="1">
      <alignment horizontal="center"/>
    </xf>
    <xf numFmtId="0" fontId="3" fillId="10" borderId="11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showZeros="0" tabSelected="1" zoomScale="60" zoomScaleNormal="60" zoomScaleSheetLayoutView="55" workbookViewId="0">
      <selection activeCell="U28" sqref="U28"/>
    </sheetView>
  </sheetViews>
  <sheetFormatPr defaultRowHeight="15" x14ac:dyDescent="0.25"/>
  <cols>
    <col min="1" max="1" width="5.28515625" customWidth="1"/>
    <col min="2" max="2" width="24.5703125" customWidth="1"/>
    <col min="3" max="12" width="7.7109375" style="66" bestFit="1" customWidth="1"/>
    <col min="13" max="23" width="7.7109375" style="4" customWidth="1"/>
    <col min="24" max="25" width="7.7109375" style="66" customWidth="1"/>
    <col min="26" max="27" width="7.7109375" style="4" customWidth="1"/>
    <col min="28" max="28" width="10.140625" customWidth="1"/>
    <col min="29" max="29" width="14.140625" style="5" customWidth="1"/>
    <col min="30" max="30" width="10.140625" style="5" customWidth="1"/>
    <col min="31" max="31" width="13.7109375" style="5" customWidth="1"/>
    <col min="32" max="32" width="13" style="5" customWidth="1"/>
  </cols>
  <sheetData>
    <row r="1" spans="1:32" s="74" customFormat="1" ht="25.5" customHeight="1" x14ac:dyDescent="0.25">
      <c r="F1" s="300" t="s">
        <v>90</v>
      </c>
      <c r="G1" s="300"/>
      <c r="H1" s="294" t="s">
        <v>119</v>
      </c>
      <c r="I1" s="294"/>
      <c r="J1" s="294"/>
      <c r="K1" s="294"/>
      <c r="L1" s="294"/>
      <c r="M1" s="294"/>
      <c r="N1" s="294"/>
      <c r="O1" s="294"/>
      <c r="P1" s="300" t="s">
        <v>91</v>
      </c>
      <c r="Q1" s="300"/>
      <c r="R1" s="300"/>
      <c r="S1" s="300"/>
      <c r="T1" s="294" t="s">
        <v>92</v>
      </c>
      <c r="U1" s="294"/>
      <c r="V1" s="294"/>
      <c r="W1" s="100"/>
      <c r="X1" s="100"/>
      <c r="Y1" s="100"/>
    </row>
    <row r="2" spans="1:32" ht="39" customHeight="1" thickBot="1" x14ac:dyDescent="0.3">
      <c r="A2" s="65"/>
      <c r="B2" s="65"/>
      <c r="C2" s="299" t="s">
        <v>86</v>
      </c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65"/>
      <c r="AC2" s="65"/>
      <c r="AD2" s="65"/>
      <c r="AE2" s="65"/>
      <c r="AF2" s="65"/>
    </row>
    <row r="3" spans="1:32" ht="24" customHeight="1" thickBot="1" x14ac:dyDescent="0.3">
      <c r="A3" s="314" t="s">
        <v>84</v>
      </c>
      <c r="B3" s="306" t="s">
        <v>27</v>
      </c>
      <c r="C3" s="295" t="s">
        <v>105</v>
      </c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7"/>
      <c r="X3" s="297"/>
      <c r="Y3" s="297"/>
      <c r="Z3" s="297"/>
      <c r="AA3" s="298"/>
      <c r="AB3" s="310" t="s">
        <v>95</v>
      </c>
      <c r="AC3" s="312" t="s">
        <v>89</v>
      </c>
      <c r="AD3" s="308" t="s">
        <v>88</v>
      </c>
      <c r="AE3" s="302" t="s">
        <v>85</v>
      </c>
      <c r="AF3" s="304" t="s">
        <v>71</v>
      </c>
    </row>
    <row r="4" spans="1:32" ht="51" customHeight="1" thickBot="1" x14ac:dyDescent="0.3">
      <c r="A4" s="315"/>
      <c r="B4" s="307"/>
      <c r="C4" s="103">
        <v>4</v>
      </c>
      <c r="D4" s="104">
        <v>5</v>
      </c>
      <c r="E4" s="104">
        <v>6</v>
      </c>
      <c r="F4" s="104">
        <v>11</v>
      </c>
      <c r="G4" s="104">
        <v>12</v>
      </c>
      <c r="H4" s="104">
        <v>13</v>
      </c>
      <c r="I4" s="104">
        <v>14</v>
      </c>
      <c r="J4" s="104">
        <v>15</v>
      </c>
      <c r="K4" s="104">
        <v>18</v>
      </c>
      <c r="L4" s="105">
        <v>19</v>
      </c>
      <c r="M4" s="107">
        <v>20</v>
      </c>
      <c r="N4" s="104">
        <v>21</v>
      </c>
      <c r="O4" s="104">
        <v>22</v>
      </c>
      <c r="P4" s="104">
        <v>25</v>
      </c>
      <c r="Q4" s="104">
        <v>26</v>
      </c>
      <c r="R4" s="104">
        <v>27</v>
      </c>
      <c r="S4" s="104">
        <v>28</v>
      </c>
      <c r="T4" s="104">
        <v>29</v>
      </c>
      <c r="U4" s="104"/>
      <c r="V4" s="106"/>
      <c r="W4" s="256"/>
      <c r="X4" s="257"/>
      <c r="Y4" s="257"/>
      <c r="Z4" s="258"/>
      <c r="AA4" s="259"/>
      <c r="AB4" s="311"/>
      <c r="AC4" s="313"/>
      <c r="AD4" s="309"/>
      <c r="AE4" s="303"/>
      <c r="AF4" s="305"/>
    </row>
    <row r="5" spans="1:32" ht="21.75" customHeight="1" thickBot="1" x14ac:dyDescent="0.3">
      <c r="A5" s="108"/>
      <c r="B5" s="117" t="s">
        <v>87</v>
      </c>
      <c r="C5" s="109">
        <v>134</v>
      </c>
      <c r="D5" s="110">
        <v>140</v>
      </c>
      <c r="E5" s="110">
        <v>105</v>
      </c>
      <c r="F5" s="110">
        <v>214</v>
      </c>
      <c r="G5" s="110">
        <v>218</v>
      </c>
      <c r="H5" s="110">
        <v>226</v>
      </c>
      <c r="I5" s="110">
        <v>211</v>
      </c>
      <c r="J5" s="110">
        <v>206</v>
      </c>
      <c r="K5" s="110">
        <v>217</v>
      </c>
      <c r="L5" s="111">
        <v>221</v>
      </c>
      <c r="M5" s="112">
        <v>220</v>
      </c>
      <c r="N5" s="110">
        <v>217</v>
      </c>
      <c r="O5" s="110">
        <v>207</v>
      </c>
      <c r="P5" s="110">
        <v>212</v>
      </c>
      <c r="Q5" s="110">
        <v>213</v>
      </c>
      <c r="R5" s="110">
        <v>226</v>
      </c>
      <c r="S5" s="110">
        <v>203</v>
      </c>
      <c r="T5" s="110">
        <v>220</v>
      </c>
      <c r="U5" s="110"/>
      <c r="V5" s="113"/>
      <c r="W5" s="261"/>
      <c r="X5" s="262"/>
      <c r="Y5" s="262"/>
      <c r="Z5" s="263"/>
      <c r="AA5" s="264"/>
      <c r="AB5" s="260">
        <f>SUM(C5:AA5)</f>
        <v>3610</v>
      </c>
      <c r="AC5" s="114"/>
      <c r="AD5" s="115"/>
      <c r="AE5" s="115"/>
      <c r="AF5" s="116"/>
    </row>
    <row r="6" spans="1:32" s="21" customFormat="1" ht="31.5" x14ac:dyDescent="0.25">
      <c r="A6" s="127">
        <v>1</v>
      </c>
      <c r="B6" s="128" t="s">
        <v>0</v>
      </c>
      <c r="C6" s="68">
        <v>11.18</v>
      </c>
      <c r="D6" s="69">
        <v>12.04</v>
      </c>
      <c r="E6" s="69">
        <v>10.32</v>
      </c>
      <c r="F6" s="69">
        <v>17.2</v>
      </c>
      <c r="G6" s="69">
        <v>17.63</v>
      </c>
      <c r="H6" s="69">
        <v>16.3</v>
      </c>
      <c r="I6" s="69">
        <v>17.2</v>
      </c>
      <c r="J6" s="69">
        <v>16.34</v>
      </c>
      <c r="K6" s="69">
        <v>17.2</v>
      </c>
      <c r="L6" s="70">
        <v>18.059999999999999</v>
      </c>
      <c r="M6" s="68">
        <v>18.059999999999999</v>
      </c>
      <c r="N6" s="69">
        <v>17.2</v>
      </c>
      <c r="O6" s="69">
        <v>17.2</v>
      </c>
      <c r="P6" s="69">
        <v>16.77</v>
      </c>
      <c r="Q6" s="69">
        <v>17.2</v>
      </c>
      <c r="R6" s="69">
        <v>16.3</v>
      </c>
      <c r="S6" s="69">
        <v>16.34</v>
      </c>
      <c r="T6" s="69">
        <v>17.2</v>
      </c>
      <c r="U6" s="69"/>
      <c r="V6" s="71"/>
      <c r="W6" s="269"/>
      <c r="X6" s="270"/>
      <c r="Y6" s="270"/>
      <c r="Z6" s="271"/>
      <c r="AA6" s="272"/>
      <c r="AB6" s="265">
        <f>SUM(C6:AA6)</f>
        <v>289.73999999999995</v>
      </c>
      <c r="AC6" s="129">
        <f>IFERROR((AB6/$AB$5*1000),"")</f>
        <v>80.260387811634331</v>
      </c>
      <c r="AD6" s="130">
        <v>80</v>
      </c>
      <c r="AE6" s="131">
        <f>IFERROR((AC6-AD6),"")</f>
        <v>0.260387811634331</v>
      </c>
      <c r="AF6" s="132">
        <f>IFERROR((AC6*100/AD6),"")</f>
        <v>100.32548476454291</v>
      </c>
    </row>
    <row r="7" spans="1:32" s="21" customFormat="1" ht="15.75" x14ac:dyDescent="0.25">
      <c r="A7" s="46">
        <v>2</v>
      </c>
      <c r="B7" s="52" t="s">
        <v>1</v>
      </c>
      <c r="C7" s="41">
        <v>7</v>
      </c>
      <c r="D7" s="22">
        <v>7.5</v>
      </c>
      <c r="E7" s="22">
        <v>6.5</v>
      </c>
      <c r="F7" s="22">
        <v>10</v>
      </c>
      <c r="G7" s="22">
        <v>11</v>
      </c>
      <c r="H7" s="22">
        <v>11.5</v>
      </c>
      <c r="I7" s="22">
        <v>11</v>
      </c>
      <c r="J7" s="22">
        <v>10</v>
      </c>
      <c r="K7" s="22">
        <v>11</v>
      </c>
      <c r="L7" s="42">
        <v>10.5</v>
      </c>
      <c r="M7" s="41">
        <v>11</v>
      </c>
      <c r="N7" s="22">
        <v>10.5</v>
      </c>
      <c r="O7" s="22">
        <v>10.5</v>
      </c>
      <c r="P7" s="22">
        <v>10.5</v>
      </c>
      <c r="Q7" s="22">
        <v>10.5</v>
      </c>
      <c r="R7" s="22">
        <v>11</v>
      </c>
      <c r="S7" s="22">
        <v>10.5</v>
      </c>
      <c r="T7" s="22">
        <v>10.5</v>
      </c>
      <c r="U7" s="22"/>
      <c r="V7" s="32"/>
      <c r="W7" s="273"/>
      <c r="X7" s="253"/>
      <c r="Y7" s="253"/>
      <c r="Z7" s="247"/>
      <c r="AA7" s="274"/>
      <c r="AB7" s="266">
        <f t="shared" ref="AB7:AB91" si="0">SUM(C7:AA7)</f>
        <v>181</v>
      </c>
      <c r="AC7" s="67">
        <f t="shared" ref="AC7:AC8" si="1">IFERROR((AB7/$AB$5*1000),"")</f>
        <v>50.138504155124657</v>
      </c>
      <c r="AD7" s="28">
        <v>50</v>
      </c>
      <c r="AE7" s="23">
        <f>IFERROR((AC7-AD7),"")</f>
        <v>0.1385041551246573</v>
      </c>
      <c r="AF7" s="47">
        <f>IFERROR((AC7*100/AD7),"")</f>
        <v>100.27700831024931</v>
      </c>
    </row>
    <row r="8" spans="1:32" s="21" customFormat="1" ht="31.5" x14ac:dyDescent="0.25">
      <c r="A8" s="46">
        <v>3</v>
      </c>
      <c r="B8" s="52" t="s">
        <v>2</v>
      </c>
      <c r="C8" s="41"/>
      <c r="D8" s="22">
        <v>4.2</v>
      </c>
      <c r="E8" s="22"/>
      <c r="F8" s="22">
        <v>6.42</v>
      </c>
      <c r="G8" s="22">
        <v>2.14</v>
      </c>
      <c r="H8" s="22"/>
      <c r="I8" s="22">
        <v>2.2599999999999998</v>
      </c>
      <c r="J8" s="22">
        <v>3.17</v>
      </c>
      <c r="K8" s="22">
        <v>6.18</v>
      </c>
      <c r="L8" s="42"/>
      <c r="M8" s="41"/>
      <c r="N8" s="22"/>
      <c r="O8" s="22">
        <v>3.26</v>
      </c>
      <c r="P8" s="22">
        <v>16.21</v>
      </c>
      <c r="Q8" s="22"/>
      <c r="R8" s="22"/>
      <c r="S8" s="22">
        <v>3.39</v>
      </c>
      <c r="T8" s="22">
        <v>3.31</v>
      </c>
      <c r="U8" s="22"/>
      <c r="V8" s="32"/>
      <c r="W8" s="273"/>
      <c r="X8" s="253"/>
      <c r="Y8" s="253"/>
      <c r="Z8" s="247"/>
      <c r="AA8" s="274"/>
      <c r="AB8" s="266">
        <f t="shared" si="0"/>
        <v>50.540000000000006</v>
      </c>
      <c r="AC8" s="67">
        <f t="shared" si="1"/>
        <v>14.000000000000002</v>
      </c>
      <c r="AD8" s="28">
        <v>25</v>
      </c>
      <c r="AE8" s="23">
        <f t="shared" ref="AE8" si="2">IFERROR((AC8-AD8),"")</f>
        <v>-10.999999999999998</v>
      </c>
      <c r="AF8" s="47">
        <f>IFERROR((AC8*100/AD8),"")</f>
        <v>56.000000000000007</v>
      </c>
    </row>
    <row r="9" spans="1:32" s="21" customFormat="1" ht="31.5" x14ac:dyDescent="0.25">
      <c r="A9" s="316">
        <v>4</v>
      </c>
      <c r="B9" s="53" t="s">
        <v>3</v>
      </c>
      <c r="C9" s="43">
        <f t="shared" ref="C9:Y9" si="3">SUM(C10:C18)</f>
        <v>2.1800000000000002</v>
      </c>
      <c r="D9" s="24">
        <f t="shared" si="3"/>
        <v>6.85</v>
      </c>
      <c r="E9" s="24">
        <f t="shared" si="3"/>
        <v>4.9000000000000004</v>
      </c>
      <c r="F9" s="24">
        <f t="shared" si="3"/>
        <v>7.47</v>
      </c>
      <c r="G9" s="24">
        <f t="shared" si="3"/>
        <v>0</v>
      </c>
      <c r="H9" s="24">
        <f t="shared" si="3"/>
        <v>10.010000000000002</v>
      </c>
      <c r="I9" s="24">
        <f t="shared" si="3"/>
        <v>14.24</v>
      </c>
      <c r="J9" s="24">
        <f t="shared" si="3"/>
        <v>8.4499999999999993</v>
      </c>
      <c r="K9" s="24">
        <f t="shared" si="3"/>
        <v>9.33</v>
      </c>
      <c r="L9" s="44">
        <f t="shared" si="3"/>
        <v>0</v>
      </c>
      <c r="M9" s="43">
        <f t="shared" si="3"/>
        <v>1.1000000000000001</v>
      </c>
      <c r="N9" s="24">
        <f t="shared" si="3"/>
        <v>13.92</v>
      </c>
      <c r="O9" s="24">
        <f t="shared" si="3"/>
        <v>6.21</v>
      </c>
      <c r="P9" s="24">
        <f t="shared" si="3"/>
        <v>8.2799999999999994</v>
      </c>
      <c r="Q9" s="24">
        <f t="shared" si="3"/>
        <v>1.06</v>
      </c>
      <c r="R9" s="24">
        <f t="shared" si="3"/>
        <v>8.86</v>
      </c>
      <c r="S9" s="24">
        <f t="shared" si="3"/>
        <v>12.870000000000001</v>
      </c>
      <c r="T9" s="24">
        <f t="shared" si="3"/>
        <v>8.39</v>
      </c>
      <c r="U9" s="24">
        <f t="shared" si="3"/>
        <v>0</v>
      </c>
      <c r="V9" s="33">
        <f t="shared" si="3"/>
        <v>0</v>
      </c>
      <c r="W9" s="275">
        <f t="shared" si="3"/>
        <v>0</v>
      </c>
      <c r="X9" s="254">
        <f t="shared" si="3"/>
        <v>0</v>
      </c>
      <c r="Y9" s="254">
        <f t="shared" si="3"/>
        <v>0</v>
      </c>
      <c r="Z9" s="248">
        <f>SUM(Z10:Z18)</f>
        <v>0</v>
      </c>
      <c r="AA9" s="276">
        <f>SUM(AA10:AA18)</f>
        <v>0</v>
      </c>
      <c r="AB9" s="267">
        <f t="shared" si="0"/>
        <v>124.11999999999999</v>
      </c>
      <c r="AC9" s="56">
        <f>IFERROR((AB9/$AB$5*1000),"")</f>
        <v>34.38227146814404</v>
      </c>
      <c r="AD9" s="24">
        <v>45</v>
      </c>
      <c r="AE9" s="63">
        <f>IFERROR((AC9-AD9),"")</f>
        <v>-10.61772853185596</v>
      </c>
      <c r="AF9" s="48">
        <f>IFERROR((AC9*100/AD9),"")</f>
        <v>76.40504770698675</v>
      </c>
    </row>
    <row r="10" spans="1:32" s="21" customFormat="1" ht="15.75" x14ac:dyDescent="0.25">
      <c r="A10" s="317"/>
      <c r="B10" s="54" t="s">
        <v>28</v>
      </c>
      <c r="C10" s="41"/>
      <c r="D10" s="22">
        <v>3.35</v>
      </c>
      <c r="E10" s="22"/>
      <c r="F10" s="22"/>
      <c r="G10" s="22"/>
      <c r="H10" s="22"/>
      <c r="I10" s="22"/>
      <c r="J10" s="22">
        <v>5.28</v>
      </c>
      <c r="K10" s="22"/>
      <c r="L10" s="42"/>
      <c r="M10" s="41"/>
      <c r="N10" s="22">
        <v>6.6</v>
      </c>
      <c r="O10" s="22"/>
      <c r="P10" s="22"/>
      <c r="Q10" s="22"/>
      <c r="R10" s="22"/>
      <c r="S10" s="22"/>
      <c r="T10" s="22">
        <v>5.08</v>
      </c>
      <c r="U10" s="22"/>
      <c r="V10" s="32"/>
      <c r="W10" s="273"/>
      <c r="X10" s="253"/>
      <c r="Y10" s="253"/>
      <c r="Z10" s="247"/>
      <c r="AA10" s="274"/>
      <c r="AB10" s="266">
        <f t="shared" si="0"/>
        <v>20.310000000000002</v>
      </c>
      <c r="AC10" s="55">
        <f>IFERROR((AB10/$AB$5*1000),"")</f>
        <v>5.6260387811634356</v>
      </c>
      <c r="AD10" s="285"/>
      <c r="AE10" s="286"/>
      <c r="AF10" s="287"/>
    </row>
    <row r="11" spans="1:32" s="21" customFormat="1" ht="15.75" x14ac:dyDescent="0.25">
      <c r="A11" s="317"/>
      <c r="B11" s="54" t="s">
        <v>29</v>
      </c>
      <c r="C11" s="41"/>
      <c r="D11" s="22">
        <v>3.5</v>
      </c>
      <c r="E11" s="22">
        <v>2.1</v>
      </c>
      <c r="F11" s="22"/>
      <c r="G11" s="22"/>
      <c r="H11" s="22">
        <v>5.65</v>
      </c>
      <c r="I11" s="22">
        <v>5.65</v>
      </c>
      <c r="J11" s="22">
        <v>3.17</v>
      </c>
      <c r="K11" s="22"/>
      <c r="L11" s="42"/>
      <c r="M11" s="41"/>
      <c r="N11" s="22">
        <v>1.82</v>
      </c>
      <c r="O11" s="22"/>
      <c r="P11" s="22"/>
      <c r="Q11" s="22"/>
      <c r="R11" s="22">
        <v>5.66</v>
      </c>
      <c r="S11" s="22">
        <v>5.65</v>
      </c>
      <c r="T11" s="22">
        <v>3.31</v>
      </c>
      <c r="U11" s="22"/>
      <c r="V11" s="32"/>
      <c r="W11" s="273"/>
      <c r="X11" s="253"/>
      <c r="Y11" s="253"/>
      <c r="Z11" s="247"/>
      <c r="AA11" s="274"/>
      <c r="AB11" s="266">
        <f t="shared" si="0"/>
        <v>36.510000000000005</v>
      </c>
      <c r="AC11" s="55">
        <f t="shared" ref="AC11:AC20" si="4">IFERROR((AB11/$AB$5*1000),"")</f>
        <v>10.113573407202217</v>
      </c>
      <c r="AD11" s="288"/>
      <c r="AE11" s="289"/>
      <c r="AF11" s="290"/>
    </row>
    <row r="12" spans="1:32" s="21" customFormat="1" ht="15.75" x14ac:dyDescent="0.25">
      <c r="A12" s="317"/>
      <c r="B12" s="54" t="s">
        <v>30</v>
      </c>
      <c r="C12" s="41"/>
      <c r="D12" s="22"/>
      <c r="E12" s="22"/>
      <c r="F12" s="22"/>
      <c r="G12" s="22"/>
      <c r="H12" s="22"/>
      <c r="I12" s="22">
        <v>6.33</v>
      </c>
      <c r="J12" s="22"/>
      <c r="K12" s="22"/>
      <c r="L12" s="42"/>
      <c r="M12" s="41"/>
      <c r="N12" s="22"/>
      <c r="O12" s="22">
        <v>6.21</v>
      </c>
      <c r="P12" s="22"/>
      <c r="Q12" s="22"/>
      <c r="R12" s="22"/>
      <c r="S12" s="22">
        <v>6.09</v>
      </c>
      <c r="T12" s="22"/>
      <c r="U12" s="22"/>
      <c r="V12" s="32"/>
      <c r="W12" s="273"/>
      <c r="X12" s="253"/>
      <c r="Y12" s="253"/>
      <c r="Z12" s="247"/>
      <c r="AA12" s="274"/>
      <c r="AB12" s="266">
        <f t="shared" si="0"/>
        <v>18.63</v>
      </c>
      <c r="AC12" s="55">
        <f t="shared" si="4"/>
        <v>5.1606648199445981</v>
      </c>
      <c r="AD12" s="288"/>
      <c r="AE12" s="289"/>
      <c r="AF12" s="290"/>
    </row>
    <row r="13" spans="1:32" s="21" customFormat="1" ht="15.75" x14ac:dyDescent="0.25">
      <c r="A13" s="317"/>
      <c r="B13" s="54" t="s">
        <v>31</v>
      </c>
      <c r="C13" s="41"/>
      <c r="D13" s="22"/>
      <c r="E13" s="22"/>
      <c r="F13" s="22"/>
      <c r="G13" s="22"/>
      <c r="H13" s="22"/>
      <c r="I13" s="22"/>
      <c r="J13" s="22"/>
      <c r="K13" s="22"/>
      <c r="L13" s="42"/>
      <c r="M13" s="41"/>
      <c r="N13" s="22"/>
      <c r="O13" s="22"/>
      <c r="P13" s="22"/>
      <c r="Q13" s="22"/>
      <c r="R13" s="22"/>
      <c r="S13" s="22"/>
      <c r="T13" s="22"/>
      <c r="U13" s="22"/>
      <c r="V13" s="32"/>
      <c r="W13" s="273"/>
      <c r="X13" s="253"/>
      <c r="Y13" s="253"/>
      <c r="Z13" s="247"/>
      <c r="AA13" s="274"/>
      <c r="AB13" s="266">
        <f t="shared" si="0"/>
        <v>0</v>
      </c>
      <c r="AC13" s="55">
        <f t="shared" si="4"/>
        <v>0</v>
      </c>
      <c r="AD13" s="288"/>
      <c r="AE13" s="289"/>
      <c r="AF13" s="290"/>
    </row>
    <row r="14" spans="1:32" s="21" customFormat="1" ht="15.75" x14ac:dyDescent="0.25">
      <c r="A14" s="317"/>
      <c r="B14" s="54" t="s">
        <v>32</v>
      </c>
      <c r="C14" s="41">
        <v>2.1800000000000002</v>
      </c>
      <c r="D14" s="22"/>
      <c r="E14" s="22">
        <v>2.8</v>
      </c>
      <c r="F14" s="22">
        <v>1.05</v>
      </c>
      <c r="G14" s="22"/>
      <c r="H14" s="22">
        <v>4.3600000000000003</v>
      </c>
      <c r="I14" s="22">
        <v>2.2599999999999998</v>
      </c>
      <c r="J14" s="22"/>
      <c r="K14" s="22">
        <v>3.09</v>
      </c>
      <c r="L14" s="42"/>
      <c r="M14" s="41">
        <v>1.1000000000000001</v>
      </c>
      <c r="N14" s="22">
        <v>5.5</v>
      </c>
      <c r="O14" s="22"/>
      <c r="P14" s="22">
        <v>2.0699999999999998</v>
      </c>
      <c r="Q14" s="22">
        <v>1.06</v>
      </c>
      <c r="R14" s="22">
        <v>3.2</v>
      </c>
      <c r="S14" s="22">
        <v>1.1299999999999999</v>
      </c>
      <c r="T14" s="22"/>
      <c r="U14" s="22"/>
      <c r="V14" s="32"/>
      <c r="W14" s="273"/>
      <c r="X14" s="253"/>
      <c r="Y14" s="253"/>
      <c r="Z14" s="247"/>
      <c r="AA14" s="274"/>
      <c r="AB14" s="266">
        <f t="shared" si="0"/>
        <v>29.799999999999997</v>
      </c>
      <c r="AC14" s="55">
        <f t="shared" si="4"/>
        <v>8.2548476454293613</v>
      </c>
      <c r="AD14" s="288"/>
      <c r="AE14" s="289"/>
      <c r="AF14" s="290"/>
    </row>
    <row r="15" spans="1:32" s="21" customFormat="1" ht="15.75" x14ac:dyDescent="0.25">
      <c r="A15" s="317"/>
      <c r="B15" s="54" t="s">
        <v>33</v>
      </c>
      <c r="C15" s="41"/>
      <c r="D15" s="22"/>
      <c r="E15" s="22"/>
      <c r="F15" s="22">
        <v>6.42</v>
      </c>
      <c r="G15" s="22"/>
      <c r="H15" s="22"/>
      <c r="I15" s="22"/>
      <c r="J15" s="22"/>
      <c r="K15" s="22">
        <v>6.24</v>
      </c>
      <c r="L15" s="42"/>
      <c r="M15" s="41"/>
      <c r="N15" s="22"/>
      <c r="O15" s="22"/>
      <c r="P15" s="22">
        <v>6.21</v>
      </c>
      <c r="Q15" s="22"/>
      <c r="R15" s="22"/>
      <c r="S15" s="22"/>
      <c r="T15" s="22"/>
      <c r="U15" s="22"/>
      <c r="V15" s="32"/>
      <c r="W15" s="273"/>
      <c r="X15" s="253"/>
      <c r="Y15" s="253"/>
      <c r="Z15" s="247"/>
      <c r="AA15" s="274"/>
      <c r="AB15" s="266">
        <f t="shared" si="0"/>
        <v>18.87</v>
      </c>
      <c r="AC15" s="55">
        <f t="shared" si="4"/>
        <v>5.2271468144044322</v>
      </c>
      <c r="AD15" s="288"/>
      <c r="AE15" s="289"/>
      <c r="AF15" s="290"/>
    </row>
    <row r="16" spans="1:32" s="21" customFormat="1" ht="15.75" x14ac:dyDescent="0.25">
      <c r="A16" s="317"/>
      <c r="B16" s="54" t="s">
        <v>34</v>
      </c>
      <c r="C16" s="41"/>
      <c r="D16" s="22"/>
      <c r="E16" s="22"/>
      <c r="F16" s="22"/>
      <c r="G16" s="22"/>
      <c r="H16" s="22"/>
      <c r="I16" s="22"/>
      <c r="J16" s="22"/>
      <c r="K16" s="22"/>
      <c r="L16" s="42"/>
      <c r="M16" s="41"/>
      <c r="N16" s="22"/>
      <c r="O16" s="22"/>
      <c r="P16" s="22"/>
      <c r="Q16" s="22"/>
      <c r="R16" s="22"/>
      <c r="S16" s="22"/>
      <c r="T16" s="22"/>
      <c r="U16" s="22"/>
      <c r="V16" s="32"/>
      <c r="W16" s="273"/>
      <c r="X16" s="253"/>
      <c r="Y16" s="253"/>
      <c r="Z16" s="247"/>
      <c r="AA16" s="274"/>
      <c r="AB16" s="266">
        <f t="shared" si="0"/>
        <v>0</v>
      </c>
      <c r="AC16" s="55">
        <f t="shared" si="4"/>
        <v>0</v>
      </c>
      <c r="AD16" s="288"/>
      <c r="AE16" s="289"/>
      <c r="AF16" s="290"/>
    </row>
    <row r="17" spans="1:32" s="21" customFormat="1" ht="15.75" x14ac:dyDescent="0.25">
      <c r="A17" s="317"/>
      <c r="B17" s="141" t="s">
        <v>93</v>
      </c>
      <c r="C17" s="41"/>
      <c r="D17" s="22"/>
      <c r="E17" s="22"/>
      <c r="F17" s="22"/>
      <c r="G17" s="22"/>
      <c r="H17" s="22"/>
      <c r="I17" s="22"/>
      <c r="J17" s="22"/>
      <c r="K17" s="22"/>
      <c r="L17" s="42"/>
      <c r="M17" s="41"/>
      <c r="N17" s="22"/>
      <c r="O17" s="22"/>
      <c r="P17" s="22"/>
      <c r="Q17" s="22"/>
      <c r="R17" s="22"/>
      <c r="S17" s="22"/>
      <c r="T17" s="22"/>
      <c r="U17" s="22"/>
      <c r="V17" s="32"/>
      <c r="W17" s="273"/>
      <c r="X17" s="253"/>
      <c r="Y17" s="253"/>
      <c r="Z17" s="247"/>
      <c r="AA17" s="274"/>
      <c r="AB17" s="266">
        <f t="shared" si="0"/>
        <v>0</v>
      </c>
      <c r="AC17" s="55">
        <f t="shared" si="4"/>
        <v>0</v>
      </c>
      <c r="AD17" s="288"/>
      <c r="AE17" s="289"/>
      <c r="AF17" s="290"/>
    </row>
    <row r="18" spans="1:32" s="21" customFormat="1" ht="15.75" x14ac:dyDescent="0.25">
      <c r="A18" s="318"/>
      <c r="B18" s="141" t="s">
        <v>94</v>
      </c>
      <c r="C18" s="41"/>
      <c r="D18" s="22"/>
      <c r="E18" s="22"/>
      <c r="F18" s="22"/>
      <c r="G18" s="22"/>
      <c r="H18" s="22"/>
      <c r="I18" s="22"/>
      <c r="J18" s="22"/>
      <c r="K18" s="22"/>
      <c r="L18" s="42"/>
      <c r="M18" s="41"/>
      <c r="N18" s="22"/>
      <c r="O18" s="22"/>
      <c r="P18" s="22"/>
      <c r="Q18" s="22"/>
      <c r="R18" s="22"/>
      <c r="S18" s="22"/>
      <c r="T18" s="22"/>
      <c r="U18" s="22"/>
      <c r="V18" s="32"/>
      <c r="W18" s="273"/>
      <c r="X18" s="253"/>
      <c r="Y18" s="253"/>
      <c r="Z18" s="247"/>
      <c r="AA18" s="274"/>
      <c r="AB18" s="266">
        <f t="shared" si="0"/>
        <v>0</v>
      </c>
      <c r="AC18" s="55">
        <f t="shared" si="4"/>
        <v>0</v>
      </c>
      <c r="AD18" s="291"/>
      <c r="AE18" s="292"/>
      <c r="AF18" s="293"/>
    </row>
    <row r="19" spans="1:32" s="21" customFormat="1" ht="15.75" x14ac:dyDescent="0.25">
      <c r="A19" s="46">
        <v>5</v>
      </c>
      <c r="B19" s="52" t="s">
        <v>4</v>
      </c>
      <c r="C19" s="41">
        <v>6.53</v>
      </c>
      <c r="D19" s="22"/>
      <c r="E19" s="22"/>
      <c r="F19" s="22">
        <v>2.14</v>
      </c>
      <c r="G19" s="22"/>
      <c r="H19" s="22">
        <v>5.45</v>
      </c>
      <c r="I19" s="22"/>
      <c r="J19" s="22">
        <v>8.1999999999999993</v>
      </c>
      <c r="K19" s="22"/>
      <c r="L19" s="42">
        <v>5.2</v>
      </c>
      <c r="M19" s="41"/>
      <c r="N19" s="22"/>
      <c r="O19" s="22">
        <v>5.43</v>
      </c>
      <c r="P19" s="22"/>
      <c r="Q19" s="22"/>
      <c r="R19" s="22">
        <v>5.33</v>
      </c>
      <c r="S19" s="22"/>
      <c r="T19" s="22">
        <v>6.4</v>
      </c>
      <c r="U19" s="22"/>
      <c r="V19" s="32"/>
      <c r="W19" s="273"/>
      <c r="X19" s="253"/>
      <c r="Y19" s="253"/>
      <c r="Z19" s="247"/>
      <c r="AA19" s="274"/>
      <c r="AB19" s="266">
        <f t="shared" si="0"/>
        <v>44.68</v>
      </c>
      <c r="AC19" s="55">
        <f t="shared" si="4"/>
        <v>12.376731301939058</v>
      </c>
      <c r="AD19" s="28">
        <v>12</v>
      </c>
      <c r="AE19" s="23">
        <f t="shared" ref="AE19:AE21" si="5">IFERROR((AC19-AD19),"")</f>
        <v>0.37673130193905813</v>
      </c>
      <c r="AF19" s="47">
        <f>IFERROR((AC19*100/AD19),"")</f>
        <v>103.13942751615882</v>
      </c>
    </row>
    <row r="20" spans="1:32" s="21" customFormat="1" ht="15.75" x14ac:dyDescent="0.25">
      <c r="A20" s="46">
        <v>6</v>
      </c>
      <c r="B20" s="52" t="s">
        <v>5</v>
      </c>
      <c r="C20" s="41">
        <v>43</v>
      </c>
      <c r="D20" s="22">
        <v>42</v>
      </c>
      <c r="E20" s="22">
        <v>14</v>
      </c>
      <c r="F20" s="22">
        <v>46</v>
      </c>
      <c r="G20" s="22">
        <v>64</v>
      </c>
      <c r="H20" s="22">
        <v>22</v>
      </c>
      <c r="I20" s="22">
        <v>46</v>
      </c>
      <c r="J20" s="22">
        <v>67</v>
      </c>
      <c r="K20" s="22">
        <v>41</v>
      </c>
      <c r="L20" s="42">
        <v>21</v>
      </c>
      <c r="M20" s="41">
        <v>66</v>
      </c>
      <c r="N20" s="22">
        <v>26</v>
      </c>
      <c r="O20" s="22">
        <v>65</v>
      </c>
      <c r="P20" s="22">
        <v>25</v>
      </c>
      <c r="Q20" s="22">
        <v>63</v>
      </c>
      <c r="R20" s="22">
        <v>25</v>
      </c>
      <c r="S20" s="22">
        <v>23</v>
      </c>
      <c r="T20" s="22">
        <v>60</v>
      </c>
      <c r="U20" s="22"/>
      <c r="V20" s="32"/>
      <c r="W20" s="273"/>
      <c r="X20" s="253"/>
      <c r="Y20" s="253"/>
      <c r="Z20" s="247"/>
      <c r="AA20" s="274"/>
      <c r="AB20" s="266">
        <f t="shared" si="0"/>
        <v>759</v>
      </c>
      <c r="AC20" s="55">
        <f t="shared" si="4"/>
        <v>210.24930747922437</v>
      </c>
      <c r="AD20" s="28">
        <v>220</v>
      </c>
      <c r="AE20" s="23">
        <f t="shared" si="5"/>
        <v>-9.7506925207756296</v>
      </c>
      <c r="AF20" s="47">
        <f>IFERROR((AC20*100/AD20),"")</f>
        <v>95.56786703601108</v>
      </c>
    </row>
    <row r="21" spans="1:32" s="21" customFormat="1" ht="15.75" x14ac:dyDescent="0.25">
      <c r="A21" s="316">
        <v>7</v>
      </c>
      <c r="B21" s="53" t="s">
        <v>6</v>
      </c>
      <c r="C21" s="43">
        <f>SUM(C22:C47)</f>
        <v>27.36</v>
      </c>
      <c r="D21" s="24">
        <f t="shared" ref="D21:AA21" si="6">SUM(D22:D47)</f>
        <v>10.36</v>
      </c>
      <c r="E21" s="24">
        <f t="shared" si="6"/>
        <v>45.36</v>
      </c>
      <c r="F21" s="24">
        <f t="shared" si="6"/>
        <v>46.36</v>
      </c>
      <c r="G21" s="24">
        <f t="shared" si="6"/>
        <v>25.189999999999998</v>
      </c>
      <c r="H21" s="24">
        <f t="shared" si="6"/>
        <v>43.23</v>
      </c>
      <c r="I21" s="24">
        <f t="shared" si="6"/>
        <v>52.190000000000005</v>
      </c>
      <c r="J21" s="24">
        <f t="shared" si="6"/>
        <v>27.88</v>
      </c>
      <c r="K21" s="24">
        <f t="shared" si="6"/>
        <v>19.47</v>
      </c>
      <c r="L21" s="44">
        <f t="shared" si="6"/>
        <v>66.86</v>
      </c>
      <c r="M21" s="43">
        <f t="shared" si="6"/>
        <v>28.8</v>
      </c>
      <c r="N21" s="24">
        <f t="shared" si="6"/>
        <v>57.12</v>
      </c>
      <c r="O21" s="24">
        <f t="shared" si="6"/>
        <v>36.29</v>
      </c>
      <c r="P21" s="24">
        <f t="shared" si="6"/>
        <v>10.76</v>
      </c>
      <c r="Q21" s="24">
        <f t="shared" si="6"/>
        <v>83.78</v>
      </c>
      <c r="R21" s="24">
        <f t="shared" si="6"/>
        <v>36.79</v>
      </c>
      <c r="S21" s="24">
        <f t="shared" si="6"/>
        <v>35.56</v>
      </c>
      <c r="T21" s="24">
        <f t="shared" si="6"/>
        <v>36.769999999999996</v>
      </c>
      <c r="U21" s="24">
        <f t="shared" si="6"/>
        <v>0</v>
      </c>
      <c r="V21" s="33">
        <f t="shared" si="6"/>
        <v>0</v>
      </c>
      <c r="W21" s="275">
        <f t="shared" si="6"/>
        <v>0</v>
      </c>
      <c r="X21" s="254">
        <f t="shared" si="6"/>
        <v>0</v>
      </c>
      <c r="Y21" s="254">
        <f t="shared" si="6"/>
        <v>0</v>
      </c>
      <c r="Z21" s="248">
        <f t="shared" si="6"/>
        <v>0</v>
      </c>
      <c r="AA21" s="276">
        <f t="shared" si="6"/>
        <v>0</v>
      </c>
      <c r="AB21" s="267">
        <f t="shared" si="0"/>
        <v>690.12999999999988</v>
      </c>
      <c r="AC21" s="56">
        <f>IFERROR((AB21/$AB$5*1000),"")</f>
        <v>191.17174515235456</v>
      </c>
      <c r="AD21" s="24">
        <v>250</v>
      </c>
      <c r="AE21" s="63">
        <f t="shared" si="5"/>
        <v>-58.828254847645439</v>
      </c>
      <c r="AF21" s="48">
        <f>IFERROR((AC21*100/AD21),"")</f>
        <v>76.468698060941819</v>
      </c>
    </row>
    <row r="22" spans="1:32" s="21" customFormat="1" ht="15.75" x14ac:dyDescent="0.25">
      <c r="A22" s="317"/>
      <c r="B22" s="54" t="s">
        <v>35</v>
      </c>
      <c r="C22" s="41"/>
      <c r="D22" s="22"/>
      <c r="E22" s="22"/>
      <c r="F22" s="22"/>
      <c r="G22" s="22"/>
      <c r="H22" s="22"/>
      <c r="I22" s="22"/>
      <c r="J22" s="22"/>
      <c r="K22" s="22"/>
      <c r="L22" s="42"/>
      <c r="M22" s="41"/>
      <c r="N22" s="22"/>
      <c r="O22" s="22"/>
      <c r="P22" s="22"/>
      <c r="Q22" s="22"/>
      <c r="R22" s="22"/>
      <c r="S22" s="22"/>
      <c r="T22" s="22"/>
      <c r="U22" s="22"/>
      <c r="V22" s="32"/>
      <c r="W22" s="273"/>
      <c r="X22" s="253"/>
      <c r="Y22" s="253"/>
      <c r="Z22" s="247"/>
      <c r="AA22" s="274"/>
      <c r="AB22" s="266">
        <f t="shared" si="0"/>
        <v>0</v>
      </c>
      <c r="AC22" s="55">
        <f>IFERROR((AB22/$AB$5*1000),"")</f>
        <v>0</v>
      </c>
      <c r="AD22" s="285"/>
      <c r="AE22" s="286"/>
      <c r="AF22" s="287"/>
    </row>
    <row r="23" spans="1:32" s="21" customFormat="1" ht="15.75" x14ac:dyDescent="0.25">
      <c r="A23" s="317"/>
      <c r="B23" s="54" t="s">
        <v>36</v>
      </c>
      <c r="C23" s="41"/>
      <c r="D23" s="22"/>
      <c r="E23" s="22"/>
      <c r="F23" s="22"/>
      <c r="G23" s="22"/>
      <c r="H23" s="22"/>
      <c r="I23" s="22"/>
      <c r="J23" s="22"/>
      <c r="K23" s="22"/>
      <c r="L23" s="42"/>
      <c r="M23" s="41"/>
      <c r="N23" s="22"/>
      <c r="O23" s="22"/>
      <c r="P23" s="22"/>
      <c r="Q23" s="22"/>
      <c r="R23" s="22"/>
      <c r="S23" s="22"/>
      <c r="T23" s="22"/>
      <c r="U23" s="22"/>
      <c r="V23" s="32"/>
      <c r="W23" s="273"/>
      <c r="X23" s="253"/>
      <c r="Y23" s="253"/>
      <c r="Z23" s="247"/>
      <c r="AA23" s="274"/>
      <c r="AB23" s="266">
        <f t="shared" si="0"/>
        <v>0</v>
      </c>
      <c r="AC23" s="55">
        <f t="shared" ref="AC23:AC47" si="7">IFERROR((AB23/$AB$5*1000),"")</f>
        <v>0</v>
      </c>
      <c r="AD23" s="288"/>
      <c r="AE23" s="289"/>
      <c r="AF23" s="290"/>
    </row>
    <row r="24" spans="1:32" s="21" customFormat="1" ht="15.75" x14ac:dyDescent="0.25">
      <c r="A24" s="317"/>
      <c r="B24" s="54" t="s">
        <v>37</v>
      </c>
      <c r="C24" s="41">
        <v>14</v>
      </c>
      <c r="D24" s="22"/>
      <c r="E24" s="22">
        <v>31</v>
      </c>
      <c r="F24" s="22">
        <v>29</v>
      </c>
      <c r="G24" s="22"/>
      <c r="H24" s="22">
        <v>29</v>
      </c>
      <c r="I24" s="22">
        <v>16</v>
      </c>
      <c r="J24" s="22"/>
      <c r="K24" s="22"/>
      <c r="L24" s="42">
        <v>22</v>
      </c>
      <c r="M24" s="41"/>
      <c r="N24" s="22">
        <v>37</v>
      </c>
      <c r="O24" s="22"/>
      <c r="P24" s="22"/>
      <c r="Q24" s="22">
        <v>31</v>
      </c>
      <c r="R24" s="22"/>
      <c r="S24" s="22">
        <v>15</v>
      </c>
      <c r="T24" s="22"/>
      <c r="U24" s="22"/>
      <c r="V24" s="32"/>
      <c r="W24" s="273"/>
      <c r="X24" s="253"/>
      <c r="Y24" s="253"/>
      <c r="Z24" s="247"/>
      <c r="AA24" s="274"/>
      <c r="AB24" s="266">
        <f t="shared" si="0"/>
        <v>224</v>
      </c>
      <c r="AC24" s="55">
        <f t="shared" si="7"/>
        <v>62.04986149584488</v>
      </c>
      <c r="AD24" s="288"/>
      <c r="AE24" s="289"/>
      <c r="AF24" s="290"/>
    </row>
    <row r="25" spans="1:32" s="21" customFormat="1" ht="15.75" x14ac:dyDescent="0.25">
      <c r="A25" s="317"/>
      <c r="B25" s="141" t="s">
        <v>107</v>
      </c>
      <c r="C25" s="41"/>
      <c r="D25" s="22"/>
      <c r="E25" s="22"/>
      <c r="F25" s="22"/>
      <c r="G25" s="22"/>
      <c r="H25" s="22"/>
      <c r="I25" s="22"/>
      <c r="J25" s="22"/>
      <c r="K25" s="22"/>
      <c r="L25" s="42"/>
      <c r="M25" s="41"/>
      <c r="N25" s="22"/>
      <c r="O25" s="22"/>
      <c r="P25" s="22"/>
      <c r="Q25" s="22"/>
      <c r="R25" s="22"/>
      <c r="S25" s="22"/>
      <c r="T25" s="22"/>
      <c r="U25" s="22"/>
      <c r="V25" s="32"/>
      <c r="W25" s="273"/>
      <c r="X25" s="253"/>
      <c r="Y25" s="253"/>
      <c r="Z25" s="247"/>
      <c r="AA25" s="274"/>
      <c r="AB25" s="266">
        <f t="shared" si="0"/>
        <v>0</v>
      </c>
      <c r="AC25" s="55">
        <f t="shared" si="7"/>
        <v>0</v>
      </c>
      <c r="AD25" s="288"/>
      <c r="AE25" s="289"/>
      <c r="AF25" s="290"/>
    </row>
    <row r="26" spans="1:32" s="21" customFormat="1" ht="15.75" x14ac:dyDescent="0.25">
      <c r="A26" s="317"/>
      <c r="B26" s="141" t="s">
        <v>108</v>
      </c>
      <c r="C26" s="41"/>
      <c r="D26" s="22"/>
      <c r="E26" s="22"/>
      <c r="F26" s="22"/>
      <c r="G26" s="22"/>
      <c r="H26" s="22"/>
      <c r="I26" s="22"/>
      <c r="J26" s="22"/>
      <c r="K26" s="22"/>
      <c r="L26" s="42"/>
      <c r="M26" s="41"/>
      <c r="N26" s="22"/>
      <c r="O26" s="22"/>
      <c r="P26" s="22"/>
      <c r="Q26" s="22"/>
      <c r="R26" s="22"/>
      <c r="S26" s="22"/>
      <c r="T26" s="22"/>
      <c r="U26" s="22"/>
      <c r="V26" s="32"/>
      <c r="W26" s="273"/>
      <c r="X26" s="253"/>
      <c r="Y26" s="253"/>
      <c r="Z26" s="247"/>
      <c r="AA26" s="274"/>
      <c r="AB26" s="266">
        <f t="shared" si="0"/>
        <v>0</v>
      </c>
      <c r="AC26" s="55">
        <f t="shared" si="7"/>
        <v>0</v>
      </c>
      <c r="AD26" s="288"/>
      <c r="AE26" s="289"/>
      <c r="AF26" s="290"/>
    </row>
    <row r="27" spans="1:32" s="21" customFormat="1" ht="15.75" x14ac:dyDescent="0.25">
      <c r="A27" s="317"/>
      <c r="B27" s="54" t="s">
        <v>38</v>
      </c>
      <c r="C27" s="41">
        <v>5</v>
      </c>
      <c r="D27" s="22">
        <v>5</v>
      </c>
      <c r="E27" s="22">
        <v>6</v>
      </c>
      <c r="F27" s="22">
        <v>8</v>
      </c>
      <c r="G27" s="22">
        <v>6</v>
      </c>
      <c r="H27" s="22">
        <v>7</v>
      </c>
      <c r="I27" s="22">
        <v>9</v>
      </c>
      <c r="J27" s="22">
        <v>5</v>
      </c>
      <c r="K27" s="22">
        <v>6</v>
      </c>
      <c r="L27" s="42">
        <v>12</v>
      </c>
      <c r="M27" s="41">
        <v>8</v>
      </c>
      <c r="N27" s="22">
        <v>7</v>
      </c>
      <c r="O27" s="22">
        <v>6</v>
      </c>
      <c r="P27" s="22">
        <v>2</v>
      </c>
      <c r="Q27" s="22">
        <v>10</v>
      </c>
      <c r="R27" s="22">
        <v>6</v>
      </c>
      <c r="S27" s="22">
        <v>2</v>
      </c>
      <c r="T27" s="22">
        <v>3</v>
      </c>
      <c r="U27" s="22"/>
      <c r="V27" s="32"/>
      <c r="W27" s="273"/>
      <c r="X27" s="253"/>
      <c r="Y27" s="253"/>
      <c r="Z27" s="247"/>
      <c r="AA27" s="274"/>
      <c r="AB27" s="266">
        <f t="shared" si="0"/>
        <v>113</v>
      </c>
      <c r="AC27" s="55">
        <f t="shared" si="7"/>
        <v>31.301939058171747</v>
      </c>
      <c r="AD27" s="288"/>
      <c r="AE27" s="289"/>
      <c r="AF27" s="290"/>
    </row>
    <row r="28" spans="1:32" s="21" customFormat="1" ht="15.75" x14ac:dyDescent="0.25">
      <c r="A28" s="317"/>
      <c r="B28" s="54" t="s">
        <v>39</v>
      </c>
      <c r="C28" s="41">
        <v>5</v>
      </c>
      <c r="D28" s="22">
        <v>3</v>
      </c>
      <c r="E28" s="22">
        <v>6</v>
      </c>
      <c r="F28" s="22">
        <v>8</v>
      </c>
      <c r="G28" s="22">
        <v>6</v>
      </c>
      <c r="H28" s="22">
        <v>5</v>
      </c>
      <c r="I28" s="22">
        <v>9</v>
      </c>
      <c r="J28" s="22">
        <v>12</v>
      </c>
      <c r="K28" s="22">
        <v>6</v>
      </c>
      <c r="L28" s="42">
        <v>9</v>
      </c>
      <c r="M28" s="41">
        <v>6</v>
      </c>
      <c r="N28" s="22">
        <v>6</v>
      </c>
      <c r="O28" s="22">
        <v>6</v>
      </c>
      <c r="P28" s="22">
        <v>2</v>
      </c>
      <c r="Q28" s="22">
        <v>7</v>
      </c>
      <c r="R28" s="22">
        <v>8</v>
      </c>
      <c r="S28" s="22">
        <v>2</v>
      </c>
      <c r="T28" s="22">
        <v>8</v>
      </c>
      <c r="U28" s="22"/>
      <c r="V28" s="32"/>
      <c r="W28" s="273"/>
      <c r="X28" s="253"/>
      <c r="Y28" s="253"/>
      <c r="Z28" s="247"/>
      <c r="AA28" s="274"/>
      <c r="AB28" s="266">
        <f t="shared" si="0"/>
        <v>114</v>
      </c>
      <c r="AC28" s="55">
        <f t="shared" si="7"/>
        <v>31.578947368421055</v>
      </c>
      <c r="AD28" s="288"/>
      <c r="AE28" s="289"/>
      <c r="AF28" s="290"/>
    </row>
    <row r="29" spans="1:32" s="21" customFormat="1" ht="15.75" x14ac:dyDescent="0.25">
      <c r="A29" s="317"/>
      <c r="B29" s="54" t="s">
        <v>40</v>
      </c>
      <c r="C29" s="41"/>
      <c r="D29" s="22"/>
      <c r="E29" s="22"/>
      <c r="F29" s="22"/>
      <c r="G29" s="22"/>
      <c r="H29" s="22"/>
      <c r="I29" s="22"/>
      <c r="J29" s="22"/>
      <c r="K29" s="22"/>
      <c r="L29" s="42"/>
      <c r="M29" s="41"/>
      <c r="N29" s="22"/>
      <c r="O29" s="22"/>
      <c r="P29" s="22"/>
      <c r="Q29" s="22"/>
      <c r="R29" s="22"/>
      <c r="S29" s="22"/>
      <c r="T29" s="22"/>
      <c r="U29" s="22"/>
      <c r="V29" s="32"/>
      <c r="W29" s="273"/>
      <c r="X29" s="253"/>
      <c r="Y29" s="253"/>
      <c r="Z29" s="247"/>
      <c r="AA29" s="274"/>
      <c r="AB29" s="266">
        <f t="shared" si="0"/>
        <v>0</v>
      </c>
      <c r="AC29" s="55">
        <f t="shared" si="7"/>
        <v>0</v>
      </c>
      <c r="AD29" s="288"/>
      <c r="AE29" s="289"/>
      <c r="AF29" s="290"/>
    </row>
    <row r="30" spans="1:32" s="21" customFormat="1" ht="15.75" x14ac:dyDescent="0.25">
      <c r="A30" s="317"/>
      <c r="B30" s="54" t="s">
        <v>41</v>
      </c>
      <c r="C30" s="41"/>
      <c r="D30" s="22"/>
      <c r="E30" s="22"/>
      <c r="F30" s="22"/>
      <c r="G30" s="22">
        <v>10</v>
      </c>
      <c r="H30" s="22"/>
      <c r="I30" s="22"/>
      <c r="J30" s="22"/>
      <c r="K30" s="22"/>
      <c r="L30" s="42"/>
      <c r="M30" s="41"/>
      <c r="N30" s="22"/>
      <c r="O30" s="22"/>
      <c r="P30" s="22"/>
      <c r="Q30" s="22">
        <v>16</v>
      </c>
      <c r="R30" s="22"/>
      <c r="S30" s="22"/>
      <c r="T30" s="22"/>
      <c r="U30" s="22"/>
      <c r="V30" s="32"/>
      <c r="W30" s="273"/>
      <c r="X30" s="253"/>
      <c r="Y30" s="253"/>
      <c r="Z30" s="247"/>
      <c r="AA30" s="274"/>
      <c r="AB30" s="266">
        <f t="shared" si="0"/>
        <v>26</v>
      </c>
      <c r="AC30" s="55">
        <f t="shared" si="7"/>
        <v>7.2022160664819941</v>
      </c>
      <c r="AD30" s="288"/>
      <c r="AE30" s="289"/>
      <c r="AF30" s="290"/>
    </row>
    <row r="31" spans="1:32" s="21" customFormat="1" ht="15.75" x14ac:dyDescent="0.25">
      <c r="A31" s="317"/>
      <c r="B31" s="54" t="s">
        <v>42</v>
      </c>
      <c r="C31" s="41"/>
      <c r="D31" s="22"/>
      <c r="E31" s="22"/>
      <c r="F31" s="22"/>
      <c r="G31" s="22"/>
      <c r="H31" s="22"/>
      <c r="I31" s="22"/>
      <c r="J31" s="22"/>
      <c r="K31" s="22"/>
      <c r="L31" s="42">
        <v>12.2</v>
      </c>
      <c r="M31" s="41"/>
      <c r="N31" s="22">
        <v>3</v>
      </c>
      <c r="O31" s="22"/>
      <c r="P31" s="22"/>
      <c r="Q31" s="22"/>
      <c r="R31" s="22"/>
      <c r="S31" s="22">
        <v>2</v>
      </c>
      <c r="T31" s="22">
        <v>12</v>
      </c>
      <c r="U31" s="22"/>
      <c r="V31" s="32"/>
      <c r="W31" s="273"/>
      <c r="X31" s="253"/>
      <c r="Y31" s="253"/>
      <c r="Z31" s="247"/>
      <c r="AA31" s="274"/>
      <c r="AB31" s="266">
        <f t="shared" si="0"/>
        <v>29.2</v>
      </c>
      <c r="AC31" s="55">
        <f t="shared" si="7"/>
        <v>8.0886426592797775</v>
      </c>
      <c r="AD31" s="288"/>
      <c r="AE31" s="289"/>
      <c r="AF31" s="290"/>
    </row>
    <row r="32" spans="1:32" s="21" customFormat="1" ht="15.75" x14ac:dyDescent="0.25">
      <c r="A32" s="317"/>
      <c r="B32" s="54" t="s">
        <v>43</v>
      </c>
      <c r="C32" s="41"/>
      <c r="D32" s="22"/>
      <c r="E32" s="22"/>
      <c r="F32" s="22"/>
      <c r="G32" s="22"/>
      <c r="H32" s="22"/>
      <c r="I32" s="22"/>
      <c r="J32" s="22"/>
      <c r="K32" s="22"/>
      <c r="L32" s="42">
        <v>9.3000000000000007</v>
      </c>
      <c r="M32" s="41"/>
      <c r="N32" s="22"/>
      <c r="O32" s="22"/>
      <c r="P32" s="22">
        <v>5</v>
      </c>
      <c r="Q32" s="22">
        <v>16</v>
      </c>
      <c r="R32" s="22"/>
      <c r="S32" s="22"/>
      <c r="T32" s="22"/>
      <c r="U32" s="22"/>
      <c r="V32" s="32"/>
      <c r="W32" s="273"/>
      <c r="X32" s="253"/>
      <c r="Y32" s="253"/>
      <c r="Z32" s="247"/>
      <c r="AA32" s="274"/>
      <c r="AB32" s="266">
        <f t="shared" si="0"/>
        <v>30.3</v>
      </c>
      <c r="AC32" s="55">
        <f t="shared" si="7"/>
        <v>8.3933518005540169</v>
      </c>
      <c r="AD32" s="288"/>
      <c r="AE32" s="289"/>
      <c r="AF32" s="290"/>
    </row>
    <row r="33" spans="1:32" s="21" customFormat="1" ht="15.75" x14ac:dyDescent="0.25">
      <c r="A33" s="317"/>
      <c r="B33" s="54" t="s">
        <v>44</v>
      </c>
      <c r="C33" s="41"/>
      <c r="D33" s="22"/>
      <c r="E33" s="22"/>
      <c r="F33" s="22"/>
      <c r="G33" s="22"/>
      <c r="H33" s="22"/>
      <c r="I33" s="22">
        <v>12</v>
      </c>
      <c r="J33" s="22"/>
      <c r="K33" s="22"/>
      <c r="L33" s="42"/>
      <c r="M33" s="41"/>
      <c r="N33" s="22"/>
      <c r="O33" s="22">
        <v>10.5</v>
      </c>
      <c r="P33" s="22"/>
      <c r="Q33" s="22"/>
      <c r="R33" s="22"/>
      <c r="S33" s="22">
        <v>3.2</v>
      </c>
      <c r="T33" s="22"/>
      <c r="U33" s="22"/>
      <c r="V33" s="32"/>
      <c r="W33" s="273"/>
      <c r="X33" s="253"/>
      <c r="Y33" s="253"/>
      <c r="Z33" s="247"/>
      <c r="AA33" s="274"/>
      <c r="AB33" s="266">
        <f t="shared" si="0"/>
        <v>25.7</v>
      </c>
      <c r="AC33" s="55">
        <f t="shared" si="7"/>
        <v>7.1191135734072022</v>
      </c>
      <c r="AD33" s="288"/>
      <c r="AE33" s="289"/>
      <c r="AF33" s="290"/>
    </row>
    <row r="34" spans="1:32" s="21" customFormat="1" ht="15.75" x14ac:dyDescent="0.25">
      <c r="A34" s="317"/>
      <c r="B34" s="54" t="s">
        <v>45</v>
      </c>
      <c r="C34" s="41">
        <v>2</v>
      </c>
      <c r="D34" s="22">
        <v>1</v>
      </c>
      <c r="E34" s="22">
        <v>1</v>
      </c>
      <c r="F34" s="22"/>
      <c r="G34" s="22"/>
      <c r="H34" s="22"/>
      <c r="I34" s="22">
        <v>1.2</v>
      </c>
      <c r="J34" s="22">
        <v>2</v>
      </c>
      <c r="K34" s="22">
        <v>2</v>
      </c>
      <c r="L34" s="42">
        <v>1</v>
      </c>
      <c r="M34" s="41">
        <v>11</v>
      </c>
      <c r="N34" s="22">
        <v>2</v>
      </c>
      <c r="O34" s="22">
        <v>1</v>
      </c>
      <c r="P34" s="22"/>
      <c r="Q34" s="22"/>
      <c r="R34" s="22">
        <v>14</v>
      </c>
      <c r="S34" s="22"/>
      <c r="T34" s="22"/>
      <c r="U34" s="22"/>
      <c r="V34" s="32"/>
      <c r="W34" s="273"/>
      <c r="X34" s="253"/>
      <c r="Y34" s="253"/>
      <c r="Z34" s="247"/>
      <c r="AA34" s="274"/>
      <c r="AB34" s="266">
        <f t="shared" si="0"/>
        <v>38.200000000000003</v>
      </c>
      <c r="AC34" s="55">
        <f t="shared" si="7"/>
        <v>10.581717451523547</v>
      </c>
      <c r="AD34" s="288"/>
      <c r="AE34" s="289"/>
      <c r="AF34" s="290"/>
    </row>
    <row r="35" spans="1:32" s="21" customFormat="1" ht="15.75" x14ac:dyDescent="0.25">
      <c r="A35" s="317"/>
      <c r="B35" s="54" t="s">
        <v>46</v>
      </c>
      <c r="C35" s="41"/>
      <c r="D35" s="22"/>
      <c r="E35" s="22"/>
      <c r="F35" s="22"/>
      <c r="G35" s="22"/>
      <c r="H35" s="22"/>
      <c r="I35" s="22"/>
      <c r="J35" s="22"/>
      <c r="K35" s="22"/>
      <c r="L35" s="42"/>
      <c r="M35" s="41"/>
      <c r="N35" s="22"/>
      <c r="O35" s="22"/>
      <c r="P35" s="22"/>
      <c r="Q35" s="22"/>
      <c r="R35" s="22"/>
      <c r="S35" s="22"/>
      <c r="T35" s="22"/>
      <c r="U35" s="22"/>
      <c r="V35" s="32"/>
      <c r="W35" s="273"/>
      <c r="X35" s="253"/>
      <c r="Y35" s="253"/>
      <c r="Z35" s="247"/>
      <c r="AA35" s="274"/>
      <c r="AB35" s="266">
        <f t="shared" si="0"/>
        <v>0</v>
      </c>
      <c r="AC35" s="55">
        <f t="shared" si="7"/>
        <v>0</v>
      </c>
      <c r="AD35" s="288"/>
      <c r="AE35" s="289"/>
      <c r="AF35" s="290"/>
    </row>
    <row r="36" spans="1:32" s="21" customFormat="1" ht="15.75" x14ac:dyDescent="0.25">
      <c r="A36" s="317"/>
      <c r="B36" s="283" t="s">
        <v>109</v>
      </c>
      <c r="C36" s="41"/>
      <c r="D36" s="22"/>
      <c r="E36" s="22"/>
      <c r="F36" s="22"/>
      <c r="G36" s="22"/>
      <c r="H36" s="22"/>
      <c r="I36" s="22"/>
      <c r="J36" s="22"/>
      <c r="K36" s="22"/>
      <c r="L36" s="42"/>
      <c r="M36" s="41"/>
      <c r="N36" s="22"/>
      <c r="O36" s="22"/>
      <c r="P36" s="22"/>
      <c r="Q36" s="22"/>
      <c r="R36" s="22"/>
      <c r="S36" s="22"/>
      <c r="T36" s="22"/>
      <c r="U36" s="22"/>
      <c r="V36" s="32"/>
      <c r="W36" s="273"/>
      <c r="X36" s="253"/>
      <c r="Y36" s="253"/>
      <c r="Z36" s="247"/>
      <c r="AA36" s="274"/>
      <c r="AB36" s="266">
        <f t="shared" si="0"/>
        <v>0</v>
      </c>
      <c r="AC36" s="55">
        <f t="shared" si="7"/>
        <v>0</v>
      </c>
      <c r="AD36" s="288"/>
      <c r="AE36" s="289"/>
      <c r="AF36" s="290"/>
    </row>
    <row r="37" spans="1:32" s="21" customFormat="1" ht="15.75" x14ac:dyDescent="0.25">
      <c r="A37" s="317"/>
      <c r="B37" s="283" t="s">
        <v>99</v>
      </c>
      <c r="C37" s="41"/>
      <c r="D37" s="22"/>
      <c r="E37" s="22"/>
      <c r="F37" s="22"/>
      <c r="G37" s="22"/>
      <c r="H37" s="22"/>
      <c r="I37" s="22"/>
      <c r="J37" s="22"/>
      <c r="K37" s="22"/>
      <c r="L37" s="42"/>
      <c r="M37" s="41"/>
      <c r="N37" s="22"/>
      <c r="O37" s="22"/>
      <c r="P37" s="22"/>
      <c r="Q37" s="22"/>
      <c r="R37" s="22"/>
      <c r="S37" s="22"/>
      <c r="T37" s="22"/>
      <c r="U37" s="22"/>
      <c r="V37" s="32"/>
      <c r="W37" s="273"/>
      <c r="X37" s="253"/>
      <c r="Y37" s="253"/>
      <c r="Z37" s="247"/>
      <c r="AA37" s="274"/>
      <c r="AB37" s="266">
        <f t="shared" si="0"/>
        <v>0</v>
      </c>
      <c r="AC37" s="55">
        <f t="shared" si="7"/>
        <v>0</v>
      </c>
      <c r="AD37" s="288"/>
      <c r="AE37" s="289"/>
      <c r="AF37" s="290"/>
    </row>
    <row r="38" spans="1:32" s="21" customFormat="1" ht="15.75" x14ac:dyDescent="0.25">
      <c r="A38" s="317"/>
      <c r="B38" s="283" t="s">
        <v>75</v>
      </c>
      <c r="C38" s="41"/>
      <c r="D38" s="22"/>
      <c r="E38" s="22"/>
      <c r="F38" s="22"/>
      <c r="G38" s="22"/>
      <c r="H38" s="22"/>
      <c r="I38" s="22"/>
      <c r="J38" s="22"/>
      <c r="K38" s="22"/>
      <c r="L38" s="42"/>
      <c r="M38" s="41"/>
      <c r="N38" s="22"/>
      <c r="O38" s="22">
        <v>10</v>
      </c>
      <c r="P38" s="22"/>
      <c r="Q38" s="22"/>
      <c r="R38" s="22"/>
      <c r="S38" s="22">
        <v>10</v>
      </c>
      <c r="T38" s="22"/>
      <c r="U38" s="22"/>
      <c r="V38" s="32"/>
      <c r="W38" s="273"/>
      <c r="X38" s="253"/>
      <c r="Y38" s="253"/>
      <c r="Z38" s="247"/>
      <c r="AA38" s="274"/>
      <c r="AB38" s="266">
        <f t="shared" si="0"/>
        <v>20</v>
      </c>
      <c r="AC38" s="55">
        <f t="shared" si="7"/>
        <v>5.54016620498615</v>
      </c>
      <c r="AD38" s="288"/>
      <c r="AE38" s="289"/>
      <c r="AF38" s="290"/>
    </row>
    <row r="39" spans="1:32" s="21" customFormat="1" ht="15.75" x14ac:dyDescent="0.25">
      <c r="A39" s="317"/>
      <c r="B39" s="283" t="s">
        <v>76</v>
      </c>
      <c r="C39" s="41">
        <v>1.36</v>
      </c>
      <c r="D39" s="22">
        <v>1.36</v>
      </c>
      <c r="E39" s="22">
        <v>1.36</v>
      </c>
      <c r="F39" s="22">
        <v>1.36</v>
      </c>
      <c r="G39" s="22">
        <v>1.36</v>
      </c>
      <c r="H39" s="22">
        <v>1.36</v>
      </c>
      <c r="I39" s="22">
        <v>2.04</v>
      </c>
      <c r="J39" s="22">
        <v>0.68</v>
      </c>
      <c r="K39" s="22">
        <v>1.36</v>
      </c>
      <c r="L39" s="42">
        <v>1.36</v>
      </c>
      <c r="M39" s="41">
        <v>1.36</v>
      </c>
      <c r="N39" s="22">
        <v>0.68</v>
      </c>
      <c r="O39" s="22">
        <v>1.36</v>
      </c>
      <c r="P39" s="22">
        <v>1.36</v>
      </c>
      <c r="Q39" s="22">
        <v>1.36</v>
      </c>
      <c r="R39" s="22">
        <v>1.36</v>
      </c>
      <c r="S39" s="22">
        <v>1.36</v>
      </c>
      <c r="T39" s="22">
        <v>1.36</v>
      </c>
      <c r="U39" s="22"/>
      <c r="V39" s="32"/>
      <c r="W39" s="273"/>
      <c r="X39" s="253"/>
      <c r="Y39" s="253"/>
      <c r="Z39" s="247"/>
      <c r="AA39" s="274"/>
      <c r="AB39" s="266">
        <f t="shared" si="0"/>
        <v>23.799999999999994</v>
      </c>
      <c r="AC39" s="55">
        <f t="shared" si="7"/>
        <v>6.5927977839335163</v>
      </c>
      <c r="AD39" s="288"/>
      <c r="AE39" s="289"/>
      <c r="AF39" s="290"/>
    </row>
    <row r="40" spans="1:32" s="21" customFormat="1" ht="15.75" x14ac:dyDescent="0.25">
      <c r="A40" s="317"/>
      <c r="B40" s="171" t="s">
        <v>96</v>
      </c>
      <c r="C40" s="41"/>
      <c r="D40" s="22"/>
      <c r="E40" s="22"/>
      <c r="F40" s="22"/>
      <c r="G40" s="22"/>
      <c r="H40" s="22"/>
      <c r="I40" s="22"/>
      <c r="J40" s="22"/>
      <c r="K40" s="22"/>
      <c r="L40" s="42"/>
      <c r="M40" s="41"/>
      <c r="N40" s="22"/>
      <c r="O40" s="22"/>
      <c r="P40" s="22"/>
      <c r="Q40" s="22"/>
      <c r="R40" s="22"/>
      <c r="S40" s="22"/>
      <c r="T40" s="22"/>
      <c r="U40" s="22"/>
      <c r="V40" s="32"/>
      <c r="W40" s="273"/>
      <c r="X40" s="253"/>
      <c r="Y40" s="253"/>
      <c r="Z40" s="247"/>
      <c r="AA40" s="274"/>
      <c r="AB40" s="266">
        <f t="shared" si="0"/>
        <v>0</v>
      </c>
      <c r="AC40" s="55">
        <f t="shared" si="7"/>
        <v>0</v>
      </c>
      <c r="AD40" s="288"/>
      <c r="AE40" s="289"/>
      <c r="AF40" s="290"/>
    </row>
    <row r="41" spans="1:32" s="21" customFormat="1" ht="15.75" x14ac:dyDescent="0.25">
      <c r="A41" s="317"/>
      <c r="B41" s="284" t="s">
        <v>97</v>
      </c>
      <c r="C41" s="41"/>
      <c r="D41" s="22"/>
      <c r="E41" s="22"/>
      <c r="F41" s="22"/>
      <c r="G41" s="22"/>
      <c r="H41" s="22"/>
      <c r="I41" s="22">
        <v>2.5</v>
      </c>
      <c r="J41" s="22">
        <v>6</v>
      </c>
      <c r="K41" s="22">
        <v>1.7</v>
      </c>
      <c r="L41" s="42"/>
      <c r="M41" s="41"/>
      <c r="N41" s="22"/>
      <c r="O41" s="22"/>
      <c r="P41" s="22"/>
      <c r="Q41" s="22"/>
      <c r="R41" s="22">
        <v>2.8</v>
      </c>
      <c r="S41" s="22"/>
      <c r="T41" s="22">
        <v>10</v>
      </c>
      <c r="U41" s="22"/>
      <c r="V41" s="32"/>
      <c r="W41" s="273"/>
      <c r="X41" s="253"/>
      <c r="Y41" s="253"/>
      <c r="Z41" s="247"/>
      <c r="AA41" s="274"/>
      <c r="AB41" s="266">
        <f t="shared" si="0"/>
        <v>23</v>
      </c>
      <c r="AC41" s="55">
        <f t="shared" si="7"/>
        <v>6.3711911357340725</v>
      </c>
      <c r="AD41" s="288"/>
      <c r="AE41" s="289"/>
      <c r="AF41" s="290"/>
    </row>
    <row r="42" spans="1:32" s="21" customFormat="1" ht="15.75" x14ac:dyDescent="0.25">
      <c r="A42" s="317"/>
      <c r="B42" s="283" t="s">
        <v>110</v>
      </c>
      <c r="C42" s="41"/>
      <c r="D42" s="22"/>
      <c r="E42" s="22"/>
      <c r="F42" s="22"/>
      <c r="G42" s="22">
        <v>1.4</v>
      </c>
      <c r="H42" s="22"/>
      <c r="I42" s="22"/>
      <c r="J42" s="22">
        <v>2</v>
      </c>
      <c r="K42" s="22">
        <v>2</v>
      </c>
      <c r="L42" s="42"/>
      <c r="M42" s="41">
        <v>2</v>
      </c>
      <c r="N42" s="22">
        <v>1</v>
      </c>
      <c r="O42" s="22">
        <v>1</v>
      </c>
      <c r="P42" s="22">
        <v>0.4</v>
      </c>
      <c r="Q42" s="22">
        <v>2</v>
      </c>
      <c r="R42" s="22"/>
      <c r="S42" s="22"/>
      <c r="T42" s="22">
        <v>2</v>
      </c>
      <c r="U42" s="22"/>
      <c r="V42" s="32"/>
      <c r="W42" s="273"/>
      <c r="X42" s="253"/>
      <c r="Y42" s="253"/>
      <c r="Z42" s="247"/>
      <c r="AA42" s="274"/>
      <c r="AB42" s="266">
        <f t="shared" si="0"/>
        <v>13.8</v>
      </c>
      <c r="AC42" s="55">
        <f t="shared" si="7"/>
        <v>3.8227146814404431</v>
      </c>
      <c r="AD42" s="288"/>
      <c r="AE42" s="289"/>
      <c r="AF42" s="290"/>
    </row>
    <row r="43" spans="1:32" s="21" customFormat="1" ht="15.75" x14ac:dyDescent="0.25">
      <c r="A43" s="317"/>
      <c r="B43" s="283" t="s">
        <v>111</v>
      </c>
      <c r="C43" s="41"/>
      <c r="D43" s="22"/>
      <c r="E43" s="22"/>
      <c r="F43" s="22"/>
      <c r="G43" s="22"/>
      <c r="H43" s="22"/>
      <c r="I43" s="22"/>
      <c r="J43" s="22"/>
      <c r="K43" s="22"/>
      <c r="L43" s="42"/>
      <c r="M43" s="41"/>
      <c r="N43" s="22"/>
      <c r="O43" s="22"/>
      <c r="P43" s="22"/>
      <c r="Q43" s="22"/>
      <c r="R43" s="22"/>
      <c r="S43" s="22"/>
      <c r="T43" s="22"/>
      <c r="U43" s="22"/>
      <c r="V43" s="32"/>
      <c r="W43" s="273"/>
      <c r="X43" s="253"/>
      <c r="Y43" s="253"/>
      <c r="Z43" s="247"/>
      <c r="AA43" s="274"/>
      <c r="AB43" s="266">
        <f t="shared" si="0"/>
        <v>0</v>
      </c>
      <c r="AC43" s="55">
        <f t="shared" si="7"/>
        <v>0</v>
      </c>
      <c r="AD43" s="288"/>
      <c r="AE43" s="289"/>
      <c r="AF43" s="290"/>
    </row>
    <row r="44" spans="1:32" s="21" customFormat="1" ht="15.75" x14ac:dyDescent="0.25">
      <c r="A44" s="317"/>
      <c r="B44" s="283" t="s">
        <v>112</v>
      </c>
      <c r="C44" s="41"/>
      <c r="D44" s="22"/>
      <c r="E44" s="22"/>
      <c r="F44" s="22"/>
      <c r="G44" s="22">
        <v>0.43</v>
      </c>
      <c r="H44" s="22">
        <v>0.87</v>
      </c>
      <c r="I44" s="22">
        <v>0.45</v>
      </c>
      <c r="J44" s="22">
        <v>0.2</v>
      </c>
      <c r="K44" s="22">
        <v>0.41</v>
      </c>
      <c r="L44" s="42"/>
      <c r="M44" s="41">
        <v>0.44</v>
      </c>
      <c r="N44" s="22">
        <v>0.44</v>
      </c>
      <c r="O44" s="22">
        <v>0.43</v>
      </c>
      <c r="P44" s="22"/>
      <c r="Q44" s="22">
        <v>0.42</v>
      </c>
      <c r="R44" s="22">
        <v>0.43</v>
      </c>
      <c r="S44" s="22"/>
      <c r="T44" s="22">
        <v>0.41</v>
      </c>
      <c r="U44" s="22"/>
      <c r="V44" s="32"/>
      <c r="W44" s="273"/>
      <c r="X44" s="253"/>
      <c r="Y44" s="253"/>
      <c r="Z44" s="247"/>
      <c r="AA44" s="274"/>
      <c r="AB44" s="266">
        <f t="shared" si="0"/>
        <v>4.93</v>
      </c>
      <c r="AC44" s="55">
        <f t="shared" si="7"/>
        <v>1.3656509695290859</v>
      </c>
      <c r="AD44" s="288"/>
      <c r="AE44" s="289"/>
      <c r="AF44" s="290"/>
    </row>
    <row r="45" spans="1:32" s="21" customFormat="1" ht="15.75" x14ac:dyDescent="0.25">
      <c r="A45" s="317"/>
      <c r="B45" s="283" t="s">
        <v>113</v>
      </c>
      <c r="C45" s="41"/>
      <c r="D45" s="22"/>
      <c r="E45" s="22"/>
      <c r="F45" s="22"/>
      <c r="G45" s="22"/>
      <c r="H45" s="22"/>
      <c r="I45" s="22"/>
      <c r="J45" s="22"/>
      <c r="K45" s="22"/>
      <c r="L45" s="42"/>
      <c r="M45" s="41"/>
      <c r="N45" s="22"/>
      <c r="O45" s="22"/>
      <c r="P45" s="22"/>
      <c r="Q45" s="22"/>
      <c r="R45" s="22">
        <v>4.2</v>
      </c>
      <c r="S45" s="22"/>
      <c r="T45" s="22"/>
      <c r="U45" s="22"/>
      <c r="V45" s="32"/>
      <c r="W45" s="273"/>
      <c r="X45" s="253"/>
      <c r="Y45" s="253"/>
      <c r="Z45" s="247"/>
      <c r="AA45" s="274"/>
      <c r="AB45" s="266">
        <f t="shared" si="0"/>
        <v>4.2</v>
      </c>
      <c r="AC45" s="55">
        <f t="shared" si="7"/>
        <v>1.1634349030470914</v>
      </c>
      <c r="AD45" s="288"/>
      <c r="AE45" s="289"/>
      <c r="AF45" s="290"/>
    </row>
    <row r="46" spans="1:32" s="21" customFormat="1" ht="15.75" x14ac:dyDescent="0.25">
      <c r="A46" s="317"/>
      <c r="B46" s="283" t="s">
        <v>114</v>
      </c>
      <c r="C46" s="41"/>
      <c r="D46" s="22"/>
      <c r="E46" s="22"/>
      <c r="F46" s="22"/>
      <c r="G46" s="22"/>
      <c r="H46" s="22"/>
      <c r="I46" s="22"/>
      <c r="J46" s="22"/>
      <c r="K46" s="22"/>
      <c r="L46" s="42"/>
      <c r="M46" s="41"/>
      <c r="N46" s="22"/>
      <c r="O46" s="22"/>
      <c r="P46" s="22"/>
      <c r="Q46" s="22"/>
      <c r="R46" s="22"/>
      <c r="S46" s="22"/>
      <c r="T46" s="22"/>
      <c r="U46" s="22"/>
      <c r="V46" s="32"/>
      <c r="W46" s="273"/>
      <c r="X46" s="253"/>
      <c r="Y46" s="253"/>
      <c r="Z46" s="247"/>
      <c r="AA46" s="274"/>
      <c r="AB46" s="266">
        <f t="shared" si="0"/>
        <v>0</v>
      </c>
      <c r="AC46" s="55">
        <f t="shared" si="7"/>
        <v>0</v>
      </c>
      <c r="AD46" s="288"/>
      <c r="AE46" s="289"/>
      <c r="AF46" s="290"/>
    </row>
    <row r="47" spans="1:32" s="21" customFormat="1" ht="15.75" x14ac:dyDescent="0.25">
      <c r="A47" s="318"/>
      <c r="B47" s="54" t="s">
        <v>102</v>
      </c>
      <c r="C47" s="41"/>
      <c r="D47" s="22"/>
      <c r="E47" s="22"/>
      <c r="F47" s="22"/>
      <c r="G47" s="22"/>
      <c r="H47" s="22"/>
      <c r="I47" s="22"/>
      <c r="J47" s="22"/>
      <c r="K47" s="22"/>
      <c r="L47" s="42"/>
      <c r="M47" s="41"/>
      <c r="N47" s="22"/>
      <c r="O47" s="22"/>
      <c r="P47" s="22"/>
      <c r="Q47" s="22"/>
      <c r="R47" s="22"/>
      <c r="S47" s="22"/>
      <c r="T47" s="22"/>
      <c r="U47" s="22"/>
      <c r="V47" s="32"/>
      <c r="W47" s="273"/>
      <c r="X47" s="253"/>
      <c r="Y47" s="253"/>
      <c r="Z47" s="247"/>
      <c r="AA47" s="274"/>
      <c r="AB47" s="266">
        <f t="shared" si="0"/>
        <v>0</v>
      </c>
      <c r="AC47" s="55">
        <f t="shared" si="7"/>
        <v>0</v>
      </c>
      <c r="AD47" s="291"/>
      <c r="AE47" s="292"/>
      <c r="AF47" s="293"/>
    </row>
    <row r="48" spans="1:32" s="21" customFormat="1" ht="47.25" x14ac:dyDescent="0.25">
      <c r="A48" s="316">
        <v>8</v>
      </c>
      <c r="B48" s="53" t="s">
        <v>7</v>
      </c>
      <c r="C48" s="43">
        <f>SUM(C49:C51)</f>
        <v>0</v>
      </c>
      <c r="D48" s="24">
        <f t="shared" ref="D48:AA48" si="8">SUM(D49:D51)</f>
        <v>0</v>
      </c>
      <c r="E48" s="24">
        <f t="shared" si="8"/>
        <v>0</v>
      </c>
      <c r="F48" s="24">
        <f t="shared" si="8"/>
        <v>0</v>
      </c>
      <c r="G48" s="24">
        <f t="shared" si="8"/>
        <v>9.1999999999999993</v>
      </c>
      <c r="H48" s="24">
        <f t="shared" si="8"/>
        <v>0</v>
      </c>
      <c r="I48" s="24">
        <f t="shared" si="8"/>
        <v>0</v>
      </c>
      <c r="J48" s="24">
        <f t="shared" si="8"/>
        <v>0</v>
      </c>
      <c r="K48" s="24">
        <f t="shared" si="8"/>
        <v>4</v>
      </c>
      <c r="L48" s="44">
        <f t="shared" si="8"/>
        <v>0</v>
      </c>
      <c r="M48" s="43">
        <f t="shared" si="8"/>
        <v>0</v>
      </c>
      <c r="N48" s="24">
        <f t="shared" si="8"/>
        <v>0</v>
      </c>
      <c r="O48" s="24">
        <f t="shared" si="8"/>
        <v>0</v>
      </c>
      <c r="P48" s="24">
        <f t="shared" si="8"/>
        <v>0</v>
      </c>
      <c r="Q48" s="24">
        <f t="shared" si="8"/>
        <v>8</v>
      </c>
      <c r="R48" s="24">
        <f t="shared" si="8"/>
        <v>0</v>
      </c>
      <c r="S48" s="24">
        <f t="shared" si="8"/>
        <v>0</v>
      </c>
      <c r="T48" s="24">
        <f t="shared" si="8"/>
        <v>0</v>
      </c>
      <c r="U48" s="24">
        <f t="shared" si="8"/>
        <v>0</v>
      </c>
      <c r="V48" s="33">
        <f t="shared" si="8"/>
        <v>0</v>
      </c>
      <c r="W48" s="275">
        <f t="shared" si="8"/>
        <v>0</v>
      </c>
      <c r="X48" s="254">
        <f t="shared" si="8"/>
        <v>0</v>
      </c>
      <c r="Y48" s="254">
        <f t="shared" si="8"/>
        <v>0</v>
      </c>
      <c r="Z48" s="248">
        <f t="shared" si="8"/>
        <v>0</v>
      </c>
      <c r="AA48" s="276">
        <f t="shared" si="8"/>
        <v>0</v>
      </c>
      <c r="AB48" s="267">
        <f t="shared" si="0"/>
        <v>21.2</v>
      </c>
      <c r="AC48" s="56">
        <f t="shared" ref="AC48:AC53" si="9">IFERROR((AB48/$AB$5*1000),"")</f>
        <v>5.8725761772853184</v>
      </c>
      <c r="AD48" s="24">
        <v>5</v>
      </c>
      <c r="AE48" s="63">
        <f>IFERROR((AC48-AD48),"")</f>
        <v>0.87257617728531844</v>
      </c>
      <c r="AF48" s="48">
        <f>IFERROR((AC48*100/AD48),"")</f>
        <v>117.45152354570637</v>
      </c>
    </row>
    <row r="49" spans="1:32" s="21" customFormat="1" ht="15.75" x14ac:dyDescent="0.25">
      <c r="A49" s="317"/>
      <c r="B49" s="54" t="s">
        <v>47</v>
      </c>
      <c r="C49" s="41"/>
      <c r="D49" s="22"/>
      <c r="E49" s="22"/>
      <c r="F49" s="22"/>
      <c r="G49" s="22"/>
      <c r="H49" s="22"/>
      <c r="I49" s="22"/>
      <c r="J49" s="22"/>
      <c r="K49" s="22"/>
      <c r="L49" s="42"/>
      <c r="M49" s="41"/>
      <c r="N49" s="22"/>
      <c r="O49" s="22"/>
      <c r="P49" s="22"/>
      <c r="Q49" s="22">
        <v>8</v>
      </c>
      <c r="R49" s="22"/>
      <c r="S49" s="22"/>
      <c r="T49" s="22"/>
      <c r="U49" s="22"/>
      <c r="V49" s="32"/>
      <c r="W49" s="273"/>
      <c r="X49" s="253"/>
      <c r="Y49" s="253"/>
      <c r="Z49" s="247"/>
      <c r="AA49" s="274"/>
      <c r="AB49" s="266">
        <f t="shared" si="0"/>
        <v>8</v>
      </c>
      <c r="AC49" s="55">
        <f t="shared" si="9"/>
        <v>2.21606648199446</v>
      </c>
      <c r="AD49" s="285"/>
      <c r="AE49" s="286"/>
      <c r="AF49" s="287"/>
    </row>
    <row r="50" spans="1:32" s="21" customFormat="1" ht="15.75" x14ac:dyDescent="0.25">
      <c r="A50" s="317"/>
      <c r="B50" s="54" t="s">
        <v>48</v>
      </c>
      <c r="C50" s="41"/>
      <c r="D50" s="22"/>
      <c r="E50" s="22"/>
      <c r="F50" s="22"/>
      <c r="G50" s="22"/>
      <c r="H50" s="22"/>
      <c r="I50" s="22"/>
      <c r="J50" s="22"/>
      <c r="K50" s="22">
        <v>4</v>
      </c>
      <c r="L50" s="42"/>
      <c r="M50" s="41"/>
      <c r="N50" s="22"/>
      <c r="O50" s="22"/>
      <c r="P50" s="22"/>
      <c r="Q50" s="22"/>
      <c r="R50" s="22"/>
      <c r="S50" s="22"/>
      <c r="T50" s="22"/>
      <c r="U50" s="22"/>
      <c r="V50" s="32"/>
      <c r="W50" s="273"/>
      <c r="X50" s="253"/>
      <c r="Y50" s="253"/>
      <c r="Z50" s="247"/>
      <c r="AA50" s="274"/>
      <c r="AB50" s="266">
        <f t="shared" si="0"/>
        <v>4</v>
      </c>
      <c r="AC50" s="55">
        <f t="shared" si="9"/>
        <v>1.10803324099723</v>
      </c>
      <c r="AD50" s="288"/>
      <c r="AE50" s="289"/>
      <c r="AF50" s="290"/>
    </row>
    <row r="51" spans="1:32" s="21" customFormat="1" ht="15.75" x14ac:dyDescent="0.25">
      <c r="A51" s="318"/>
      <c r="B51" s="141" t="s">
        <v>106</v>
      </c>
      <c r="C51" s="41"/>
      <c r="D51" s="22"/>
      <c r="E51" s="22"/>
      <c r="F51" s="22"/>
      <c r="G51" s="22">
        <v>9.1999999999999993</v>
      </c>
      <c r="H51" s="22"/>
      <c r="I51" s="22"/>
      <c r="J51" s="22"/>
      <c r="K51" s="22"/>
      <c r="L51" s="42"/>
      <c r="M51" s="41"/>
      <c r="N51" s="22"/>
      <c r="O51" s="22"/>
      <c r="P51" s="22"/>
      <c r="Q51" s="22"/>
      <c r="R51" s="22"/>
      <c r="S51" s="22"/>
      <c r="T51" s="22"/>
      <c r="U51" s="22"/>
      <c r="V51" s="32"/>
      <c r="W51" s="273"/>
      <c r="X51" s="253"/>
      <c r="Y51" s="253"/>
      <c r="Z51" s="247"/>
      <c r="AA51" s="274"/>
      <c r="AB51" s="266">
        <f t="shared" si="0"/>
        <v>9.1999999999999993</v>
      </c>
      <c r="AC51" s="55">
        <f t="shared" si="9"/>
        <v>2.5484764542936289</v>
      </c>
      <c r="AD51" s="291"/>
      <c r="AE51" s="292"/>
      <c r="AF51" s="293"/>
    </row>
    <row r="52" spans="1:32" s="21" customFormat="1" ht="15.75" x14ac:dyDescent="0.25">
      <c r="A52" s="301">
        <v>9</v>
      </c>
      <c r="B52" s="53" t="s">
        <v>8</v>
      </c>
      <c r="C52" s="43">
        <f t="shared" ref="C52:L52" si="10">SUM(C53:C65)</f>
        <v>18.73</v>
      </c>
      <c r="D52" s="24">
        <f t="shared" si="10"/>
        <v>18.34</v>
      </c>
      <c r="E52" s="24">
        <f t="shared" si="10"/>
        <v>19.399999999999999</v>
      </c>
      <c r="F52" s="24">
        <f t="shared" si="10"/>
        <v>28.53</v>
      </c>
      <c r="G52" s="24">
        <f t="shared" si="10"/>
        <v>22.14</v>
      </c>
      <c r="H52" s="24">
        <f t="shared" si="10"/>
        <v>35.18</v>
      </c>
      <c r="I52" s="24">
        <f t="shared" si="10"/>
        <v>23.46</v>
      </c>
      <c r="J52" s="24">
        <f t="shared" si="10"/>
        <v>32.06</v>
      </c>
      <c r="K52" s="24">
        <f t="shared" si="10"/>
        <v>25.03</v>
      </c>
      <c r="L52" s="44">
        <f t="shared" si="10"/>
        <v>33.17</v>
      </c>
      <c r="M52" s="43">
        <f t="shared" ref="M52:AA52" si="11">SUM(M53:M65)</f>
        <v>28.21</v>
      </c>
      <c r="N52" s="24">
        <f t="shared" si="11"/>
        <v>36.519999999999996</v>
      </c>
      <c r="O52" s="24">
        <f t="shared" si="11"/>
        <v>37.17</v>
      </c>
      <c r="P52" s="24">
        <f t="shared" si="11"/>
        <v>28.07</v>
      </c>
      <c r="Q52" s="24">
        <f t="shared" si="11"/>
        <v>28.12</v>
      </c>
      <c r="R52" s="24">
        <f t="shared" si="11"/>
        <v>28.13</v>
      </c>
      <c r="S52" s="24">
        <f t="shared" si="11"/>
        <v>30.259999999999998</v>
      </c>
      <c r="T52" s="24">
        <f t="shared" si="11"/>
        <v>35.01</v>
      </c>
      <c r="U52" s="24">
        <f t="shared" si="11"/>
        <v>0</v>
      </c>
      <c r="V52" s="33">
        <f t="shared" si="11"/>
        <v>0</v>
      </c>
      <c r="W52" s="275">
        <f t="shared" si="11"/>
        <v>0</v>
      </c>
      <c r="X52" s="254">
        <f t="shared" si="11"/>
        <v>0</v>
      </c>
      <c r="Y52" s="254">
        <f t="shared" si="11"/>
        <v>0</v>
      </c>
      <c r="Z52" s="248">
        <f t="shared" si="11"/>
        <v>0</v>
      </c>
      <c r="AA52" s="276">
        <f t="shared" si="11"/>
        <v>0</v>
      </c>
      <c r="AB52" s="267">
        <f t="shared" si="0"/>
        <v>507.53</v>
      </c>
      <c r="AC52" s="56">
        <f t="shared" si="9"/>
        <v>140.590027700831</v>
      </c>
      <c r="AD52" s="24">
        <v>150</v>
      </c>
      <c r="AE52" s="63">
        <f>IFERROR((AC52-AD52),"")</f>
        <v>-9.4099722991689987</v>
      </c>
      <c r="AF52" s="48">
        <f>IFERROR((AC52*100/AD52),"")</f>
        <v>93.726685133887329</v>
      </c>
    </row>
    <row r="53" spans="1:32" s="21" customFormat="1" ht="15.75" x14ac:dyDescent="0.25">
      <c r="A53" s="301"/>
      <c r="B53" s="54" t="s">
        <v>49</v>
      </c>
      <c r="C53" s="45">
        <v>18</v>
      </c>
      <c r="D53" s="22">
        <v>17</v>
      </c>
      <c r="E53" s="22">
        <v>18</v>
      </c>
      <c r="F53" s="22">
        <v>28</v>
      </c>
      <c r="G53" s="22"/>
      <c r="H53" s="22">
        <v>11</v>
      </c>
      <c r="I53" s="22"/>
      <c r="J53" s="22">
        <v>31</v>
      </c>
      <c r="K53" s="22">
        <v>24</v>
      </c>
      <c r="L53" s="42">
        <v>5</v>
      </c>
      <c r="M53" s="45"/>
      <c r="N53" s="22">
        <v>6</v>
      </c>
      <c r="O53" s="22">
        <v>35</v>
      </c>
      <c r="P53" s="22">
        <v>26</v>
      </c>
      <c r="Q53" s="22"/>
      <c r="R53" s="22"/>
      <c r="S53" s="22"/>
      <c r="T53" s="22">
        <v>34</v>
      </c>
      <c r="U53" s="22"/>
      <c r="V53" s="32"/>
      <c r="W53" s="273"/>
      <c r="X53" s="253"/>
      <c r="Y53" s="253"/>
      <c r="Z53" s="247"/>
      <c r="AA53" s="274"/>
      <c r="AB53" s="266">
        <f t="shared" si="0"/>
        <v>253</v>
      </c>
      <c r="AC53" s="55">
        <f t="shared" si="9"/>
        <v>70.083102493074804</v>
      </c>
      <c r="AD53" s="29"/>
      <c r="AE53" s="25"/>
      <c r="AF53" s="49"/>
    </row>
    <row r="54" spans="1:32" s="21" customFormat="1" ht="15.75" x14ac:dyDescent="0.25">
      <c r="A54" s="301"/>
      <c r="B54" s="54" t="s">
        <v>50</v>
      </c>
      <c r="C54" s="45"/>
      <c r="D54" s="22"/>
      <c r="E54" s="22"/>
      <c r="F54" s="22"/>
      <c r="G54" s="22"/>
      <c r="H54" s="22"/>
      <c r="I54" s="22"/>
      <c r="J54" s="22"/>
      <c r="K54" s="22"/>
      <c r="L54" s="42"/>
      <c r="M54" s="45"/>
      <c r="N54" s="22"/>
      <c r="O54" s="22"/>
      <c r="P54" s="22"/>
      <c r="Q54" s="22"/>
      <c r="R54" s="22"/>
      <c r="S54" s="22"/>
      <c r="T54" s="22"/>
      <c r="U54" s="22"/>
      <c r="V54" s="32"/>
      <c r="W54" s="273"/>
      <c r="X54" s="253"/>
      <c r="Y54" s="253"/>
      <c r="Z54" s="247"/>
      <c r="AA54" s="274"/>
      <c r="AB54" s="266">
        <f t="shared" si="0"/>
        <v>0</v>
      </c>
      <c r="AC54" s="55">
        <f t="shared" ref="AC54:AC66" si="12">IFERROR((AB54/$AB$5*1000),"")</f>
        <v>0</v>
      </c>
      <c r="AD54" s="30"/>
      <c r="AE54" s="26"/>
      <c r="AF54" s="50"/>
    </row>
    <row r="55" spans="1:32" s="21" customFormat="1" ht="15.75" x14ac:dyDescent="0.25">
      <c r="A55" s="301"/>
      <c r="B55" s="54" t="s">
        <v>51</v>
      </c>
      <c r="C55" s="45"/>
      <c r="D55" s="22"/>
      <c r="E55" s="22"/>
      <c r="F55" s="22"/>
      <c r="G55" s="22"/>
      <c r="H55" s="22"/>
      <c r="I55" s="22"/>
      <c r="J55" s="22"/>
      <c r="K55" s="22"/>
      <c r="L55" s="42"/>
      <c r="M55" s="45"/>
      <c r="N55" s="22"/>
      <c r="O55" s="22"/>
      <c r="P55" s="22"/>
      <c r="Q55" s="22"/>
      <c r="R55" s="22"/>
      <c r="S55" s="22"/>
      <c r="T55" s="22"/>
      <c r="U55" s="22"/>
      <c r="V55" s="32"/>
      <c r="W55" s="273"/>
      <c r="X55" s="253"/>
      <c r="Y55" s="253"/>
      <c r="Z55" s="247"/>
      <c r="AA55" s="274"/>
      <c r="AB55" s="266">
        <f t="shared" si="0"/>
        <v>0</v>
      </c>
      <c r="AC55" s="55">
        <f t="shared" si="12"/>
        <v>0</v>
      </c>
      <c r="AD55" s="30"/>
      <c r="AE55" s="26"/>
      <c r="AF55" s="50"/>
    </row>
    <row r="56" spans="1:32" s="21" customFormat="1" ht="15.75" x14ac:dyDescent="0.25">
      <c r="A56" s="301"/>
      <c r="B56" s="54" t="s">
        <v>52</v>
      </c>
      <c r="C56" s="45"/>
      <c r="D56" s="22"/>
      <c r="E56" s="22"/>
      <c r="F56" s="22"/>
      <c r="G56" s="22"/>
      <c r="H56" s="22"/>
      <c r="I56" s="22"/>
      <c r="J56" s="22"/>
      <c r="K56" s="22"/>
      <c r="L56" s="42"/>
      <c r="M56" s="45"/>
      <c r="N56" s="22"/>
      <c r="O56" s="22"/>
      <c r="P56" s="22"/>
      <c r="Q56" s="22"/>
      <c r="R56" s="22"/>
      <c r="S56" s="22"/>
      <c r="T56" s="22"/>
      <c r="U56" s="22"/>
      <c r="V56" s="32"/>
      <c r="W56" s="273"/>
      <c r="X56" s="253"/>
      <c r="Y56" s="253"/>
      <c r="Z56" s="247"/>
      <c r="AA56" s="274"/>
      <c r="AB56" s="266">
        <f t="shared" si="0"/>
        <v>0</v>
      </c>
      <c r="AC56" s="55">
        <f t="shared" si="12"/>
        <v>0</v>
      </c>
      <c r="AD56" s="30"/>
      <c r="AE56" s="26"/>
      <c r="AF56" s="50"/>
    </row>
    <row r="57" spans="1:32" s="21" customFormat="1" ht="15.75" x14ac:dyDescent="0.25">
      <c r="A57" s="301"/>
      <c r="B57" s="54" t="s">
        <v>82</v>
      </c>
      <c r="C57" s="45"/>
      <c r="D57" s="22"/>
      <c r="E57" s="22"/>
      <c r="F57" s="22"/>
      <c r="G57" s="22"/>
      <c r="H57" s="22"/>
      <c r="I57" s="22"/>
      <c r="J57" s="22"/>
      <c r="K57" s="22"/>
      <c r="L57" s="42"/>
      <c r="M57" s="45"/>
      <c r="N57" s="22"/>
      <c r="O57" s="22"/>
      <c r="P57" s="22"/>
      <c r="Q57" s="22"/>
      <c r="R57" s="22"/>
      <c r="S57" s="22"/>
      <c r="T57" s="22"/>
      <c r="U57" s="22"/>
      <c r="V57" s="32"/>
      <c r="W57" s="273"/>
      <c r="X57" s="253"/>
      <c r="Y57" s="253"/>
      <c r="Z57" s="247"/>
      <c r="AA57" s="274"/>
      <c r="AB57" s="266">
        <f t="shared" si="0"/>
        <v>0</v>
      </c>
      <c r="AC57" s="55">
        <f t="shared" si="12"/>
        <v>0</v>
      </c>
      <c r="AD57" s="30"/>
      <c r="AE57" s="26"/>
      <c r="AF57" s="50"/>
    </row>
    <row r="58" spans="1:32" s="21" customFormat="1" ht="15.75" x14ac:dyDescent="0.25">
      <c r="A58" s="301"/>
      <c r="B58" s="54" t="s">
        <v>53</v>
      </c>
      <c r="C58" s="45"/>
      <c r="D58" s="22"/>
      <c r="E58" s="22"/>
      <c r="F58" s="22"/>
      <c r="G58" s="22"/>
      <c r="H58" s="22"/>
      <c r="I58" s="22"/>
      <c r="J58" s="22"/>
      <c r="K58" s="22"/>
      <c r="L58" s="42"/>
      <c r="M58" s="45"/>
      <c r="N58" s="22"/>
      <c r="O58" s="22"/>
      <c r="P58" s="22"/>
      <c r="Q58" s="22"/>
      <c r="R58" s="22"/>
      <c r="S58" s="22"/>
      <c r="T58" s="22"/>
      <c r="U58" s="22"/>
      <c r="V58" s="32"/>
      <c r="W58" s="273"/>
      <c r="X58" s="253"/>
      <c r="Y58" s="253"/>
      <c r="Z58" s="247"/>
      <c r="AA58" s="274"/>
      <c r="AB58" s="266">
        <f t="shared" si="0"/>
        <v>0</v>
      </c>
      <c r="AC58" s="55">
        <f t="shared" si="12"/>
        <v>0</v>
      </c>
      <c r="AD58" s="30"/>
      <c r="AE58" s="26"/>
      <c r="AF58" s="50"/>
    </row>
    <row r="59" spans="1:32" s="21" customFormat="1" ht="15.75" x14ac:dyDescent="0.25">
      <c r="A59" s="301"/>
      <c r="B59" s="54" t="s">
        <v>54</v>
      </c>
      <c r="C59" s="45"/>
      <c r="D59" s="22"/>
      <c r="E59" s="22"/>
      <c r="F59" s="22"/>
      <c r="G59" s="22"/>
      <c r="H59" s="22"/>
      <c r="I59" s="22"/>
      <c r="J59" s="22"/>
      <c r="K59" s="22"/>
      <c r="L59" s="42"/>
      <c r="M59" s="45"/>
      <c r="N59" s="22"/>
      <c r="O59" s="22"/>
      <c r="P59" s="22"/>
      <c r="Q59" s="22"/>
      <c r="R59" s="22"/>
      <c r="S59" s="22"/>
      <c r="T59" s="22"/>
      <c r="U59" s="22"/>
      <c r="V59" s="32"/>
      <c r="W59" s="273"/>
      <c r="X59" s="253"/>
      <c r="Y59" s="253"/>
      <c r="Z59" s="247"/>
      <c r="AA59" s="274"/>
      <c r="AB59" s="266">
        <f t="shared" si="0"/>
        <v>0</v>
      </c>
      <c r="AC59" s="55">
        <f t="shared" si="12"/>
        <v>0</v>
      </c>
      <c r="AD59" s="30"/>
      <c r="AE59" s="26"/>
      <c r="AF59" s="50"/>
    </row>
    <row r="60" spans="1:32" s="21" customFormat="1" ht="15.75" x14ac:dyDescent="0.25">
      <c r="A60" s="301"/>
      <c r="B60" s="54" t="s">
        <v>59</v>
      </c>
      <c r="C60" s="45"/>
      <c r="D60" s="22"/>
      <c r="E60" s="22"/>
      <c r="F60" s="22"/>
      <c r="G60" s="22"/>
      <c r="H60" s="22"/>
      <c r="I60" s="22"/>
      <c r="J60" s="22"/>
      <c r="K60" s="22"/>
      <c r="L60" s="42"/>
      <c r="M60" s="45"/>
      <c r="N60" s="22"/>
      <c r="O60" s="22"/>
      <c r="P60" s="22"/>
      <c r="Q60" s="22"/>
      <c r="R60" s="22"/>
      <c r="S60" s="22"/>
      <c r="T60" s="22"/>
      <c r="U60" s="22"/>
      <c r="V60" s="32"/>
      <c r="W60" s="273"/>
      <c r="X60" s="253"/>
      <c r="Y60" s="253"/>
      <c r="Z60" s="247"/>
      <c r="AA60" s="274"/>
      <c r="AB60" s="266">
        <f t="shared" si="0"/>
        <v>0</v>
      </c>
      <c r="AC60" s="55">
        <f t="shared" si="12"/>
        <v>0</v>
      </c>
      <c r="AD60" s="30"/>
      <c r="AE60" s="26"/>
      <c r="AF60" s="50"/>
    </row>
    <row r="61" spans="1:32" s="21" customFormat="1" ht="15.75" x14ac:dyDescent="0.25">
      <c r="A61" s="301"/>
      <c r="B61" s="54" t="s">
        <v>60</v>
      </c>
      <c r="C61" s="45"/>
      <c r="D61" s="22"/>
      <c r="E61" s="22"/>
      <c r="F61" s="22"/>
      <c r="G61" s="22"/>
      <c r="H61" s="22"/>
      <c r="I61" s="22"/>
      <c r="J61" s="22"/>
      <c r="K61" s="22"/>
      <c r="L61" s="42"/>
      <c r="M61" s="45"/>
      <c r="N61" s="22"/>
      <c r="O61" s="22"/>
      <c r="P61" s="22"/>
      <c r="Q61" s="22"/>
      <c r="R61" s="22"/>
      <c r="S61" s="22"/>
      <c r="T61" s="22"/>
      <c r="U61" s="22"/>
      <c r="V61" s="32"/>
      <c r="W61" s="273"/>
      <c r="X61" s="253"/>
      <c r="Y61" s="253"/>
      <c r="Z61" s="247"/>
      <c r="AA61" s="274"/>
      <c r="AB61" s="266">
        <f t="shared" si="0"/>
        <v>0</v>
      </c>
      <c r="AC61" s="55">
        <f t="shared" si="12"/>
        <v>0</v>
      </c>
      <c r="AD61" s="30"/>
      <c r="AE61" s="26"/>
      <c r="AF61" s="50"/>
    </row>
    <row r="62" spans="1:32" s="21" customFormat="1" ht="15.75" x14ac:dyDescent="0.25">
      <c r="A62" s="301"/>
      <c r="B62" s="54" t="s">
        <v>55</v>
      </c>
      <c r="C62" s="41">
        <v>0.73</v>
      </c>
      <c r="D62" s="22">
        <v>1.34</v>
      </c>
      <c r="E62" s="22">
        <v>1.4</v>
      </c>
      <c r="F62" s="22">
        <v>0.53</v>
      </c>
      <c r="G62" s="22">
        <v>2.14</v>
      </c>
      <c r="H62" s="22">
        <v>2.1800000000000002</v>
      </c>
      <c r="I62" s="22">
        <v>2.2599999999999998</v>
      </c>
      <c r="J62" s="22">
        <v>1.06</v>
      </c>
      <c r="K62" s="22">
        <v>1.03</v>
      </c>
      <c r="L62" s="42">
        <v>2.17</v>
      </c>
      <c r="M62" s="41">
        <v>2.21</v>
      </c>
      <c r="N62" s="22">
        <v>1.32</v>
      </c>
      <c r="O62" s="22">
        <v>2.17</v>
      </c>
      <c r="P62" s="22">
        <v>2.0699999999999998</v>
      </c>
      <c r="Q62" s="22">
        <v>2.12</v>
      </c>
      <c r="R62" s="22">
        <v>2.13</v>
      </c>
      <c r="S62" s="22">
        <v>2.2599999999999998</v>
      </c>
      <c r="T62" s="22">
        <v>1.01</v>
      </c>
      <c r="U62" s="22"/>
      <c r="V62" s="32"/>
      <c r="W62" s="273"/>
      <c r="X62" s="253"/>
      <c r="Y62" s="253"/>
      <c r="Z62" s="247"/>
      <c r="AA62" s="274"/>
      <c r="AB62" s="266">
        <f t="shared" si="0"/>
        <v>30.13</v>
      </c>
      <c r="AC62" s="55">
        <f t="shared" si="12"/>
        <v>8.3462603878116344</v>
      </c>
      <c r="AD62" s="30"/>
      <c r="AE62" s="26"/>
      <c r="AF62" s="50"/>
    </row>
    <row r="63" spans="1:32" s="21" customFormat="1" ht="15.75" x14ac:dyDescent="0.25">
      <c r="A63" s="301"/>
      <c r="B63" s="54" t="s">
        <v>56</v>
      </c>
      <c r="C63" s="41"/>
      <c r="D63" s="22"/>
      <c r="E63" s="22"/>
      <c r="F63" s="22"/>
      <c r="G63" s="22"/>
      <c r="H63" s="22"/>
      <c r="I63" s="22">
        <v>21.2</v>
      </c>
      <c r="J63" s="22"/>
      <c r="K63" s="22"/>
      <c r="L63" s="42"/>
      <c r="M63" s="41"/>
      <c r="N63" s="22">
        <v>29.2</v>
      </c>
      <c r="O63" s="22"/>
      <c r="P63" s="22"/>
      <c r="Q63" s="22"/>
      <c r="R63" s="22"/>
      <c r="S63" s="22">
        <v>28</v>
      </c>
      <c r="T63" s="22"/>
      <c r="U63" s="22"/>
      <c r="V63" s="32"/>
      <c r="W63" s="273"/>
      <c r="X63" s="253"/>
      <c r="Y63" s="253"/>
      <c r="Z63" s="247"/>
      <c r="AA63" s="274"/>
      <c r="AB63" s="266">
        <f t="shared" si="0"/>
        <v>78.400000000000006</v>
      </c>
      <c r="AC63" s="55">
        <f t="shared" si="12"/>
        <v>21.717451523545709</v>
      </c>
      <c r="AD63" s="30"/>
      <c r="AE63" s="26"/>
      <c r="AF63" s="50"/>
    </row>
    <row r="64" spans="1:32" s="21" customFormat="1" ht="15.75" x14ac:dyDescent="0.25">
      <c r="A64" s="301"/>
      <c r="B64" s="54" t="s">
        <v>57</v>
      </c>
      <c r="C64" s="41"/>
      <c r="D64" s="22"/>
      <c r="E64" s="22"/>
      <c r="F64" s="22"/>
      <c r="G64" s="22">
        <v>20</v>
      </c>
      <c r="H64" s="22"/>
      <c r="I64" s="22"/>
      <c r="J64" s="22"/>
      <c r="K64" s="22"/>
      <c r="L64" s="42">
        <v>26</v>
      </c>
      <c r="M64" s="41"/>
      <c r="N64" s="22"/>
      <c r="O64" s="22"/>
      <c r="P64" s="22"/>
      <c r="Q64" s="22">
        <v>26</v>
      </c>
      <c r="R64" s="22"/>
      <c r="S64" s="22"/>
      <c r="T64" s="22"/>
      <c r="U64" s="22"/>
      <c r="V64" s="32"/>
      <c r="W64" s="273"/>
      <c r="X64" s="253"/>
      <c r="Y64" s="253"/>
      <c r="Z64" s="247"/>
      <c r="AA64" s="274"/>
      <c r="AB64" s="266">
        <f t="shared" si="0"/>
        <v>72</v>
      </c>
      <c r="AC64" s="55">
        <f t="shared" si="12"/>
        <v>19.944598337950136</v>
      </c>
      <c r="AD64" s="30"/>
      <c r="AE64" s="26"/>
      <c r="AF64" s="50"/>
    </row>
    <row r="65" spans="1:32" s="21" customFormat="1" ht="15.75" x14ac:dyDescent="0.25">
      <c r="A65" s="301"/>
      <c r="B65" s="54" t="s">
        <v>58</v>
      </c>
      <c r="C65" s="41"/>
      <c r="D65" s="22"/>
      <c r="E65" s="22"/>
      <c r="F65" s="22"/>
      <c r="G65" s="22"/>
      <c r="H65" s="22">
        <v>22</v>
      </c>
      <c r="I65" s="22"/>
      <c r="J65" s="22"/>
      <c r="K65" s="22"/>
      <c r="L65" s="42"/>
      <c r="M65" s="41">
        <v>26</v>
      </c>
      <c r="N65" s="22"/>
      <c r="O65" s="22"/>
      <c r="P65" s="22"/>
      <c r="Q65" s="22"/>
      <c r="R65" s="22">
        <v>26</v>
      </c>
      <c r="S65" s="22"/>
      <c r="T65" s="22"/>
      <c r="U65" s="22"/>
      <c r="V65" s="32"/>
      <c r="W65" s="273"/>
      <c r="X65" s="253"/>
      <c r="Y65" s="253"/>
      <c r="Z65" s="247"/>
      <c r="AA65" s="274"/>
      <c r="AB65" s="266">
        <f t="shared" si="0"/>
        <v>74</v>
      </c>
      <c r="AC65" s="55">
        <f t="shared" si="12"/>
        <v>20.498614958448751</v>
      </c>
      <c r="AD65" s="31"/>
      <c r="AE65" s="27"/>
      <c r="AF65" s="51"/>
    </row>
    <row r="66" spans="1:32" s="21" customFormat="1" ht="15.75" x14ac:dyDescent="0.25">
      <c r="A66" s="46">
        <v>10</v>
      </c>
      <c r="B66" s="52" t="s">
        <v>70</v>
      </c>
      <c r="C66" s="41"/>
      <c r="D66" s="22">
        <v>1.07</v>
      </c>
      <c r="E66" s="22">
        <v>1.4</v>
      </c>
      <c r="F66" s="22"/>
      <c r="G66" s="22">
        <v>2.14</v>
      </c>
      <c r="H66" s="22"/>
      <c r="I66" s="22">
        <v>2.2599999999999998</v>
      </c>
      <c r="J66" s="22">
        <v>2.11</v>
      </c>
      <c r="K66" s="22">
        <v>2.06</v>
      </c>
      <c r="L66" s="42"/>
      <c r="M66" s="41">
        <v>3.21</v>
      </c>
      <c r="N66" s="22">
        <v>2.2000000000000002</v>
      </c>
      <c r="O66" s="22">
        <v>2.17</v>
      </c>
      <c r="P66" s="22">
        <v>1.2</v>
      </c>
      <c r="Q66" s="22">
        <v>2.12</v>
      </c>
      <c r="R66" s="22">
        <v>1</v>
      </c>
      <c r="S66" s="22">
        <v>0.26</v>
      </c>
      <c r="T66" s="22"/>
      <c r="U66" s="22"/>
      <c r="V66" s="32"/>
      <c r="W66" s="273"/>
      <c r="X66" s="253"/>
      <c r="Y66" s="253"/>
      <c r="Z66" s="247"/>
      <c r="AA66" s="274"/>
      <c r="AB66" s="266">
        <f t="shared" si="0"/>
        <v>23.2</v>
      </c>
      <c r="AC66" s="55">
        <f t="shared" si="12"/>
        <v>6.4265927977839334</v>
      </c>
      <c r="AD66" s="28">
        <v>10</v>
      </c>
      <c r="AE66" s="23">
        <f t="shared" ref="AE66:AE67" si="13">IFERROR((AC66-AD66),"")</f>
        <v>-3.5734072022160666</v>
      </c>
      <c r="AF66" s="47">
        <f>IFERROR((AC66*100/AD66),"")</f>
        <v>64.26592797783934</v>
      </c>
    </row>
    <row r="67" spans="1:32" s="21" customFormat="1" ht="15.75" x14ac:dyDescent="0.25">
      <c r="A67" s="301">
        <v>11</v>
      </c>
      <c r="B67" s="53" t="s">
        <v>9</v>
      </c>
      <c r="C67" s="43">
        <f t="shared" ref="C67:L67" si="14">SUM(C68:C70)</f>
        <v>0</v>
      </c>
      <c r="D67" s="24">
        <f t="shared" si="14"/>
        <v>0</v>
      </c>
      <c r="E67" s="24">
        <f t="shared" si="14"/>
        <v>0</v>
      </c>
      <c r="F67" s="24">
        <f t="shared" si="14"/>
        <v>0</v>
      </c>
      <c r="G67" s="24">
        <f t="shared" si="14"/>
        <v>0</v>
      </c>
      <c r="H67" s="24">
        <f t="shared" si="14"/>
        <v>0</v>
      </c>
      <c r="I67" s="24">
        <f t="shared" si="14"/>
        <v>0</v>
      </c>
      <c r="J67" s="24">
        <f t="shared" si="14"/>
        <v>0</v>
      </c>
      <c r="K67" s="24">
        <f t="shared" si="14"/>
        <v>0</v>
      </c>
      <c r="L67" s="44">
        <f t="shared" si="14"/>
        <v>0</v>
      </c>
      <c r="M67" s="43">
        <f t="shared" ref="M67:AA67" si="15">SUM(M68:M70)</f>
        <v>0</v>
      </c>
      <c r="N67" s="24">
        <f t="shared" si="15"/>
        <v>0</v>
      </c>
      <c r="O67" s="24">
        <f t="shared" si="15"/>
        <v>0</v>
      </c>
      <c r="P67" s="24">
        <f t="shared" si="15"/>
        <v>0</v>
      </c>
      <c r="Q67" s="24">
        <f t="shared" si="15"/>
        <v>0</v>
      </c>
      <c r="R67" s="24">
        <f t="shared" si="15"/>
        <v>0</v>
      </c>
      <c r="S67" s="24">
        <f t="shared" si="15"/>
        <v>0</v>
      </c>
      <c r="T67" s="24">
        <f t="shared" si="15"/>
        <v>0</v>
      </c>
      <c r="U67" s="24">
        <f t="shared" si="15"/>
        <v>0</v>
      </c>
      <c r="V67" s="33">
        <f t="shared" si="15"/>
        <v>0</v>
      </c>
      <c r="W67" s="275">
        <f t="shared" si="15"/>
        <v>0</v>
      </c>
      <c r="X67" s="254">
        <f t="shared" si="15"/>
        <v>0</v>
      </c>
      <c r="Y67" s="254">
        <f t="shared" si="15"/>
        <v>0</v>
      </c>
      <c r="Z67" s="248">
        <f t="shared" si="15"/>
        <v>0</v>
      </c>
      <c r="AA67" s="276">
        <f t="shared" si="15"/>
        <v>0</v>
      </c>
      <c r="AB67" s="267">
        <f t="shared" si="0"/>
        <v>0</v>
      </c>
      <c r="AC67" s="56">
        <f>IFERROR((AB67/$AB$5*1000),"")</f>
        <v>0</v>
      </c>
      <c r="AD67" s="24">
        <v>10</v>
      </c>
      <c r="AE67" s="63">
        <f t="shared" si="13"/>
        <v>-10</v>
      </c>
      <c r="AF67" s="48">
        <f>IFERROR((AC67*100/AD67),"")</f>
        <v>0</v>
      </c>
    </row>
    <row r="68" spans="1:32" s="21" customFormat="1" ht="15.75" x14ac:dyDescent="0.25">
      <c r="A68" s="301"/>
      <c r="B68" s="54" t="s">
        <v>61</v>
      </c>
      <c r="C68" s="41"/>
      <c r="D68" s="22"/>
      <c r="E68" s="22"/>
      <c r="F68" s="22"/>
      <c r="G68" s="22"/>
      <c r="H68" s="22"/>
      <c r="I68" s="22"/>
      <c r="J68" s="22"/>
      <c r="K68" s="22"/>
      <c r="L68" s="42"/>
      <c r="M68" s="41"/>
      <c r="N68" s="22"/>
      <c r="O68" s="22"/>
      <c r="P68" s="22"/>
      <c r="Q68" s="22"/>
      <c r="R68" s="22"/>
      <c r="S68" s="22"/>
      <c r="T68" s="22"/>
      <c r="U68" s="22"/>
      <c r="V68" s="32"/>
      <c r="W68" s="273"/>
      <c r="X68" s="253"/>
      <c r="Y68" s="253"/>
      <c r="Z68" s="247"/>
      <c r="AA68" s="274"/>
      <c r="AB68" s="266">
        <f t="shared" si="0"/>
        <v>0</v>
      </c>
      <c r="AC68" s="55">
        <f>IFERROR((AB68/$AB$5*1000),"")</f>
        <v>0</v>
      </c>
      <c r="AD68" s="29"/>
      <c r="AE68" s="25"/>
      <c r="AF68" s="49"/>
    </row>
    <row r="69" spans="1:32" s="21" customFormat="1" ht="15.75" x14ac:dyDescent="0.25">
      <c r="A69" s="301"/>
      <c r="B69" s="54" t="s">
        <v>62</v>
      </c>
      <c r="C69" s="41"/>
      <c r="D69" s="22"/>
      <c r="E69" s="22"/>
      <c r="F69" s="22"/>
      <c r="G69" s="22"/>
      <c r="H69" s="22"/>
      <c r="I69" s="22"/>
      <c r="J69" s="22"/>
      <c r="K69" s="22"/>
      <c r="L69" s="42"/>
      <c r="M69" s="41"/>
      <c r="N69" s="22"/>
      <c r="O69" s="22"/>
      <c r="P69" s="22"/>
      <c r="Q69" s="22"/>
      <c r="R69" s="22"/>
      <c r="S69" s="22"/>
      <c r="T69" s="22"/>
      <c r="U69" s="22"/>
      <c r="V69" s="32"/>
      <c r="W69" s="273"/>
      <c r="X69" s="253"/>
      <c r="Y69" s="253"/>
      <c r="Z69" s="247"/>
      <c r="AA69" s="274"/>
      <c r="AB69" s="266">
        <f t="shared" si="0"/>
        <v>0</v>
      </c>
      <c r="AC69" s="55">
        <f t="shared" ref="AC69:AC74" si="16">IFERROR((AB69/$AB$5*1000),"")</f>
        <v>0</v>
      </c>
      <c r="AD69" s="30"/>
      <c r="AE69" s="26"/>
      <c r="AF69" s="50"/>
    </row>
    <row r="70" spans="1:32" s="21" customFormat="1" ht="15.75" x14ac:dyDescent="0.25">
      <c r="A70" s="301"/>
      <c r="B70" s="54" t="s">
        <v>63</v>
      </c>
      <c r="C70" s="41"/>
      <c r="D70" s="22"/>
      <c r="E70" s="22"/>
      <c r="F70" s="22"/>
      <c r="G70" s="22"/>
      <c r="H70" s="22"/>
      <c r="I70" s="22"/>
      <c r="J70" s="22"/>
      <c r="K70" s="22"/>
      <c r="L70" s="42"/>
      <c r="M70" s="41"/>
      <c r="N70" s="22"/>
      <c r="O70" s="22"/>
      <c r="P70" s="22"/>
      <c r="Q70" s="22"/>
      <c r="R70" s="22"/>
      <c r="S70" s="22"/>
      <c r="T70" s="22"/>
      <c r="U70" s="22"/>
      <c r="V70" s="32"/>
      <c r="W70" s="273"/>
      <c r="X70" s="253"/>
      <c r="Y70" s="253"/>
      <c r="Z70" s="247"/>
      <c r="AA70" s="274"/>
      <c r="AB70" s="266">
        <f t="shared" si="0"/>
        <v>0</v>
      </c>
      <c r="AC70" s="55">
        <f t="shared" si="16"/>
        <v>0</v>
      </c>
      <c r="AD70" s="31"/>
      <c r="AE70" s="27"/>
      <c r="AF70" s="51"/>
    </row>
    <row r="71" spans="1:32" s="21" customFormat="1" ht="31.5" x14ac:dyDescent="0.25">
      <c r="A71" s="46">
        <v>12</v>
      </c>
      <c r="B71" s="52" t="s">
        <v>10</v>
      </c>
      <c r="C71" s="41">
        <v>4.42</v>
      </c>
      <c r="D71" s="22">
        <v>7.44</v>
      </c>
      <c r="E71" s="22">
        <v>5.32</v>
      </c>
      <c r="F71" s="22">
        <v>8.56</v>
      </c>
      <c r="G71" s="22">
        <v>8.42</v>
      </c>
      <c r="H71" s="22">
        <v>12.03</v>
      </c>
      <c r="I71" s="22">
        <v>9.58</v>
      </c>
      <c r="J71" s="22">
        <v>6.69</v>
      </c>
      <c r="K71" s="22">
        <v>8.98</v>
      </c>
      <c r="L71" s="42">
        <v>9.65</v>
      </c>
      <c r="M71" s="41">
        <v>11.93</v>
      </c>
      <c r="N71" s="22">
        <v>10.119999999999999</v>
      </c>
      <c r="O71" s="22">
        <v>9.31</v>
      </c>
      <c r="P71" s="22">
        <v>11.34</v>
      </c>
      <c r="Q71" s="22">
        <v>9.32</v>
      </c>
      <c r="R71" s="22">
        <v>11.92</v>
      </c>
      <c r="S71" s="22">
        <v>9.39</v>
      </c>
      <c r="T71" s="22">
        <v>6.7</v>
      </c>
      <c r="U71" s="22"/>
      <c r="V71" s="32"/>
      <c r="W71" s="273"/>
      <c r="X71" s="253"/>
      <c r="Y71" s="253"/>
      <c r="Z71" s="247"/>
      <c r="AA71" s="274"/>
      <c r="AB71" s="266">
        <f t="shared" si="0"/>
        <v>161.12</v>
      </c>
      <c r="AC71" s="55">
        <f t="shared" si="16"/>
        <v>44.631578947368425</v>
      </c>
      <c r="AD71" s="28">
        <v>50</v>
      </c>
      <c r="AE71" s="23">
        <f t="shared" ref="AE71:AE75" si="17">IFERROR((AC71-AD71),"")</f>
        <v>-5.3684210526315752</v>
      </c>
      <c r="AF71" s="47">
        <f>IFERROR((AC71*100/AD71),"")</f>
        <v>89.26315789473685</v>
      </c>
    </row>
    <row r="72" spans="1:32" s="21" customFormat="1" ht="31.5" x14ac:dyDescent="0.25">
      <c r="A72" s="46">
        <v>13</v>
      </c>
      <c r="B72" s="52" t="s">
        <v>11</v>
      </c>
      <c r="C72" s="41">
        <v>3.16</v>
      </c>
      <c r="D72" s="22">
        <v>3.19</v>
      </c>
      <c r="E72" s="22">
        <v>2.66</v>
      </c>
      <c r="F72" s="22">
        <v>4.93</v>
      </c>
      <c r="G72" s="22">
        <v>4.99</v>
      </c>
      <c r="H72" s="22">
        <v>5.16</v>
      </c>
      <c r="I72" s="22">
        <v>4.9400000000000004</v>
      </c>
      <c r="J72" s="22">
        <v>4.76</v>
      </c>
      <c r="K72" s="22">
        <v>4.92</v>
      </c>
      <c r="L72" s="42">
        <v>5.0599999999999996</v>
      </c>
      <c r="M72" s="41">
        <v>5.08</v>
      </c>
      <c r="N72" s="22">
        <v>5.0599999999999996</v>
      </c>
      <c r="O72" s="22">
        <v>4.8600000000000003</v>
      </c>
      <c r="P72" s="22">
        <v>4.82</v>
      </c>
      <c r="Q72" s="22">
        <v>4.88</v>
      </c>
      <c r="R72" s="22">
        <v>5.15</v>
      </c>
      <c r="S72" s="22">
        <v>4.79</v>
      </c>
      <c r="T72" s="22">
        <v>4.99</v>
      </c>
      <c r="U72" s="22"/>
      <c r="V72" s="32"/>
      <c r="W72" s="273"/>
      <c r="X72" s="253"/>
      <c r="Y72" s="253"/>
      <c r="Z72" s="247"/>
      <c r="AA72" s="274"/>
      <c r="AB72" s="266">
        <f t="shared" si="0"/>
        <v>83.4</v>
      </c>
      <c r="AC72" s="55">
        <f t="shared" si="16"/>
        <v>23.102493074792246</v>
      </c>
      <c r="AD72" s="28">
        <v>23</v>
      </c>
      <c r="AE72" s="23">
        <f t="shared" si="17"/>
        <v>0.10249307479224612</v>
      </c>
      <c r="AF72" s="47">
        <f>IFERROR((AC72*100/AD72),"")</f>
        <v>100.44562206431411</v>
      </c>
    </row>
    <row r="73" spans="1:32" s="21" customFormat="1" ht="15.75" x14ac:dyDescent="0.25">
      <c r="A73" s="46">
        <v>14</v>
      </c>
      <c r="B73" s="52" t="s">
        <v>12</v>
      </c>
      <c r="C73" s="41">
        <v>1.74</v>
      </c>
      <c r="D73" s="22">
        <v>0.94</v>
      </c>
      <c r="E73" s="22">
        <v>1.68</v>
      </c>
      <c r="F73" s="22">
        <v>2.57</v>
      </c>
      <c r="G73" s="22">
        <v>2.57</v>
      </c>
      <c r="H73" s="22">
        <v>2.62</v>
      </c>
      <c r="I73" s="22">
        <v>2.91</v>
      </c>
      <c r="J73" s="22">
        <v>2.5299999999999998</v>
      </c>
      <c r="K73" s="22">
        <v>2.4700000000000002</v>
      </c>
      <c r="L73" s="42">
        <v>2.6</v>
      </c>
      <c r="M73" s="41">
        <v>2.65</v>
      </c>
      <c r="N73" s="22">
        <v>2.64</v>
      </c>
      <c r="O73" s="22">
        <v>2.6</v>
      </c>
      <c r="P73" s="22">
        <v>2.48</v>
      </c>
      <c r="Q73" s="22">
        <v>2.54</v>
      </c>
      <c r="R73" s="22">
        <v>2.56</v>
      </c>
      <c r="S73" s="22">
        <v>2.4300000000000002</v>
      </c>
      <c r="T73" s="22">
        <v>1.98</v>
      </c>
      <c r="U73" s="22"/>
      <c r="V73" s="32"/>
      <c r="W73" s="273"/>
      <c r="X73" s="253"/>
      <c r="Y73" s="253"/>
      <c r="Z73" s="247"/>
      <c r="AA73" s="274"/>
      <c r="AB73" s="266">
        <f t="shared" si="0"/>
        <v>42.51</v>
      </c>
      <c r="AC73" s="55">
        <f t="shared" si="16"/>
        <v>11.775623268698061</v>
      </c>
      <c r="AD73" s="28">
        <v>12</v>
      </c>
      <c r="AE73" s="23">
        <f t="shared" si="17"/>
        <v>-0.22437673130193936</v>
      </c>
      <c r="AF73" s="47">
        <f>IFERROR((AC73*100/AD73),"")</f>
        <v>98.13019390581718</v>
      </c>
    </row>
    <row r="74" spans="1:32" s="21" customFormat="1" ht="15.75" x14ac:dyDescent="0.25">
      <c r="A74" s="46">
        <v>15</v>
      </c>
      <c r="B74" s="52" t="s">
        <v>13</v>
      </c>
      <c r="C74" s="41">
        <v>4.0199999999999996</v>
      </c>
      <c r="D74" s="22">
        <v>2.94</v>
      </c>
      <c r="E74" s="22"/>
      <c r="F74" s="22">
        <v>4.26</v>
      </c>
      <c r="G74" s="22">
        <v>13.14</v>
      </c>
      <c r="H74" s="22">
        <v>5.58</v>
      </c>
      <c r="I74" s="22">
        <v>2.16</v>
      </c>
      <c r="J74" s="22"/>
      <c r="K74" s="22">
        <v>3.3</v>
      </c>
      <c r="L74" s="42">
        <v>15.42</v>
      </c>
      <c r="M74" s="41">
        <v>3.12</v>
      </c>
      <c r="N74" s="22">
        <v>1.02</v>
      </c>
      <c r="O74" s="22">
        <v>12.48</v>
      </c>
      <c r="P74" s="22">
        <v>3.12</v>
      </c>
      <c r="Q74" s="22">
        <v>15.96</v>
      </c>
      <c r="R74" s="22">
        <v>4.26</v>
      </c>
      <c r="S74" s="22">
        <v>2.04</v>
      </c>
      <c r="T74" s="22"/>
      <c r="U74" s="22"/>
      <c r="V74" s="32"/>
      <c r="W74" s="273"/>
      <c r="X74" s="253"/>
      <c r="Y74" s="253"/>
      <c r="Z74" s="247"/>
      <c r="AA74" s="274"/>
      <c r="AB74" s="266">
        <f t="shared" si="0"/>
        <v>92.820000000000022</v>
      </c>
      <c r="AC74" s="55">
        <f t="shared" si="16"/>
        <v>25.711911357340728</v>
      </c>
      <c r="AD74" s="28">
        <v>30</v>
      </c>
      <c r="AE74" s="23">
        <f t="shared" si="17"/>
        <v>-4.2880886426592717</v>
      </c>
      <c r="AF74" s="47">
        <f>IFERROR((AC74*100/AD74),"")</f>
        <v>85.706371191135759</v>
      </c>
    </row>
    <row r="75" spans="1:32" s="21" customFormat="1" ht="31.5" x14ac:dyDescent="0.25">
      <c r="A75" s="301">
        <v>16</v>
      </c>
      <c r="B75" s="53" t="s">
        <v>14</v>
      </c>
      <c r="C75" s="43">
        <f t="shared" ref="C75:L75" si="18">SUM(C76:C78)</f>
        <v>31</v>
      </c>
      <c r="D75" s="24">
        <f t="shared" si="18"/>
        <v>78</v>
      </c>
      <c r="E75" s="24">
        <f t="shared" si="18"/>
        <v>41</v>
      </c>
      <c r="F75" s="24">
        <f t="shared" si="18"/>
        <v>43</v>
      </c>
      <c r="G75" s="24">
        <f t="shared" si="18"/>
        <v>90</v>
      </c>
      <c r="H75" s="24">
        <f t="shared" si="18"/>
        <v>86</v>
      </c>
      <c r="I75" s="24">
        <f t="shared" si="18"/>
        <v>84</v>
      </c>
      <c r="J75" s="24">
        <f t="shared" si="18"/>
        <v>97</v>
      </c>
      <c r="K75" s="24">
        <f t="shared" si="18"/>
        <v>41</v>
      </c>
      <c r="L75" s="44">
        <f t="shared" si="18"/>
        <v>81</v>
      </c>
      <c r="M75" s="43">
        <f t="shared" ref="M75:AA75" si="19">SUM(M76:M78)</f>
        <v>84</v>
      </c>
      <c r="N75" s="24">
        <f t="shared" si="19"/>
        <v>82</v>
      </c>
      <c r="O75" s="24">
        <f t="shared" si="19"/>
        <v>82</v>
      </c>
      <c r="P75" s="24">
        <f t="shared" si="19"/>
        <v>44</v>
      </c>
      <c r="Q75" s="24">
        <f t="shared" si="19"/>
        <v>79</v>
      </c>
      <c r="R75" s="24">
        <f t="shared" si="19"/>
        <v>83</v>
      </c>
      <c r="S75" s="24">
        <f t="shared" si="19"/>
        <v>83</v>
      </c>
      <c r="T75" s="24">
        <f t="shared" si="19"/>
        <v>66</v>
      </c>
      <c r="U75" s="24">
        <f t="shared" si="19"/>
        <v>0</v>
      </c>
      <c r="V75" s="33">
        <f t="shared" si="19"/>
        <v>0</v>
      </c>
      <c r="W75" s="275">
        <f t="shared" si="19"/>
        <v>0</v>
      </c>
      <c r="X75" s="254">
        <f t="shared" si="19"/>
        <v>0</v>
      </c>
      <c r="Y75" s="254">
        <f t="shared" si="19"/>
        <v>0</v>
      </c>
      <c r="Z75" s="248">
        <f t="shared" si="19"/>
        <v>0</v>
      </c>
      <c r="AA75" s="276">
        <f t="shared" si="19"/>
        <v>0</v>
      </c>
      <c r="AB75" s="267">
        <f t="shared" si="0"/>
        <v>1275</v>
      </c>
      <c r="AC75" s="56">
        <f>IFERROR((AB75/$AB$5*1000),"")</f>
        <v>353.18559556786704</v>
      </c>
      <c r="AD75" s="24">
        <v>500</v>
      </c>
      <c r="AE75" s="63">
        <f t="shared" si="17"/>
        <v>-146.81440443213296</v>
      </c>
      <c r="AF75" s="48">
        <f>IFERROR((AC75*100/AD75),"")</f>
        <v>70.637119113573405</v>
      </c>
    </row>
    <row r="76" spans="1:32" s="21" customFormat="1" ht="15.75" x14ac:dyDescent="0.25">
      <c r="A76" s="301"/>
      <c r="B76" s="54" t="s">
        <v>66</v>
      </c>
      <c r="C76" s="41">
        <v>31</v>
      </c>
      <c r="D76" s="22">
        <v>78</v>
      </c>
      <c r="E76" s="22">
        <v>41</v>
      </c>
      <c r="F76" s="22">
        <v>43</v>
      </c>
      <c r="G76" s="22">
        <v>90</v>
      </c>
      <c r="H76" s="22">
        <v>86</v>
      </c>
      <c r="I76" s="22">
        <v>84</v>
      </c>
      <c r="J76" s="22">
        <v>97</v>
      </c>
      <c r="K76" s="22">
        <v>41</v>
      </c>
      <c r="L76" s="42">
        <v>81</v>
      </c>
      <c r="M76" s="41">
        <v>84</v>
      </c>
      <c r="N76" s="22">
        <v>82</v>
      </c>
      <c r="O76" s="22">
        <v>82</v>
      </c>
      <c r="P76" s="22">
        <v>44</v>
      </c>
      <c r="Q76" s="22">
        <v>79</v>
      </c>
      <c r="R76" s="22">
        <v>83</v>
      </c>
      <c r="S76" s="22">
        <v>83</v>
      </c>
      <c r="T76" s="22">
        <v>66</v>
      </c>
      <c r="U76" s="22"/>
      <c r="V76" s="32"/>
      <c r="W76" s="273"/>
      <c r="X76" s="253"/>
      <c r="Y76" s="253"/>
      <c r="Z76" s="247"/>
      <c r="AA76" s="274"/>
      <c r="AB76" s="266">
        <f t="shared" si="0"/>
        <v>1275</v>
      </c>
      <c r="AC76" s="55">
        <f>IFERROR((AB76/$AB$5*1000),"")</f>
        <v>353.18559556786704</v>
      </c>
      <c r="AD76" s="29"/>
      <c r="AE76" s="25"/>
      <c r="AF76" s="49"/>
    </row>
    <row r="77" spans="1:32" s="21" customFormat="1" ht="15.75" x14ac:dyDescent="0.25">
      <c r="A77" s="301"/>
      <c r="B77" s="54" t="s">
        <v>64</v>
      </c>
      <c r="C77" s="41"/>
      <c r="D77" s="22"/>
      <c r="E77" s="22"/>
      <c r="F77" s="22"/>
      <c r="G77" s="22"/>
      <c r="H77" s="22"/>
      <c r="I77" s="22"/>
      <c r="J77" s="22"/>
      <c r="K77" s="22"/>
      <c r="L77" s="42"/>
      <c r="M77" s="41"/>
      <c r="N77" s="22"/>
      <c r="O77" s="22"/>
      <c r="P77" s="22"/>
      <c r="Q77" s="22"/>
      <c r="R77" s="22"/>
      <c r="S77" s="22"/>
      <c r="T77" s="22"/>
      <c r="U77" s="22"/>
      <c r="V77" s="32"/>
      <c r="W77" s="273"/>
      <c r="X77" s="253"/>
      <c r="Y77" s="253"/>
      <c r="Z77" s="247"/>
      <c r="AA77" s="274"/>
      <c r="AB77" s="266">
        <f t="shared" si="0"/>
        <v>0</v>
      </c>
      <c r="AC77" s="55">
        <f t="shared" ref="AC77:AC80" si="20">IFERROR((AB77/$AB$5*1000),"")</f>
        <v>0</v>
      </c>
      <c r="AD77" s="30"/>
      <c r="AE77" s="26"/>
      <c r="AF77" s="50"/>
    </row>
    <row r="78" spans="1:32" s="21" customFormat="1" ht="15.75" x14ac:dyDescent="0.25">
      <c r="A78" s="301"/>
      <c r="B78" s="54" t="s">
        <v>65</v>
      </c>
      <c r="C78" s="41"/>
      <c r="D78" s="22"/>
      <c r="E78" s="22"/>
      <c r="F78" s="22"/>
      <c r="G78" s="22"/>
      <c r="H78" s="22"/>
      <c r="I78" s="22"/>
      <c r="J78" s="22"/>
      <c r="K78" s="22"/>
      <c r="L78" s="42"/>
      <c r="M78" s="41"/>
      <c r="N78" s="22"/>
      <c r="O78" s="22"/>
      <c r="P78" s="22"/>
      <c r="Q78" s="22"/>
      <c r="R78" s="22"/>
      <c r="S78" s="22"/>
      <c r="T78" s="22"/>
      <c r="U78" s="22"/>
      <c r="V78" s="32"/>
      <c r="W78" s="273"/>
      <c r="X78" s="253"/>
      <c r="Y78" s="253"/>
      <c r="Z78" s="247"/>
      <c r="AA78" s="274"/>
      <c r="AB78" s="266">
        <f t="shared" si="0"/>
        <v>0</v>
      </c>
      <c r="AC78" s="55">
        <f t="shared" si="20"/>
        <v>0</v>
      </c>
      <c r="AD78" s="31"/>
      <c r="AE78" s="27"/>
      <c r="AF78" s="51"/>
    </row>
    <row r="79" spans="1:32" s="21" customFormat="1" ht="31.5" x14ac:dyDescent="0.25">
      <c r="A79" s="46">
        <v>17</v>
      </c>
      <c r="B79" s="52" t="s">
        <v>15</v>
      </c>
      <c r="C79" s="41">
        <v>20</v>
      </c>
      <c r="D79" s="22"/>
      <c r="E79" s="22"/>
      <c r="F79" s="22">
        <v>22</v>
      </c>
      <c r="G79" s="22"/>
      <c r="H79" s="22">
        <v>24</v>
      </c>
      <c r="I79" s="22"/>
      <c r="J79" s="22"/>
      <c r="K79" s="22">
        <v>24</v>
      </c>
      <c r="L79" s="42"/>
      <c r="M79" s="41">
        <v>25</v>
      </c>
      <c r="N79" s="22"/>
      <c r="O79" s="22"/>
      <c r="P79" s="22">
        <v>22</v>
      </c>
      <c r="Q79" s="22"/>
      <c r="R79" s="22">
        <v>22</v>
      </c>
      <c r="S79" s="22"/>
      <c r="T79" s="22"/>
      <c r="U79" s="22"/>
      <c r="V79" s="32"/>
      <c r="W79" s="273"/>
      <c r="X79" s="253"/>
      <c r="Y79" s="253"/>
      <c r="Z79" s="247"/>
      <c r="AA79" s="274"/>
      <c r="AB79" s="266">
        <f t="shared" si="0"/>
        <v>159</v>
      </c>
      <c r="AC79" s="55">
        <f t="shared" si="20"/>
        <v>44.044321329639892</v>
      </c>
      <c r="AD79" s="28">
        <v>40</v>
      </c>
      <c r="AE79" s="23">
        <f t="shared" ref="AE79:AE81" si="21">IFERROR((AC79-AD79),"")</f>
        <v>4.0443213296398923</v>
      </c>
      <c r="AF79" s="47">
        <f>IFERROR((AC79*100/AD79),"")</f>
        <v>110.11080332409972</v>
      </c>
    </row>
    <row r="80" spans="1:32" s="21" customFormat="1" ht="15.75" x14ac:dyDescent="0.25">
      <c r="A80" s="46">
        <v>18</v>
      </c>
      <c r="B80" s="52" t="s">
        <v>67</v>
      </c>
      <c r="C80" s="41">
        <v>2.0099999999999998</v>
      </c>
      <c r="D80" s="22">
        <v>2.1</v>
      </c>
      <c r="E80" s="22">
        <v>1.57</v>
      </c>
      <c r="F80" s="22"/>
      <c r="G80" s="22">
        <v>2.7</v>
      </c>
      <c r="H80" s="22"/>
      <c r="I80" s="22">
        <v>2.8</v>
      </c>
      <c r="J80" s="22">
        <v>3.09</v>
      </c>
      <c r="K80" s="22"/>
      <c r="L80" s="42">
        <v>2.8</v>
      </c>
      <c r="M80" s="41"/>
      <c r="N80" s="22">
        <v>3</v>
      </c>
      <c r="O80" s="22"/>
      <c r="P80" s="22"/>
      <c r="Q80" s="22"/>
      <c r="R80" s="22"/>
      <c r="S80" s="22"/>
      <c r="T80" s="22">
        <v>3.08</v>
      </c>
      <c r="U80" s="22"/>
      <c r="V80" s="32"/>
      <c r="W80" s="273"/>
      <c r="X80" s="253"/>
      <c r="Y80" s="253"/>
      <c r="Z80" s="247"/>
      <c r="AA80" s="274"/>
      <c r="AB80" s="266">
        <f t="shared" si="0"/>
        <v>23.15</v>
      </c>
      <c r="AC80" s="55">
        <f t="shared" si="20"/>
        <v>6.4127423822714675</v>
      </c>
      <c r="AD80" s="28">
        <v>5</v>
      </c>
      <c r="AE80" s="23">
        <f t="shared" si="21"/>
        <v>1.4127423822714675</v>
      </c>
      <c r="AF80" s="47">
        <f>IFERROR((AC80*100/AD80),"")</f>
        <v>128.25484764542935</v>
      </c>
    </row>
    <row r="81" spans="1:32" s="21" customFormat="1" ht="15.75" x14ac:dyDescent="0.25">
      <c r="A81" s="301">
        <v>19</v>
      </c>
      <c r="B81" s="53" t="s">
        <v>16</v>
      </c>
      <c r="C81" s="43">
        <f t="shared" ref="C81:L81" si="22">SUM(C82:C87)</f>
        <v>0</v>
      </c>
      <c r="D81" s="24">
        <f t="shared" si="22"/>
        <v>0</v>
      </c>
      <c r="E81" s="24">
        <f t="shared" si="22"/>
        <v>0</v>
      </c>
      <c r="F81" s="24">
        <f t="shared" si="22"/>
        <v>0</v>
      </c>
      <c r="G81" s="24">
        <f t="shared" si="22"/>
        <v>0</v>
      </c>
      <c r="H81" s="24">
        <f t="shared" si="22"/>
        <v>37</v>
      </c>
      <c r="I81" s="24">
        <f t="shared" si="22"/>
        <v>24</v>
      </c>
      <c r="J81" s="24">
        <f t="shared" si="22"/>
        <v>0</v>
      </c>
      <c r="K81" s="24">
        <f t="shared" si="22"/>
        <v>0</v>
      </c>
      <c r="L81" s="44">
        <f t="shared" si="22"/>
        <v>25.51</v>
      </c>
      <c r="M81" s="43">
        <f t="shared" ref="M81:AA81" si="23">SUM(M82:M87)</f>
        <v>38.6</v>
      </c>
      <c r="N81" s="24">
        <f t="shared" si="23"/>
        <v>25</v>
      </c>
      <c r="O81" s="24">
        <f t="shared" si="23"/>
        <v>0</v>
      </c>
      <c r="P81" s="24">
        <f t="shared" si="23"/>
        <v>0</v>
      </c>
      <c r="Q81" s="24">
        <f t="shared" si="23"/>
        <v>24.02</v>
      </c>
      <c r="R81" s="24">
        <f t="shared" si="23"/>
        <v>38.299999999999997</v>
      </c>
      <c r="S81" s="24">
        <f t="shared" si="23"/>
        <v>23</v>
      </c>
      <c r="T81" s="24">
        <f t="shared" si="23"/>
        <v>0</v>
      </c>
      <c r="U81" s="24">
        <f t="shared" si="23"/>
        <v>0</v>
      </c>
      <c r="V81" s="33">
        <f t="shared" si="23"/>
        <v>0</v>
      </c>
      <c r="W81" s="275">
        <f t="shared" si="23"/>
        <v>0</v>
      </c>
      <c r="X81" s="254">
        <f t="shared" si="23"/>
        <v>0</v>
      </c>
      <c r="Y81" s="254">
        <f t="shared" si="23"/>
        <v>0</v>
      </c>
      <c r="Z81" s="248">
        <f t="shared" si="23"/>
        <v>0</v>
      </c>
      <c r="AA81" s="276">
        <f t="shared" si="23"/>
        <v>0</v>
      </c>
      <c r="AB81" s="267">
        <f t="shared" si="0"/>
        <v>235.43</v>
      </c>
      <c r="AC81" s="56">
        <f>IFERROR((AB81/$AB$5*1000),"")</f>
        <v>65.21606648199446</v>
      </c>
      <c r="AD81" s="24">
        <v>100</v>
      </c>
      <c r="AE81" s="63">
        <f t="shared" si="21"/>
        <v>-34.78393351800554</v>
      </c>
      <c r="AF81" s="48">
        <f>IFERROR((AC81*100/AD81),"")</f>
        <v>65.21606648199446</v>
      </c>
    </row>
    <row r="82" spans="1:32" s="21" customFormat="1" ht="15.75" x14ac:dyDescent="0.25">
      <c r="A82" s="301"/>
      <c r="B82" s="54" t="s">
        <v>68</v>
      </c>
      <c r="C82" s="41"/>
      <c r="D82" s="22"/>
      <c r="E82" s="22"/>
      <c r="F82" s="22"/>
      <c r="G82" s="22"/>
      <c r="H82" s="22">
        <v>37</v>
      </c>
      <c r="I82" s="22"/>
      <c r="J82" s="22"/>
      <c r="K82" s="22"/>
      <c r="L82" s="42"/>
      <c r="M82" s="41">
        <v>38.6</v>
      </c>
      <c r="N82" s="22"/>
      <c r="O82" s="22"/>
      <c r="P82" s="22"/>
      <c r="Q82" s="22"/>
      <c r="R82" s="22">
        <v>38.299999999999997</v>
      </c>
      <c r="S82" s="22"/>
      <c r="T82" s="22"/>
      <c r="U82" s="22"/>
      <c r="V82" s="32"/>
      <c r="W82" s="273"/>
      <c r="X82" s="253"/>
      <c r="Y82" s="253"/>
      <c r="Z82" s="247"/>
      <c r="AA82" s="274"/>
      <c r="AB82" s="266">
        <f t="shared" si="0"/>
        <v>113.89999999999999</v>
      </c>
      <c r="AC82" s="55">
        <f>IFERROR((AB82/$AB$5*1000),"")</f>
        <v>31.551246537396118</v>
      </c>
      <c r="AD82" s="29"/>
      <c r="AE82" s="25"/>
      <c r="AF82" s="49"/>
    </row>
    <row r="83" spans="1:32" s="21" customFormat="1" ht="15.75" x14ac:dyDescent="0.25">
      <c r="A83" s="301"/>
      <c r="B83" s="141" t="s">
        <v>101</v>
      </c>
      <c r="C83" s="41"/>
      <c r="D83" s="22"/>
      <c r="E83" s="22"/>
      <c r="F83" s="22"/>
      <c r="G83" s="22"/>
      <c r="H83" s="22"/>
      <c r="I83" s="22">
        <v>24</v>
      </c>
      <c r="J83" s="22"/>
      <c r="K83" s="22"/>
      <c r="L83" s="42"/>
      <c r="M83" s="41"/>
      <c r="N83" s="22">
        <v>25</v>
      </c>
      <c r="O83" s="22"/>
      <c r="P83" s="22"/>
      <c r="Q83" s="22"/>
      <c r="R83" s="22"/>
      <c r="S83" s="22">
        <v>23</v>
      </c>
      <c r="T83" s="22"/>
      <c r="U83" s="22"/>
      <c r="V83" s="32"/>
      <c r="W83" s="273"/>
      <c r="X83" s="253"/>
      <c r="Y83" s="253"/>
      <c r="Z83" s="247"/>
      <c r="AA83" s="274"/>
      <c r="AB83" s="266">
        <f t="shared" si="0"/>
        <v>72</v>
      </c>
      <c r="AC83" s="55">
        <f>IFERROR((AB83/$AB$5*1000),"")</f>
        <v>19.944598337950136</v>
      </c>
      <c r="AD83" s="30"/>
      <c r="AE83" s="26"/>
      <c r="AF83" s="50"/>
    </row>
    <row r="84" spans="1:32" s="21" customFormat="1" ht="15.75" x14ac:dyDescent="0.25">
      <c r="A84" s="301"/>
      <c r="B84" s="141" t="s">
        <v>115</v>
      </c>
      <c r="C84" s="41"/>
      <c r="D84" s="22"/>
      <c r="E84" s="22"/>
      <c r="F84" s="22"/>
      <c r="G84" s="22"/>
      <c r="H84" s="22"/>
      <c r="I84" s="22"/>
      <c r="J84" s="22"/>
      <c r="K84" s="22"/>
      <c r="L84" s="42"/>
      <c r="M84" s="41"/>
      <c r="N84" s="22"/>
      <c r="O84" s="22"/>
      <c r="P84" s="22"/>
      <c r="Q84" s="22"/>
      <c r="R84" s="22"/>
      <c r="S84" s="22"/>
      <c r="T84" s="22"/>
      <c r="U84" s="22"/>
      <c r="V84" s="32"/>
      <c r="W84" s="273"/>
      <c r="X84" s="253"/>
      <c r="Y84" s="253"/>
      <c r="Z84" s="247"/>
      <c r="AA84" s="274"/>
      <c r="AB84" s="266">
        <f t="shared" si="0"/>
        <v>0</v>
      </c>
      <c r="AC84" s="55">
        <f t="shared" ref="AC84:AC86" si="24">IFERROR((AB84/$AB$5*1000),"")</f>
        <v>0</v>
      </c>
      <c r="AD84" s="30"/>
      <c r="AE84" s="26"/>
      <c r="AF84" s="50"/>
    </row>
    <row r="85" spans="1:32" s="21" customFormat="1" ht="15.75" x14ac:dyDescent="0.25">
      <c r="A85" s="301"/>
      <c r="B85" s="141" t="s">
        <v>116</v>
      </c>
      <c r="C85" s="41"/>
      <c r="D85" s="22"/>
      <c r="E85" s="22"/>
      <c r="F85" s="22"/>
      <c r="G85" s="22"/>
      <c r="H85" s="22"/>
      <c r="I85" s="22"/>
      <c r="J85" s="22"/>
      <c r="K85" s="22"/>
      <c r="L85" s="42"/>
      <c r="M85" s="41"/>
      <c r="N85" s="22"/>
      <c r="O85" s="22"/>
      <c r="P85" s="22"/>
      <c r="Q85" s="22"/>
      <c r="R85" s="22"/>
      <c r="S85" s="22"/>
      <c r="T85" s="22"/>
      <c r="U85" s="22"/>
      <c r="V85" s="32"/>
      <c r="W85" s="273"/>
      <c r="X85" s="253"/>
      <c r="Y85" s="253"/>
      <c r="Z85" s="247"/>
      <c r="AA85" s="274"/>
      <c r="AB85" s="266">
        <f t="shared" si="0"/>
        <v>0</v>
      </c>
      <c r="AC85" s="55">
        <f t="shared" si="24"/>
        <v>0</v>
      </c>
      <c r="AD85" s="30"/>
      <c r="AE85" s="26"/>
      <c r="AF85" s="50"/>
    </row>
    <row r="86" spans="1:32" s="21" customFormat="1" ht="15.75" x14ac:dyDescent="0.25">
      <c r="A86" s="301"/>
      <c r="B86" s="141" t="s">
        <v>117</v>
      </c>
      <c r="C86" s="41"/>
      <c r="D86" s="22"/>
      <c r="E86" s="22"/>
      <c r="F86" s="22"/>
      <c r="G86" s="22"/>
      <c r="H86" s="22"/>
      <c r="I86" s="22"/>
      <c r="J86" s="22"/>
      <c r="K86" s="22"/>
      <c r="L86" s="42"/>
      <c r="M86" s="41"/>
      <c r="N86" s="22"/>
      <c r="O86" s="22"/>
      <c r="P86" s="22"/>
      <c r="Q86" s="22"/>
      <c r="R86" s="22"/>
      <c r="S86" s="22"/>
      <c r="T86" s="22"/>
      <c r="U86" s="22"/>
      <c r="V86" s="32"/>
      <c r="W86" s="273"/>
      <c r="X86" s="253"/>
      <c r="Y86" s="253"/>
      <c r="Z86" s="247"/>
      <c r="AA86" s="274"/>
      <c r="AB86" s="266">
        <f t="shared" si="0"/>
        <v>0</v>
      </c>
      <c r="AC86" s="55">
        <f t="shared" si="24"/>
        <v>0</v>
      </c>
      <c r="AD86" s="30"/>
      <c r="AE86" s="26"/>
      <c r="AF86" s="50"/>
    </row>
    <row r="87" spans="1:32" s="21" customFormat="1" ht="15.75" x14ac:dyDescent="0.25">
      <c r="A87" s="301"/>
      <c r="B87" s="54" t="s">
        <v>69</v>
      </c>
      <c r="C87" s="41"/>
      <c r="D87" s="22"/>
      <c r="E87" s="22"/>
      <c r="F87" s="22"/>
      <c r="G87" s="22"/>
      <c r="H87" s="22"/>
      <c r="I87" s="22"/>
      <c r="J87" s="22"/>
      <c r="K87" s="22"/>
      <c r="L87" s="42">
        <v>25.51</v>
      </c>
      <c r="M87" s="41"/>
      <c r="N87" s="22"/>
      <c r="O87" s="22"/>
      <c r="P87" s="22"/>
      <c r="Q87" s="22">
        <v>24.02</v>
      </c>
      <c r="R87" s="22"/>
      <c r="S87" s="22"/>
      <c r="T87" s="22"/>
      <c r="U87" s="22"/>
      <c r="V87" s="32"/>
      <c r="W87" s="273"/>
      <c r="X87" s="253"/>
      <c r="Y87" s="253"/>
      <c r="Z87" s="247"/>
      <c r="AA87" s="274"/>
      <c r="AB87" s="266">
        <f t="shared" si="0"/>
        <v>49.53</v>
      </c>
      <c r="AC87" s="55">
        <f t="shared" ref="AC87:AC102" si="25">IFERROR((AB87/$AB$5*1000),"")</f>
        <v>13.720221606648201</v>
      </c>
      <c r="AD87" s="31"/>
      <c r="AE87" s="27"/>
      <c r="AF87" s="51"/>
    </row>
    <row r="88" spans="1:32" s="21" customFormat="1" ht="15.75" x14ac:dyDescent="0.25">
      <c r="A88" s="46">
        <v>20</v>
      </c>
      <c r="B88" s="52" t="s">
        <v>17</v>
      </c>
      <c r="C88" s="41"/>
      <c r="D88" s="22"/>
      <c r="E88" s="22"/>
      <c r="F88" s="22"/>
      <c r="G88" s="22"/>
      <c r="H88" s="22"/>
      <c r="I88" s="22">
        <v>19.7</v>
      </c>
      <c r="J88" s="22">
        <v>25.5</v>
      </c>
      <c r="K88" s="22"/>
      <c r="L88" s="42"/>
      <c r="M88" s="41"/>
      <c r="N88" s="22">
        <v>23.1</v>
      </c>
      <c r="O88" s="22">
        <v>33.9</v>
      </c>
      <c r="P88" s="22"/>
      <c r="Q88" s="22"/>
      <c r="R88" s="22"/>
      <c r="S88" s="22">
        <v>22.9</v>
      </c>
      <c r="T88" s="22">
        <v>27.8</v>
      </c>
      <c r="U88" s="22"/>
      <c r="V88" s="32"/>
      <c r="W88" s="273"/>
      <c r="X88" s="253"/>
      <c r="Y88" s="253"/>
      <c r="Z88" s="247"/>
      <c r="AA88" s="274"/>
      <c r="AB88" s="266">
        <f t="shared" si="0"/>
        <v>152.90000000000003</v>
      </c>
      <c r="AC88" s="55">
        <f t="shared" si="25"/>
        <v>42.354570637119124</v>
      </c>
      <c r="AD88" s="28">
        <v>50</v>
      </c>
      <c r="AE88" s="23">
        <f t="shared" ref="AE88:AE93" si="26">IFERROR((AC88-AD88),"")</f>
        <v>-7.6454293628808756</v>
      </c>
      <c r="AF88" s="47">
        <f t="shared" ref="AF88:AF93" si="27">IFERROR((AC88*100/AD88),"")</f>
        <v>84.709141274238249</v>
      </c>
    </row>
    <row r="89" spans="1:32" s="21" customFormat="1" ht="31.5" x14ac:dyDescent="0.25">
      <c r="A89" s="46">
        <v>21</v>
      </c>
      <c r="B89" s="52" t="s">
        <v>18</v>
      </c>
      <c r="C89" s="41">
        <v>1.5</v>
      </c>
      <c r="D89" s="22">
        <v>1.5</v>
      </c>
      <c r="E89" s="22">
        <v>1</v>
      </c>
      <c r="F89" s="22">
        <v>2</v>
      </c>
      <c r="G89" s="22">
        <v>2</v>
      </c>
      <c r="H89" s="22">
        <v>2</v>
      </c>
      <c r="I89" s="22">
        <v>2</v>
      </c>
      <c r="J89" s="22">
        <v>2</v>
      </c>
      <c r="K89" s="22">
        <v>2</v>
      </c>
      <c r="L89" s="42">
        <v>2</v>
      </c>
      <c r="M89" s="41">
        <v>2</v>
      </c>
      <c r="N89" s="22">
        <v>2</v>
      </c>
      <c r="O89" s="22">
        <v>2</v>
      </c>
      <c r="P89" s="22">
        <v>2</v>
      </c>
      <c r="Q89" s="22">
        <v>2</v>
      </c>
      <c r="R89" s="22">
        <v>2</v>
      </c>
      <c r="S89" s="22">
        <v>2</v>
      </c>
      <c r="T89" s="22">
        <v>2</v>
      </c>
      <c r="U89" s="22"/>
      <c r="V89" s="32"/>
      <c r="W89" s="273"/>
      <c r="X89" s="253"/>
      <c r="Y89" s="253"/>
      <c r="Z89" s="247"/>
      <c r="AA89" s="274"/>
      <c r="AB89" s="266">
        <f t="shared" si="0"/>
        <v>34</v>
      </c>
      <c r="AC89" s="55">
        <f t="shared" si="25"/>
        <v>9.4182825484764532</v>
      </c>
      <c r="AD89" s="28">
        <v>10</v>
      </c>
      <c r="AE89" s="23">
        <f t="shared" si="26"/>
        <v>-0.58171745152354681</v>
      </c>
      <c r="AF89" s="47">
        <f t="shared" si="27"/>
        <v>94.182825484764535</v>
      </c>
    </row>
    <row r="90" spans="1:32" s="21" customFormat="1" ht="15.75" x14ac:dyDescent="0.25">
      <c r="A90" s="46">
        <v>22</v>
      </c>
      <c r="B90" s="52" t="s">
        <v>19</v>
      </c>
      <c r="C90" s="41">
        <v>0.04</v>
      </c>
      <c r="D90" s="22">
        <v>0.04</v>
      </c>
      <c r="E90" s="22">
        <v>0.04</v>
      </c>
      <c r="F90" s="22">
        <v>0.06</v>
      </c>
      <c r="G90" s="22">
        <v>0.06</v>
      </c>
      <c r="H90" s="22">
        <v>7.0000000000000007E-2</v>
      </c>
      <c r="I90" s="22">
        <v>7.0000000000000007E-2</v>
      </c>
      <c r="J90" s="22">
        <v>0.02</v>
      </c>
      <c r="K90" s="22">
        <v>0.04</v>
      </c>
      <c r="L90" s="42">
        <v>0.04</v>
      </c>
      <c r="M90" s="41">
        <v>7.0000000000000007E-2</v>
      </c>
      <c r="N90" s="22">
        <v>0.02</v>
      </c>
      <c r="O90" s="22">
        <v>0.02</v>
      </c>
      <c r="P90" s="22">
        <v>0.04</v>
      </c>
      <c r="Q90" s="22">
        <v>0.04</v>
      </c>
      <c r="R90" s="22">
        <v>0.04</v>
      </c>
      <c r="S90" s="22">
        <v>7.0000000000000007E-2</v>
      </c>
      <c r="T90" s="22">
        <v>0.02</v>
      </c>
      <c r="U90" s="22"/>
      <c r="V90" s="32"/>
      <c r="W90" s="273"/>
      <c r="X90" s="253"/>
      <c r="Y90" s="253"/>
      <c r="Z90" s="247"/>
      <c r="AA90" s="274"/>
      <c r="AB90" s="266">
        <f t="shared" si="0"/>
        <v>0.80000000000000027</v>
      </c>
      <c r="AC90" s="55">
        <f t="shared" si="25"/>
        <v>0.22160664819944606</v>
      </c>
      <c r="AD90" s="28">
        <v>0.2</v>
      </c>
      <c r="AE90" s="23">
        <f t="shared" si="26"/>
        <v>2.1606648199446049E-2</v>
      </c>
      <c r="AF90" s="47">
        <f t="shared" si="27"/>
        <v>110.80332409972303</v>
      </c>
    </row>
    <row r="91" spans="1:32" s="21" customFormat="1" ht="15.75" x14ac:dyDescent="0.25">
      <c r="A91" s="46">
        <v>23</v>
      </c>
      <c r="B91" s="52" t="s">
        <v>20</v>
      </c>
      <c r="C91" s="41">
        <v>0.28999999999999998</v>
      </c>
      <c r="D91" s="22">
        <v>0.27</v>
      </c>
      <c r="E91" s="22">
        <v>0.28000000000000003</v>
      </c>
      <c r="F91" s="22">
        <v>0.43</v>
      </c>
      <c r="G91" s="22">
        <v>0.43</v>
      </c>
      <c r="H91" s="22">
        <v>0.28000000000000003</v>
      </c>
      <c r="I91" s="22">
        <v>0.45</v>
      </c>
      <c r="J91" s="22">
        <v>0.63</v>
      </c>
      <c r="K91" s="22">
        <v>0.41</v>
      </c>
      <c r="L91" s="42">
        <v>0.43</v>
      </c>
      <c r="M91" s="41">
        <v>0.44</v>
      </c>
      <c r="N91" s="22">
        <v>0.41</v>
      </c>
      <c r="O91" s="22">
        <v>0.43</v>
      </c>
      <c r="P91" s="22">
        <v>0.41</v>
      </c>
      <c r="Q91" s="22">
        <v>0.63</v>
      </c>
      <c r="R91" s="22">
        <v>0.43</v>
      </c>
      <c r="S91" s="22">
        <v>0.68</v>
      </c>
      <c r="T91" s="22">
        <v>0.41</v>
      </c>
      <c r="U91" s="22"/>
      <c r="V91" s="32"/>
      <c r="W91" s="273"/>
      <c r="X91" s="253"/>
      <c r="Y91" s="253"/>
      <c r="Z91" s="247"/>
      <c r="AA91" s="274"/>
      <c r="AB91" s="266">
        <f t="shared" si="0"/>
        <v>7.74</v>
      </c>
      <c r="AC91" s="55">
        <f t="shared" si="25"/>
        <v>2.1440443213296398</v>
      </c>
      <c r="AD91" s="28">
        <v>2</v>
      </c>
      <c r="AE91" s="23">
        <f t="shared" si="26"/>
        <v>0.14404432132963985</v>
      </c>
      <c r="AF91" s="47">
        <f t="shared" si="27"/>
        <v>107.20221606648199</v>
      </c>
    </row>
    <row r="92" spans="1:32" s="21" customFormat="1" ht="15.75" x14ac:dyDescent="0.25">
      <c r="A92" s="46">
        <v>24</v>
      </c>
      <c r="B92" s="52" t="s">
        <v>21</v>
      </c>
      <c r="C92" s="41"/>
      <c r="D92" s="22"/>
      <c r="E92" s="22"/>
      <c r="F92" s="22"/>
      <c r="G92" s="22"/>
      <c r="H92" s="22"/>
      <c r="I92" s="22"/>
      <c r="J92" s="22"/>
      <c r="K92" s="22"/>
      <c r="L92" s="42"/>
      <c r="M92" s="41"/>
      <c r="N92" s="22"/>
      <c r="O92" s="22"/>
      <c r="P92" s="22"/>
      <c r="Q92" s="22"/>
      <c r="R92" s="22"/>
      <c r="S92" s="22"/>
      <c r="T92" s="22"/>
      <c r="U92" s="22"/>
      <c r="V92" s="32"/>
      <c r="W92" s="273"/>
      <c r="X92" s="253"/>
      <c r="Y92" s="253"/>
      <c r="Z92" s="247"/>
      <c r="AA92" s="274"/>
      <c r="AB92" s="266">
        <f t="shared" ref="AB92:AB93" si="28">SUM(C92:AA92)</f>
        <v>0</v>
      </c>
      <c r="AC92" s="55">
        <f t="shared" si="25"/>
        <v>0</v>
      </c>
      <c r="AD92" s="28">
        <v>1</v>
      </c>
      <c r="AE92" s="23">
        <f t="shared" si="26"/>
        <v>-1</v>
      </c>
      <c r="AF92" s="47">
        <f t="shared" si="27"/>
        <v>0</v>
      </c>
    </row>
    <row r="93" spans="1:32" s="21" customFormat="1" ht="48" thickBot="1" x14ac:dyDescent="0.3">
      <c r="A93" s="57">
        <v>25</v>
      </c>
      <c r="B93" s="58" t="s">
        <v>22</v>
      </c>
      <c r="C93" s="59"/>
      <c r="D93" s="39"/>
      <c r="E93" s="39"/>
      <c r="F93" s="39"/>
      <c r="G93" s="39"/>
      <c r="H93" s="39"/>
      <c r="I93" s="39"/>
      <c r="J93" s="39"/>
      <c r="K93" s="39"/>
      <c r="L93" s="60">
        <v>2</v>
      </c>
      <c r="M93" s="59">
        <v>1</v>
      </c>
      <c r="N93" s="39"/>
      <c r="O93" s="39">
        <v>1</v>
      </c>
      <c r="P93" s="39">
        <v>2</v>
      </c>
      <c r="Q93" s="39"/>
      <c r="R93" s="39">
        <v>1</v>
      </c>
      <c r="S93" s="39"/>
      <c r="T93" s="39">
        <v>2</v>
      </c>
      <c r="U93" s="39"/>
      <c r="V93" s="72"/>
      <c r="W93" s="277"/>
      <c r="X93" s="278"/>
      <c r="Y93" s="278"/>
      <c r="Z93" s="279"/>
      <c r="AA93" s="280"/>
      <c r="AB93" s="268">
        <f t="shared" si="28"/>
        <v>9</v>
      </c>
      <c r="AC93" s="61">
        <f t="shared" si="25"/>
        <v>2.493074792243767</v>
      </c>
      <c r="AD93" s="40">
        <v>10</v>
      </c>
      <c r="AE93" s="64">
        <f t="shared" si="26"/>
        <v>-7.5069252077562325</v>
      </c>
      <c r="AF93" s="62">
        <f t="shared" si="27"/>
        <v>24.930747922437668</v>
      </c>
    </row>
    <row r="94" spans="1:32" s="21" customFormat="1" ht="15.75" x14ac:dyDescent="0.25">
      <c r="A94" s="168">
        <v>26</v>
      </c>
      <c r="B94" s="169" t="s">
        <v>74</v>
      </c>
      <c r="C94" s="175">
        <v>2.76</v>
      </c>
      <c r="D94" s="176">
        <v>5.52</v>
      </c>
      <c r="E94" s="176">
        <v>3.45</v>
      </c>
      <c r="F94" s="176"/>
      <c r="G94" s="176"/>
      <c r="H94" s="176"/>
      <c r="I94" s="176"/>
      <c r="J94" s="176"/>
      <c r="K94" s="176"/>
      <c r="L94" s="177"/>
      <c r="M94" s="175">
        <v>3.45</v>
      </c>
      <c r="N94" s="184">
        <v>3.45</v>
      </c>
      <c r="O94" s="176"/>
      <c r="P94" s="176"/>
      <c r="Q94" s="176"/>
      <c r="R94" s="176"/>
      <c r="S94" s="176"/>
      <c r="T94" s="176"/>
      <c r="U94" s="185"/>
      <c r="V94" s="185"/>
      <c r="W94" s="175"/>
      <c r="X94" s="176"/>
      <c r="Y94" s="176"/>
      <c r="Z94" s="184"/>
      <c r="AA94" s="177"/>
      <c r="AB94" s="186">
        <f>SUM(C94:AA94)</f>
        <v>18.63</v>
      </c>
      <c r="AC94" s="187">
        <f t="shared" si="25"/>
        <v>5.1606648199445981</v>
      </c>
      <c r="AD94" s="188"/>
      <c r="AE94" s="189"/>
      <c r="AF94" s="190"/>
    </row>
    <row r="95" spans="1:32" s="21" customFormat="1" ht="15.75" x14ac:dyDescent="0.25">
      <c r="A95" s="170">
        <v>27</v>
      </c>
      <c r="B95" s="171" t="s">
        <v>98</v>
      </c>
      <c r="C95" s="178"/>
      <c r="D95" s="148"/>
      <c r="E95" s="148"/>
      <c r="F95" s="148"/>
      <c r="G95" s="148"/>
      <c r="H95" s="148"/>
      <c r="I95" s="148"/>
      <c r="J95" s="148"/>
      <c r="K95" s="148"/>
      <c r="L95" s="179"/>
      <c r="M95" s="178"/>
      <c r="N95" s="149"/>
      <c r="O95" s="148"/>
      <c r="P95" s="148"/>
      <c r="Q95" s="148"/>
      <c r="R95" s="148"/>
      <c r="S95" s="148"/>
      <c r="T95" s="148"/>
      <c r="U95" s="150"/>
      <c r="V95" s="150"/>
      <c r="W95" s="281"/>
      <c r="X95" s="255"/>
      <c r="Y95" s="255"/>
      <c r="Z95" s="149"/>
      <c r="AA95" s="179"/>
      <c r="AB95" s="191">
        <f t="shared" ref="AB95:AB96" si="29">SUM(C95:AA95)</f>
        <v>0</v>
      </c>
      <c r="AC95" s="153">
        <f t="shared" si="25"/>
        <v>0</v>
      </c>
      <c r="AD95" s="152"/>
      <c r="AE95" s="151"/>
      <c r="AF95" s="192"/>
    </row>
    <row r="96" spans="1:32" s="21" customFormat="1" ht="15.75" x14ac:dyDescent="0.25">
      <c r="A96" s="170">
        <v>28</v>
      </c>
      <c r="B96" s="171" t="s">
        <v>100</v>
      </c>
      <c r="C96" s="178"/>
      <c r="D96" s="148"/>
      <c r="E96" s="148"/>
      <c r="F96" s="148"/>
      <c r="G96" s="148"/>
      <c r="H96" s="148"/>
      <c r="I96" s="148"/>
      <c r="J96" s="148"/>
      <c r="K96" s="148"/>
      <c r="L96" s="179"/>
      <c r="M96" s="178"/>
      <c r="N96" s="149"/>
      <c r="O96" s="148"/>
      <c r="P96" s="148">
        <v>5</v>
      </c>
      <c r="Q96" s="148"/>
      <c r="R96" s="148"/>
      <c r="S96" s="148"/>
      <c r="T96" s="148"/>
      <c r="U96" s="150"/>
      <c r="V96" s="150"/>
      <c r="W96" s="281"/>
      <c r="X96" s="255"/>
      <c r="Y96" s="255"/>
      <c r="Z96" s="149"/>
      <c r="AA96" s="179"/>
      <c r="AB96" s="193">
        <f t="shared" si="29"/>
        <v>5</v>
      </c>
      <c r="AC96" s="153">
        <f t="shared" si="25"/>
        <v>1.3850415512465375</v>
      </c>
      <c r="AD96" s="152"/>
      <c r="AE96" s="151"/>
      <c r="AF96" s="192"/>
    </row>
    <row r="97" spans="1:32" ht="15.75" x14ac:dyDescent="0.25">
      <c r="A97" s="172">
        <v>29</v>
      </c>
      <c r="B97" s="164" t="s">
        <v>77</v>
      </c>
      <c r="C97" s="180"/>
      <c r="D97" s="133"/>
      <c r="E97" s="133"/>
      <c r="F97" s="133"/>
      <c r="G97" s="133"/>
      <c r="H97" s="133"/>
      <c r="I97" s="133"/>
      <c r="J97" s="133"/>
      <c r="K97" s="133"/>
      <c r="L97" s="181"/>
      <c r="M97" s="180"/>
      <c r="N97" s="134"/>
      <c r="O97" s="133"/>
      <c r="P97" s="133"/>
      <c r="Q97" s="133"/>
      <c r="R97" s="133"/>
      <c r="S97" s="133"/>
      <c r="T97" s="133"/>
      <c r="U97" s="135"/>
      <c r="V97" s="135"/>
      <c r="W97" s="180"/>
      <c r="X97" s="133"/>
      <c r="Y97" s="133"/>
      <c r="Z97" s="134"/>
      <c r="AA97" s="181"/>
      <c r="AB97" s="194">
        <f t="shared" ref="AB97:AB102" si="30">SUM(C97:AA97)</f>
        <v>0</v>
      </c>
      <c r="AC97" s="61">
        <f t="shared" si="25"/>
        <v>0</v>
      </c>
      <c r="AD97" s="126"/>
      <c r="AE97" s="126"/>
      <c r="AF97" s="195"/>
    </row>
    <row r="98" spans="1:32" ht="15.75" x14ac:dyDescent="0.25">
      <c r="A98" s="172">
        <v>30</v>
      </c>
      <c r="B98" s="164" t="s">
        <v>81</v>
      </c>
      <c r="C98" s="180">
        <v>3.04</v>
      </c>
      <c r="D98" s="133">
        <v>3.04</v>
      </c>
      <c r="E98" s="133">
        <v>2.2799999999999998</v>
      </c>
      <c r="F98" s="133"/>
      <c r="G98" s="133"/>
      <c r="H98" s="133">
        <v>4.18</v>
      </c>
      <c r="I98" s="133"/>
      <c r="J98" s="133"/>
      <c r="K98" s="133"/>
      <c r="L98" s="181"/>
      <c r="M98" s="180"/>
      <c r="N98" s="134"/>
      <c r="O98" s="133"/>
      <c r="P98" s="133">
        <v>4.18</v>
      </c>
      <c r="Q98" s="133"/>
      <c r="R98" s="133">
        <v>4.18</v>
      </c>
      <c r="S98" s="133"/>
      <c r="T98" s="133"/>
      <c r="U98" s="135"/>
      <c r="V98" s="135"/>
      <c r="W98" s="180"/>
      <c r="X98" s="133"/>
      <c r="Y98" s="133"/>
      <c r="Z98" s="134"/>
      <c r="AA98" s="181"/>
      <c r="AB98" s="194">
        <f t="shared" si="30"/>
        <v>20.9</v>
      </c>
      <c r="AC98" s="61">
        <f t="shared" si="25"/>
        <v>5.7894736842105257</v>
      </c>
      <c r="AD98" s="126"/>
      <c r="AE98" s="126"/>
      <c r="AF98" s="195"/>
    </row>
    <row r="99" spans="1:32" ht="15.75" x14ac:dyDescent="0.25">
      <c r="A99" s="172">
        <v>31</v>
      </c>
      <c r="B99" s="164" t="s">
        <v>78</v>
      </c>
      <c r="C99" s="180"/>
      <c r="D99" s="133"/>
      <c r="E99" s="133"/>
      <c r="F99" s="133"/>
      <c r="G99" s="133"/>
      <c r="H99" s="133"/>
      <c r="I99" s="133"/>
      <c r="J99" s="133"/>
      <c r="K99" s="133"/>
      <c r="L99" s="181"/>
      <c r="M99" s="180"/>
      <c r="N99" s="134"/>
      <c r="O99" s="133"/>
      <c r="P99" s="133"/>
      <c r="Q99" s="133"/>
      <c r="R99" s="133"/>
      <c r="S99" s="133"/>
      <c r="T99" s="133"/>
      <c r="U99" s="135"/>
      <c r="V99" s="135"/>
      <c r="W99" s="180"/>
      <c r="X99" s="133"/>
      <c r="Y99" s="133"/>
      <c r="Z99" s="134"/>
      <c r="AA99" s="181"/>
      <c r="AB99" s="194">
        <f t="shared" si="30"/>
        <v>0</v>
      </c>
      <c r="AC99" s="61">
        <f t="shared" si="25"/>
        <v>0</v>
      </c>
      <c r="AD99" s="126"/>
      <c r="AE99" s="126"/>
      <c r="AF99" s="195"/>
    </row>
    <row r="100" spans="1:32" ht="15.75" x14ac:dyDescent="0.25">
      <c r="A100" s="173">
        <v>32</v>
      </c>
      <c r="B100" s="174" t="s">
        <v>79</v>
      </c>
      <c r="C100" s="182">
        <v>26</v>
      </c>
      <c r="D100" s="142"/>
      <c r="E100" s="142"/>
      <c r="F100" s="142">
        <v>42</v>
      </c>
      <c r="G100" s="142"/>
      <c r="H100" s="142"/>
      <c r="I100" s="142"/>
      <c r="J100" s="142">
        <v>40</v>
      </c>
      <c r="K100" s="142"/>
      <c r="L100" s="183"/>
      <c r="M100" s="182"/>
      <c r="N100" s="142"/>
      <c r="O100" s="142"/>
      <c r="P100" s="142"/>
      <c r="Q100" s="142"/>
      <c r="R100" s="142"/>
      <c r="S100" s="142"/>
      <c r="T100" s="142">
        <v>42</v>
      </c>
      <c r="U100" s="142"/>
      <c r="V100" s="251"/>
      <c r="W100" s="180"/>
      <c r="X100" s="133"/>
      <c r="Y100" s="133"/>
      <c r="Z100" s="249"/>
      <c r="AA100" s="183"/>
      <c r="AB100" s="196">
        <f t="shared" si="30"/>
        <v>150</v>
      </c>
      <c r="AC100" s="167">
        <f t="shared" si="25"/>
        <v>41.551246537396118</v>
      </c>
      <c r="AD100" s="126"/>
      <c r="AE100" s="126"/>
      <c r="AF100" s="195"/>
    </row>
    <row r="101" spans="1:32" ht="15.75" x14ac:dyDescent="0.25">
      <c r="A101" s="163">
        <v>33</v>
      </c>
      <c r="B101" s="164" t="s">
        <v>103</v>
      </c>
      <c r="C101" s="180">
        <v>0.1</v>
      </c>
      <c r="D101" s="133">
        <v>0.1</v>
      </c>
      <c r="E101" s="133">
        <v>0.1</v>
      </c>
      <c r="F101" s="133">
        <v>0.1</v>
      </c>
      <c r="G101" s="133"/>
      <c r="H101" s="133">
        <v>0.1</v>
      </c>
      <c r="I101" s="133">
        <v>0.1</v>
      </c>
      <c r="J101" s="133"/>
      <c r="K101" s="133"/>
      <c r="L101" s="181"/>
      <c r="M101" s="180"/>
      <c r="N101" s="133"/>
      <c r="O101" s="133"/>
      <c r="P101" s="133"/>
      <c r="Q101" s="133"/>
      <c r="R101" s="133"/>
      <c r="S101" s="133"/>
      <c r="T101" s="133"/>
      <c r="U101" s="133"/>
      <c r="V101" s="135"/>
      <c r="W101" s="180"/>
      <c r="X101" s="133"/>
      <c r="Y101" s="133"/>
      <c r="Z101" s="134"/>
      <c r="AA101" s="181"/>
      <c r="AB101" s="197">
        <f t="shared" si="30"/>
        <v>0.6</v>
      </c>
      <c r="AC101" s="198">
        <f t="shared" si="25"/>
        <v>0.16620498614958448</v>
      </c>
      <c r="AD101" s="198"/>
      <c r="AE101" s="198"/>
      <c r="AF101" s="199"/>
    </row>
    <row r="102" spans="1:32" ht="16.5" thickBot="1" x14ac:dyDescent="0.3">
      <c r="A102" s="165">
        <v>34</v>
      </c>
      <c r="B102" s="166" t="s">
        <v>104</v>
      </c>
      <c r="C102" s="244"/>
      <c r="D102" s="245"/>
      <c r="E102" s="245"/>
      <c r="F102" s="245"/>
      <c r="G102" s="245"/>
      <c r="H102" s="245"/>
      <c r="I102" s="245"/>
      <c r="J102" s="245"/>
      <c r="K102" s="245"/>
      <c r="L102" s="246"/>
      <c r="M102" s="244"/>
      <c r="N102" s="245"/>
      <c r="O102" s="245"/>
      <c r="P102" s="245"/>
      <c r="Q102" s="245"/>
      <c r="R102" s="245"/>
      <c r="S102" s="245"/>
      <c r="T102" s="245"/>
      <c r="U102" s="245"/>
      <c r="V102" s="252"/>
      <c r="W102" s="244"/>
      <c r="X102" s="245"/>
      <c r="Y102" s="245"/>
      <c r="Z102" s="250"/>
      <c r="AA102" s="246"/>
      <c r="AB102" s="200">
        <f t="shared" si="30"/>
        <v>0</v>
      </c>
      <c r="AC102" s="201">
        <f t="shared" si="25"/>
        <v>0</v>
      </c>
      <c r="AD102" s="201"/>
      <c r="AE102" s="201"/>
      <c r="AF102" s="202"/>
    </row>
  </sheetData>
  <sheetProtection password="CF7A" sheet="1" objects="1" scenarios="1"/>
  <mergeCells count="23">
    <mergeCell ref="A67:A70"/>
    <mergeCell ref="A75:A78"/>
    <mergeCell ref="A81:A87"/>
    <mergeCell ref="AE3:AE4"/>
    <mergeCell ref="AF3:AF4"/>
    <mergeCell ref="A52:A65"/>
    <mergeCell ref="B3:B4"/>
    <mergeCell ref="AD3:AD4"/>
    <mergeCell ref="AB3:AB4"/>
    <mergeCell ref="AC3:AC4"/>
    <mergeCell ref="A3:A4"/>
    <mergeCell ref="A9:A18"/>
    <mergeCell ref="A21:A47"/>
    <mergeCell ref="AD22:AF47"/>
    <mergeCell ref="AD10:AF18"/>
    <mergeCell ref="A48:A51"/>
    <mergeCell ref="AD49:AF51"/>
    <mergeCell ref="T1:V1"/>
    <mergeCell ref="C3:AA3"/>
    <mergeCell ref="C2:AA2"/>
    <mergeCell ref="F1:G1"/>
    <mergeCell ref="P1:S1"/>
    <mergeCell ref="H1:O1"/>
  </mergeCells>
  <pageMargins left="0.19685039370078741" right="0.19685039370078741" top="0.35433070866141736" bottom="0.35433070866141736" header="0.31496062992125984" footer="0.31496062992125984"/>
  <pageSetup paperSize="9" scale="50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6"/>
  <sheetViews>
    <sheetView showZeros="0" zoomScale="90" zoomScaleNormal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O13" sqref="O13"/>
    </sheetView>
  </sheetViews>
  <sheetFormatPr defaultRowHeight="15" x14ac:dyDescent="0.25"/>
  <cols>
    <col min="1" max="1" width="6.140625" style="6" customWidth="1"/>
    <col min="2" max="2" width="24.5703125" customWidth="1"/>
    <col min="3" max="3" width="13.85546875" style="5" customWidth="1"/>
    <col min="4" max="4" width="13.7109375" style="5" customWidth="1"/>
    <col min="5" max="5" width="9" style="5" hidden="1" customWidth="1"/>
    <col min="6" max="6" width="11.85546875" style="5" customWidth="1"/>
    <col min="7" max="7" width="8" style="5" hidden="1" customWidth="1"/>
    <col min="8" max="8" width="10.140625" style="5" customWidth="1"/>
    <col min="9" max="9" width="8" style="5" hidden="1" customWidth="1"/>
    <col min="10" max="10" width="12.85546875" style="5" customWidth="1"/>
    <col min="11" max="11" width="8" style="5" hidden="1" customWidth="1"/>
    <col min="12" max="12" width="13.28515625" style="5" customWidth="1"/>
    <col min="13" max="13" width="8" style="5" hidden="1" customWidth="1"/>
    <col min="14" max="14" width="10.85546875" customWidth="1"/>
  </cols>
  <sheetData>
    <row r="1" spans="1:14" s="76" customFormat="1" ht="20.25" customHeight="1" x14ac:dyDescent="0.25">
      <c r="A1" s="73"/>
      <c r="B1" s="75" t="s">
        <v>90</v>
      </c>
      <c r="C1" s="319" t="str">
        <f>Analiza_CANTITATIVA!H1</f>
        <v>IET   30</v>
      </c>
      <c r="D1" s="319"/>
      <c r="E1" s="319"/>
      <c r="F1" s="319"/>
      <c r="G1" s="319"/>
      <c r="H1" s="319"/>
      <c r="I1" s="319"/>
      <c r="J1" s="319"/>
      <c r="K1" s="73"/>
      <c r="L1" s="73"/>
      <c r="M1" s="73"/>
    </row>
    <row r="2" spans="1:14" s="99" customFormat="1" ht="24.75" customHeight="1" thickBot="1" x14ac:dyDescent="0.35">
      <c r="A2" s="97"/>
      <c r="B2" s="320" t="s">
        <v>118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98"/>
      <c r="N2" s="98"/>
    </row>
    <row r="3" spans="1:14" ht="39.75" customHeight="1" x14ac:dyDescent="0.25">
      <c r="A3" s="314" t="s">
        <v>84</v>
      </c>
      <c r="B3" s="322" t="s">
        <v>27</v>
      </c>
      <c r="C3" s="330" t="s">
        <v>83</v>
      </c>
      <c r="D3" s="331"/>
      <c r="E3" s="338"/>
      <c r="F3" s="332" t="s">
        <v>24</v>
      </c>
      <c r="G3" s="338"/>
      <c r="H3" s="326" t="s">
        <v>25</v>
      </c>
      <c r="I3" s="338"/>
      <c r="J3" s="328" t="s">
        <v>26</v>
      </c>
      <c r="K3" s="338"/>
      <c r="L3" s="324" t="s">
        <v>23</v>
      </c>
      <c r="M3" s="336"/>
      <c r="N3" s="1"/>
    </row>
    <row r="4" spans="1:14" ht="20.25" customHeight="1" thickBot="1" x14ac:dyDescent="0.3">
      <c r="A4" s="321"/>
      <c r="B4" s="323"/>
      <c r="C4" s="95" t="s">
        <v>72</v>
      </c>
      <c r="D4" s="96" t="s">
        <v>73</v>
      </c>
      <c r="E4" s="339"/>
      <c r="F4" s="333"/>
      <c r="G4" s="339"/>
      <c r="H4" s="327"/>
      <c r="I4" s="339"/>
      <c r="J4" s="329"/>
      <c r="K4" s="339"/>
      <c r="L4" s="325"/>
      <c r="M4" s="337"/>
      <c r="N4" s="1"/>
    </row>
    <row r="5" spans="1:14" ht="20.25" hidden="1" customHeight="1" x14ac:dyDescent="0.25">
      <c r="A5" s="102"/>
      <c r="B5" s="118"/>
      <c r="C5" s="119"/>
      <c r="D5" s="120"/>
      <c r="E5" s="121"/>
      <c r="F5" s="122"/>
      <c r="G5" s="121"/>
      <c r="H5" s="123"/>
      <c r="I5" s="121"/>
      <c r="J5" s="124"/>
      <c r="K5" s="121"/>
      <c r="L5" s="125"/>
      <c r="M5" s="101"/>
      <c r="N5" s="1"/>
    </row>
    <row r="6" spans="1:14" ht="31.5" x14ac:dyDescent="0.25">
      <c r="A6" s="127">
        <v>1</v>
      </c>
      <c r="B6" s="158" t="s">
        <v>0</v>
      </c>
      <c r="C6" s="155">
        <f>Analiza_CANTITATIVA!AC6</f>
        <v>80.260387811634331</v>
      </c>
      <c r="D6" s="81">
        <f t="shared" ref="D6:D8" si="0">IFERROR(IF($C6=0,"",$C6-E6),"")</f>
        <v>80.260387811634331</v>
      </c>
      <c r="E6" s="14">
        <v>0</v>
      </c>
      <c r="F6" s="86">
        <f t="shared" ref="F6:F8" si="1">IFERROR(IF($C6=0,"",$D6*G6),"")</f>
        <v>6.5010914127423813</v>
      </c>
      <c r="G6" s="14">
        <v>8.1000000000000003E-2</v>
      </c>
      <c r="H6" s="154">
        <f t="shared" ref="H6:H8" si="2">IFERROR(IF($C6=0,"",$D6*I6),"")</f>
        <v>0.96312465373961198</v>
      </c>
      <c r="I6" s="14">
        <v>1.2E-2</v>
      </c>
      <c r="J6" s="90">
        <f t="shared" ref="J6:J8" si="3">IFERROR(IF($C6=0,"",$D6*K6),"")</f>
        <v>38.524986149584478</v>
      </c>
      <c r="K6" s="14">
        <v>0.48</v>
      </c>
      <c r="L6" s="77">
        <f t="shared" ref="L6:L8" si="4">IFERROR(IF($C6=0,"",$D6*M6),"")</f>
        <v>214.29523545706365</v>
      </c>
      <c r="M6" s="7">
        <v>2.67</v>
      </c>
      <c r="N6" s="1"/>
    </row>
    <row r="7" spans="1:14" ht="15.75" x14ac:dyDescent="0.25">
      <c r="A7" s="46">
        <v>2</v>
      </c>
      <c r="B7" s="159" t="s">
        <v>1</v>
      </c>
      <c r="C7" s="143">
        <f>Analiza_CANTITATIVA!AC7</f>
        <v>50.138504155124657</v>
      </c>
      <c r="D7" s="82">
        <f t="shared" si="0"/>
        <v>50.138504155124657</v>
      </c>
      <c r="E7" s="15">
        <v>0</v>
      </c>
      <c r="F7" s="87">
        <f t="shared" si="1"/>
        <v>4.5124653739612191</v>
      </c>
      <c r="G7" s="15">
        <v>0.09</v>
      </c>
      <c r="H7" s="91">
        <f t="shared" si="2"/>
        <v>1.5041551246537397</v>
      </c>
      <c r="I7" s="15">
        <v>0.03</v>
      </c>
      <c r="J7" s="91">
        <f t="shared" si="3"/>
        <v>24.066481994459835</v>
      </c>
      <c r="K7" s="15">
        <v>0.48</v>
      </c>
      <c r="L7" s="78">
        <f t="shared" si="4"/>
        <v>129.35734072022163</v>
      </c>
      <c r="M7" s="7">
        <v>2.58</v>
      </c>
      <c r="N7" s="1"/>
    </row>
    <row r="8" spans="1:14" ht="31.5" x14ac:dyDescent="0.25">
      <c r="A8" s="46">
        <v>3</v>
      </c>
      <c r="B8" s="159" t="s">
        <v>2</v>
      </c>
      <c r="C8" s="143">
        <f>Analiza_CANTITATIVA!AC8</f>
        <v>14.000000000000002</v>
      </c>
      <c r="D8" s="82">
        <f t="shared" si="0"/>
        <v>14.000000000000002</v>
      </c>
      <c r="E8" s="15">
        <v>0</v>
      </c>
      <c r="F8" s="87">
        <f t="shared" si="1"/>
        <v>1.4000000000000004</v>
      </c>
      <c r="G8" s="15">
        <v>0.1</v>
      </c>
      <c r="H8" s="91">
        <f t="shared" si="2"/>
        <v>0.14000000000000001</v>
      </c>
      <c r="I8" s="15">
        <v>0.01</v>
      </c>
      <c r="J8" s="91">
        <f t="shared" si="3"/>
        <v>10.220000000000001</v>
      </c>
      <c r="K8" s="15">
        <v>0.73</v>
      </c>
      <c r="L8" s="78">
        <f t="shared" si="4"/>
        <v>50.120000000000005</v>
      </c>
      <c r="M8" s="7">
        <v>3.58</v>
      </c>
      <c r="N8" s="1"/>
    </row>
    <row r="9" spans="1:14" ht="31.5" x14ac:dyDescent="0.25">
      <c r="A9" s="316">
        <v>4</v>
      </c>
      <c r="B9" s="160" t="s">
        <v>3</v>
      </c>
      <c r="C9" s="156">
        <f>SUM(C10:C18)</f>
        <v>34.382271468144047</v>
      </c>
      <c r="D9" s="83">
        <f>SUM(D10:D18)</f>
        <v>34.152570637119112</v>
      </c>
      <c r="E9" s="16"/>
      <c r="F9" s="88">
        <f>SUM(F10:F18)</f>
        <v>3.4400306288088642</v>
      </c>
      <c r="G9" s="16"/>
      <c r="H9" s="92">
        <f>SUM(H10:H18)</f>
        <v>0.87740513573407208</v>
      </c>
      <c r="I9" s="16"/>
      <c r="J9" s="92">
        <f>SUM(J10:J18)</f>
        <v>22.445406238227147</v>
      </c>
      <c r="K9" s="16"/>
      <c r="L9" s="79">
        <f>SUM(L10:L18)</f>
        <v>113.3565164265928</v>
      </c>
      <c r="M9" s="8"/>
      <c r="N9" s="1"/>
    </row>
    <row r="10" spans="1:14" ht="15.75" x14ac:dyDescent="0.25">
      <c r="A10" s="317"/>
      <c r="B10" s="161" t="s">
        <v>28</v>
      </c>
      <c r="C10" s="157">
        <f>Analiza_CANTITATIVA!AC10</f>
        <v>5.6260387811634356</v>
      </c>
      <c r="D10" s="84">
        <f>IFERROR(IF($C10=0,"",$C10-E10*C10/100),"")</f>
        <v>5.5697783933518012</v>
      </c>
      <c r="E10" s="17">
        <v>1</v>
      </c>
      <c r="F10" s="89">
        <f t="shared" ref="F10:F20" si="5">IFERROR(IF($C10=0,"",$D10*G10),"")</f>
        <v>0.64609429362880899</v>
      </c>
      <c r="G10" s="17">
        <v>0.11600000000000001</v>
      </c>
      <c r="H10" s="93">
        <f t="shared" ref="H10:H20" si="6">IFERROR(IF($C10=0,"",$D10*I10),"")</f>
        <v>0.11139556786703603</v>
      </c>
      <c r="I10" s="17">
        <v>0.02</v>
      </c>
      <c r="J10" s="93">
        <f t="shared" ref="J10:J20" si="7">IFERROR(IF($C10=0,"",$D10*K10),"")</f>
        <v>3.2861692520775625</v>
      </c>
      <c r="K10" s="18">
        <v>0.59</v>
      </c>
      <c r="L10" s="80">
        <f t="shared" ref="L10:L20" si="8">IFERROR(IF($C10=0,"",$D10*M10),"")</f>
        <v>19.10433988919668</v>
      </c>
      <c r="M10" s="9">
        <v>3.43</v>
      </c>
      <c r="N10" s="1"/>
    </row>
    <row r="11" spans="1:14" ht="15.75" x14ac:dyDescent="0.25">
      <c r="A11" s="317"/>
      <c r="B11" s="161" t="s">
        <v>29</v>
      </c>
      <c r="C11" s="157">
        <f>Analiza_CANTITATIVA!AC11</f>
        <v>10.113573407202217</v>
      </c>
      <c r="D11" s="84">
        <f t="shared" ref="D11:D74" si="9">IFERROR(IF($C11=0,"",$C11-E11*C11/100),"")</f>
        <v>10.012437673130195</v>
      </c>
      <c r="E11" s="144">
        <v>1</v>
      </c>
      <c r="F11" s="89">
        <f t="shared" si="5"/>
        <v>0.73090795013850418</v>
      </c>
      <c r="G11" s="17">
        <v>7.2999999999999995E-2</v>
      </c>
      <c r="H11" s="93">
        <f t="shared" si="6"/>
        <v>0.2002487534626039</v>
      </c>
      <c r="I11" s="17">
        <v>0.02</v>
      </c>
      <c r="J11" s="93">
        <f t="shared" si="7"/>
        <v>6.3078357340720235</v>
      </c>
      <c r="K11" s="18">
        <v>0.63</v>
      </c>
      <c r="L11" s="80">
        <f t="shared" si="8"/>
        <v>36.545397506925212</v>
      </c>
      <c r="M11" s="9">
        <v>3.65</v>
      </c>
      <c r="N11" s="1"/>
    </row>
    <row r="12" spans="1:14" ht="15.75" x14ac:dyDescent="0.25">
      <c r="A12" s="317"/>
      <c r="B12" s="161" t="s">
        <v>30</v>
      </c>
      <c r="C12" s="157">
        <f>Analiza_CANTITATIVA!AC12</f>
        <v>5.1606648199445981</v>
      </c>
      <c r="D12" s="84">
        <f t="shared" si="9"/>
        <v>5.1348614958448753</v>
      </c>
      <c r="E12" s="144">
        <v>0.5</v>
      </c>
      <c r="F12" s="89">
        <f t="shared" si="5"/>
        <v>0.51348614958448757</v>
      </c>
      <c r="G12" s="17">
        <v>0.1</v>
      </c>
      <c r="H12" s="93">
        <f t="shared" si="6"/>
        <v>0.20539445983379501</v>
      </c>
      <c r="I12" s="17">
        <v>0.04</v>
      </c>
      <c r="J12" s="93">
        <f t="shared" si="7"/>
        <v>3.4403572022160667</v>
      </c>
      <c r="K12" s="18">
        <v>0.67</v>
      </c>
      <c r="L12" s="80">
        <f t="shared" si="8"/>
        <v>16.688299861495846</v>
      </c>
      <c r="M12" s="9">
        <v>3.25</v>
      </c>
      <c r="N12" s="1"/>
    </row>
    <row r="13" spans="1:14" ht="15.75" x14ac:dyDescent="0.25">
      <c r="A13" s="317"/>
      <c r="B13" s="161" t="s">
        <v>31</v>
      </c>
      <c r="C13" s="157">
        <f>Analiza_CANTITATIVA!AC13</f>
        <v>0</v>
      </c>
      <c r="D13" s="84" t="str">
        <f t="shared" si="9"/>
        <v/>
      </c>
      <c r="E13" s="144">
        <v>1</v>
      </c>
      <c r="F13" s="89" t="str">
        <f t="shared" si="5"/>
        <v/>
      </c>
      <c r="G13" s="17">
        <v>0.12</v>
      </c>
      <c r="H13" s="93" t="str">
        <f t="shared" si="6"/>
        <v/>
      </c>
      <c r="I13" s="17">
        <v>0.01</v>
      </c>
      <c r="J13" s="93" t="str">
        <f t="shared" si="7"/>
        <v/>
      </c>
      <c r="K13" s="18">
        <v>0.67</v>
      </c>
      <c r="L13" s="80" t="str">
        <f t="shared" si="8"/>
        <v/>
      </c>
      <c r="M13" s="9">
        <v>3.57</v>
      </c>
      <c r="N13" s="1"/>
    </row>
    <row r="14" spans="1:14" ht="15.75" x14ac:dyDescent="0.25">
      <c r="A14" s="317"/>
      <c r="B14" s="161" t="s">
        <v>32</v>
      </c>
      <c r="C14" s="157">
        <f>Analiza_CANTITATIVA!AC14</f>
        <v>8.2548476454293613</v>
      </c>
      <c r="D14" s="84">
        <f t="shared" si="9"/>
        <v>8.2135734072022153</v>
      </c>
      <c r="E14" s="144">
        <v>0.5</v>
      </c>
      <c r="F14" s="89">
        <f t="shared" si="5"/>
        <v>0.9281337950138504</v>
      </c>
      <c r="G14" s="17">
        <v>0.113</v>
      </c>
      <c r="H14" s="93">
        <f t="shared" si="6"/>
        <v>5.7495013850415506E-2</v>
      </c>
      <c r="I14" s="17">
        <v>7.0000000000000001E-3</v>
      </c>
      <c r="J14" s="93">
        <f t="shared" si="7"/>
        <v>5.9959085872576168</v>
      </c>
      <c r="K14" s="18">
        <v>0.73</v>
      </c>
      <c r="L14" s="80">
        <f t="shared" si="8"/>
        <v>28.172556786703598</v>
      </c>
      <c r="M14" s="9">
        <v>3.43</v>
      </c>
      <c r="N14" s="1"/>
    </row>
    <row r="15" spans="1:14" ht="15.75" x14ac:dyDescent="0.25">
      <c r="A15" s="317"/>
      <c r="B15" s="161" t="s">
        <v>33</v>
      </c>
      <c r="C15" s="157">
        <f>Analiza_CANTITATIVA!AC15</f>
        <v>5.2271468144044322</v>
      </c>
      <c r="D15" s="84">
        <f t="shared" si="9"/>
        <v>5.2219196675900275</v>
      </c>
      <c r="E15" s="144">
        <v>0.1</v>
      </c>
      <c r="F15" s="89">
        <f t="shared" si="5"/>
        <v>0.62140844044321319</v>
      </c>
      <c r="G15" s="34">
        <v>0.11899999999999999</v>
      </c>
      <c r="H15" s="93">
        <f t="shared" si="6"/>
        <v>0.30287134072022159</v>
      </c>
      <c r="I15" s="34">
        <v>5.8000000000000003E-2</v>
      </c>
      <c r="J15" s="93">
        <f t="shared" si="7"/>
        <v>3.4151354626038781</v>
      </c>
      <c r="K15" s="36">
        <v>0.65400000000000003</v>
      </c>
      <c r="L15" s="80">
        <f t="shared" si="8"/>
        <v>12.845922382271468</v>
      </c>
      <c r="M15" s="9">
        <v>2.46</v>
      </c>
      <c r="N15" s="1"/>
    </row>
    <row r="16" spans="1:14" ht="15.75" x14ac:dyDescent="0.25">
      <c r="A16" s="317"/>
      <c r="B16" s="161" t="s">
        <v>34</v>
      </c>
      <c r="C16" s="157">
        <f>Analiza_CANTITATIVA!AC16</f>
        <v>0</v>
      </c>
      <c r="D16" s="84" t="str">
        <f t="shared" si="9"/>
        <v/>
      </c>
      <c r="E16" s="144">
        <v>0.1</v>
      </c>
      <c r="F16" s="89" t="str">
        <f t="shared" si="5"/>
        <v/>
      </c>
      <c r="G16" s="17">
        <v>9.2999999999999999E-2</v>
      </c>
      <c r="H16" s="93" t="str">
        <f t="shared" si="6"/>
        <v/>
      </c>
      <c r="I16" s="17">
        <v>1.0999999999999999E-2</v>
      </c>
      <c r="J16" s="93" t="str">
        <f t="shared" si="7"/>
        <v/>
      </c>
      <c r="K16" s="18">
        <v>0.73</v>
      </c>
      <c r="L16" s="80" t="str">
        <f t="shared" si="8"/>
        <v/>
      </c>
      <c r="M16" s="10">
        <v>3.09</v>
      </c>
      <c r="N16" s="1"/>
    </row>
    <row r="17" spans="1:14" ht="15.75" x14ac:dyDescent="0.25">
      <c r="A17" s="317"/>
      <c r="B17" s="141" t="s">
        <v>93</v>
      </c>
      <c r="C17" s="157">
        <f>Analiza_CANTITATIVA!AC17</f>
        <v>0</v>
      </c>
      <c r="D17" s="84" t="str">
        <f t="shared" si="9"/>
        <v/>
      </c>
      <c r="E17" s="144">
        <v>1</v>
      </c>
      <c r="F17" s="136" t="str">
        <f t="shared" si="5"/>
        <v/>
      </c>
      <c r="G17" s="137">
        <v>0.11</v>
      </c>
      <c r="H17" s="138" t="str">
        <f t="shared" si="6"/>
        <v/>
      </c>
      <c r="I17" s="137">
        <v>4.2000000000000003E-2</v>
      </c>
      <c r="J17" s="138" t="str">
        <f t="shared" si="7"/>
        <v/>
      </c>
      <c r="K17" s="139">
        <v>0.73</v>
      </c>
      <c r="L17" s="140" t="str">
        <f t="shared" si="8"/>
        <v/>
      </c>
      <c r="M17" s="10">
        <v>3.78</v>
      </c>
      <c r="N17" s="1"/>
    </row>
    <row r="18" spans="1:14" ht="15.75" x14ac:dyDescent="0.25">
      <c r="A18" s="318"/>
      <c r="B18" s="141" t="s">
        <v>94</v>
      </c>
      <c r="C18" s="157">
        <f>Analiza_CANTITATIVA!AC18</f>
        <v>0</v>
      </c>
      <c r="D18" s="84" t="str">
        <f t="shared" si="9"/>
        <v/>
      </c>
      <c r="E18" s="144">
        <v>1</v>
      </c>
      <c r="F18" s="136" t="str">
        <f t="shared" si="5"/>
        <v/>
      </c>
      <c r="G18" s="137">
        <v>0.1</v>
      </c>
      <c r="H18" s="138" t="str">
        <f t="shared" si="6"/>
        <v/>
      </c>
      <c r="I18" s="137">
        <v>1.2999999999999999E-2</v>
      </c>
      <c r="J18" s="138" t="str">
        <f t="shared" si="7"/>
        <v/>
      </c>
      <c r="K18" s="139">
        <v>0.66</v>
      </c>
      <c r="L18" s="140" t="str">
        <f t="shared" si="8"/>
        <v/>
      </c>
      <c r="M18" s="10">
        <v>3.24</v>
      </c>
      <c r="N18" s="1"/>
    </row>
    <row r="19" spans="1:14" ht="15.75" x14ac:dyDescent="0.25">
      <c r="A19" s="46">
        <v>5</v>
      </c>
      <c r="B19" s="159" t="s">
        <v>4</v>
      </c>
      <c r="C19" s="143">
        <f>Analiza_CANTITATIVA!AC19</f>
        <v>12.376731301939058</v>
      </c>
      <c r="D19" s="84">
        <f t="shared" si="9"/>
        <v>12.376731301939058</v>
      </c>
      <c r="E19" s="145">
        <v>0</v>
      </c>
      <c r="F19" s="87">
        <f t="shared" si="5"/>
        <v>1.2376731301939059</v>
      </c>
      <c r="G19" s="15">
        <v>0.1</v>
      </c>
      <c r="H19" s="91">
        <f t="shared" si="6"/>
        <v>0.16089750692520774</v>
      </c>
      <c r="I19" s="35">
        <v>1.2999999999999999E-2</v>
      </c>
      <c r="J19" s="91">
        <f t="shared" si="7"/>
        <v>9.1587811634349023</v>
      </c>
      <c r="K19" s="20">
        <v>0.74</v>
      </c>
      <c r="L19" s="78">
        <f t="shared" si="8"/>
        <v>44.556232686980607</v>
      </c>
      <c r="M19" s="11">
        <v>3.6</v>
      </c>
      <c r="N19" s="2"/>
    </row>
    <row r="20" spans="1:14" ht="15.75" x14ac:dyDescent="0.25">
      <c r="A20" s="46">
        <v>6</v>
      </c>
      <c r="B20" s="159" t="s">
        <v>5</v>
      </c>
      <c r="C20" s="143">
        <f>Analiza_CANTITATIVA!AC20</f>
        <v>210.24930747922437</v>
      </c>
      <c r="D20" s="84">
        <f t="shared" si="9"/>
        <v>151.37950138504155</v>
      </c>
      <c r="E20" s="145">
        <v>28</v>
      </c>
      <c r="F20" s="87">
        <f t="shared" si="5"/>
        <v>3.027590027700831</v>
      </c>
      <c r="G20" s="15">
        <v>0.02</v>
      </c>
      <c r="H20" s="91">
        <f t="shared" si="6"/>
        <v>0.15137950138504155</v>
      </c>
      <c r="I20" s="15">
        <v>1E-3</v>
      </c>
      <c r="J20" s="91">
        <f t="shared" si="7"/>
        <v>28.762105263157896</v>
      </c>
      <c r="K20" s="20">
        <v>0.19</v>
      </c>
      <c r="L20" s="78">
        <f t="shared" si="8"/>
        <v>121.10360110803325</v>
      </c>
      <c r="M20" s="12">
        <v>0.8</v>
      </c>
      <c r="N20" s="3"/>
    </row>
    <row r="21" spans="1:14" ht="15.75" x14ac:dyDescent="0.25">
      <c r="A21" s="316">
        <v>7</v>
      </c>
      <c r="B21" s="160" t="s">
        <v>6</v>
      </c>
      <c r="C21" s="156">
        <f>SUM(C22:C47)</f>
        <v>191.17174515235459</v>
      </c>
      <c r="D21" s="83">
        <f>SUM(D22:D47)</f>
        <v>156.66315789473683</v>
      </c>
      <c r="E21" s="16"/>
      <c r="F21" s="88">
        <f>SUM(F22:F47)</f>
        <v>1.8866526315789474</v>
      </c>
      <c r="G21" s="16"/>
      <c r="H21" s="92">
        <f>SUM(H22:H47)</f>
        <v>9.0608310249307475E-2</v>
      </c>
      <c r="I21" s="16"/>
      <c r="J21" s="92">
        <f>SUM(J22:J47)</f>
        <v>12.371722991689747</v>
      </c>
      <c r="K21" s="16"/>
      <c r="L21" s="79">
        <f>SUM(L22:L47)</f>
        <v>50.468487534626036</v>
      </c>
      <c r="M21" s="8"/>
      <c r="N21" s="1"/>
    </row>
    <row r="22" spans="1:14" ht="15.75" x14ac:dyDescent="0.25">
      <c r="A22" s="317"/>
      <c r="B22" s="161" t="s">
        <v>35</v>
      </c>
      <c r="C22" s="157">
        <f>Analiza_CANTITATIVA!AC22</f>
        <v>0</v>
      </c>
      <c r="D22" s="84" t="str">
        <f t="shared" si="9"/>
        <v/>
      </c>
      <c r="E22" s="137">
        <v>30</v>
      </c>
      <c r="F22" s="89" t="str">
        <f>IFERROR(IF($C22=0,"",$D22*G22),"")</f>
        <v/>
      </c>
      <c r="G22" s="17">
        <v>0.01</v>
      </c>
      <c r="H22" s="93" t="str">
        <f>IFERROR(IF($C22=0,"",$D22*I22),"")</f>
        <v/>
      </c>
      <c r="I22" s="17"/>
      <c r="J22" s="93" t="str">
        <f>IFERROR(IF($C22=0,"",$D22*K22),"")</f>
        <v/>
      </c>
      <c r="K22" s="17">
        <v>0.06</v>
      </c>
      <c r="L22" s="80" t="str">
        <f t="shared" ref="L22:L102" si="10">IFERROR(IF($C22=0,"",$D22*M22),"")</f>
        <v/>
      </c>
      <c r="M22" s="13">
        <v>0.26</v>
      </c>
      <c r="N22" s="1"/>
    </row>
    <row r="23" spans="1:14" ht="15.75" x14ac:dyDescent="0.25">
      <c r="A23" s="317"/>
      <c r="B23" s="161" t="s">
        <v>36</v>
      </c>
      <c r="C23" s="157">
        <f>Analiza_CANTITATIVA!AC23</f>
        <v>0</v>
      </c>
      <c r="D23" s="84" t="str">
        <f t="shared" si="9"/>
        <v/>
      </c>
      <c r="E23" s="137">
        <v>25</v>
      </c>
      <c r="F23" s="89" t="str">
        <f t="shared" ref="F23:F102" si="11">IFERROR(IF($C23=0,"",$D23*G23),"")</f>
        <v/>
      </c>
      <c r="G23" s="17">
        <v>6.0000000000000001E-3</v>
      </c>
      <c r="H23" s="93" t="str">
        <f t="shared" ref="H23:H102" si="12">IFERROR(IF($C23=0,"",$D23*I23),"")</f>
        <v/>
      </c>
      <c r="I23" s="17">
        <v>3.0000000000000001E-3</v>
      </c>
      <c r="J23" s="93" t="str">
        <f t="shared" ref="J23:J102" si="13">IFERROR(IF($C23=0,"",$D23*K23),"")</f>
        <v/>
      </c>
      <c r="K23" s="34">
        <v>5.7000000000000002E-2</v>
      </c>
      <c r="L23" s="80" t="str">
        <f t="shared" si="10"/>
        <v/>
      </c>
      <c r="M23" s="13">
        <v>0.12</v>
      </c>
      <c r="N23" s="1"/>
    </row>
    <row r="24" spans="1:14" ht="15.75" x14ac:dyDescent="0.25">
      <c r="A24" s="317"/>
      <c r="B24" s="161" t="s">
        <v>37</v>
      </c>
      <c r="C24" s="157">
        <f>Analiza_CANTITATIVA!AC24</f>
        <v>62.04986149584488</v>
      </c>
      <c r="D24" s="84">
        <f t="shared" si="9"/>
        <v>49.639889196675902</v>
      </c>
      <c r="E24" s="137">
        <v>20</v>
      </c>
      <c r="F24" s="89">
        <f t="shared" si="11"/>
        <v>0.39711911357340723</v>
      </c>
      <c r="G24" s="17">
        <v>8.0000000000000002E-3</v>
      </c>
      <c r="H24" s="93">
        <f t="shared" si="12"/>
        <v>0</v>
      </c>
      <c r="I24" s="17"/>
      <c r="J24" s="93">
        <f t="shared" si="13"/>
        <v>2.6805540166204986</v>
      </c>
      <c r="K24" s="34">
        <v>5.3999999999999999E-2</v>
      </c>
      <c r="L24" s="80">
        <f t="shared" si="10"/>
        <v>15.388365650969529</v>
      </c>
      <c r="M24" s="13">
        <v>0.31</v>
      </c>
      <c r="N24" s="1"/>
    </row>
    <row r="25" spans="1:14" ht="15.75" x14ac:dyDescent="0.25">
      <c r="A25" s="317"/>
      <c r="B25" s="141" t="s">
        <v>107</v>
      </c>
      <c r="C25" s="157">
        <f>Analiza_CANTITATIVA!AC25</f>
        <v>0</v>
      </c>
      <c r="D25" s="84" t="str">
        <f t="shared" si="9"/>
        <v/>
      </c>
      <c r="E25" s="137">
        <v>18</v>
      </c>
      <c r="F25" s="89" t="str">
        <f t="shared" si="11"/>
        <v/>
      </c>
      <c r="G25" s="17">
        <v>1.2E-2</v>
      </c>
      <c r="H25" s="93" t="str">
        <f t="shared" si="12"/>
        <v/>
      </c>
      <c r="I25" s="17">
        <v>2E-3</v>
      </c>
      <c r="J25" s="93" t="str">
        <f t="shared" si="13"/>
        <v/>
      </c>
      <c r="K25" s="34">
        <v>3.2000000000000001E-2</v>
      </c>
      <c r="L25" s="80" t="str">
        <f t="shared" si="10"/>
        <v/>
      </c>
      <c r="M25" s="13">
        <v>0.12</v>
      </c>
      <c r="N25" s="1"/>
    </row>
    <row r="26" spans="1:14" ht="15.75" x14ac:dyDescent="0.25">
      <c r="A26" s="317"/>
      <c r="B26" s="282" t="s">
        <v>108</v>
      </c>
      <c r="C26" s="157">
        <f>Analiza_CANTITATIVA!AC26</f>
        <v>0</v>
      </c>
      <c r="D26" s="84" t="str">
        <f t="shared" si="9"/>
        <v/>
      </c>
      <c r="E26" s="137">
        <v>18</v>
      </c>
      <c r="F26" s="89" t="str">
        <f t="shared" si="11"/>
        <v/>
      </c>
      <c r="G26" s="17">
        <v>1.9E-2</v>
      </c>
      <c r="H26" s="93" t="str">
        <f t="shared" si="12"/>
        <v/>
      </c>
      <c r="I26" s="17">
        <v>2E-3</v>
      </c>
      <c r="J26" s="93" t="str">
        <f t="shared" si="13"/>
        <v/>
      </c>
      <c r="K26" s="34">
        <v>6.7000000000000004E-2</v>
      </c>
      <c r="L26" s="80" t="str">
        <f t="shared" si="10"/>
        <v/>
      </c>
      <c r="M26" s="13">
        <v>0.27</v>
      </c>
      <c r="N26" s="1"/>
    </row>
    <row r="27" spans="1:14" ht="15.75" x14ac:dyDescent="0.25">
      <c r="A27" s="317"/>
      <c r="B27" s="161" t="s">
        <v>38</v>
      </c>
      <c r="C27" s="157">
        <f>Analiza_CANTITATIVA!AC27</f>
        <v>31.301939058171747</v>
      </c>
      <c r="D27" s="84">
        <f t="shared" si="9"/>
        <v>26.29362880886427</v>
      </c>
      <c r="E27" s="137">
        <v>16</v>
      </c>
      <c r="F27" s="89">
        <f t="shared" si="11"/>
        <v>0.44699168975069264</v>
      </c>
      <c r="G27" s="34">
        <v>1.7000000000000001E-2</v>
      </c>
      <c r="H27" s="93">
        <f t="shared" si="12"/>
        <v>0</v>
      </c>
      <c r="I27" s="17"/>
      <c r="J27" s="93">
        <f t="shared" si="13"/>
        <v>2.4978947368421056</v>
      </c>
      <c r="K27" s="34">
        <v>9.5000000000000001E-2</v>
      </c>
      <c r="L27" s="80">
        <f t="shared" si="10"/>
        <v>11.043324099722993</v>
      </c>
      <c r="M27" s="13">
        <v>0.42</v>
      </c>
      <c r="N27" s="1"/>
    </row>
    <row r="28" spans="1:14" ht="15.75" x14ac:dyDescent="0.25">
      <c r="A28" s="317"/>
      <c r="B28" s="161" t="s">
        <v>39</v>
      </c>
      <c r="C28" s="157">
        <f>Analiza_CANTITATIVA!AC28</f>
        <v>31.578947368421055</v>
      </c>
      <c r="D28" s="84">
        <f t="shared" si="9"/>
        <v>25.263157894736842</v>
      </c>
      <c r="E28" s="137">
        <v>20</v>
      </c>
      <c r="F28" s="89">
        <f t="shared" si="11"/>
        <v>0.32842105263157895</v>
      </c>
      <c r="G28" s="34">
        <v>1.2999999999999999E-2</v>
      </c>
      <c r="H28" s="93">
        <f t="shared" si="12"/>
        <v>2.5263157894736842E-2</v>
      </c>
      <c r="I28" s="17">
        <v>1E-3</v>
      </c>
      <c r="J28" s="93">
        <f t="shared" si="13"/>
        <v>1.7684210526315791</v>
      </c>
      <c r="K28" s="17">
        <v>7.0000000000000007E-2</v>
      </c>
      <c r="L28" s="80">
        <f t="shared" si="10"/>
        <v>10.357894736842105</v>
      </c>
      <c r="M28" s="13">
        <v>0.41</v>
      </c>
      <c r="N28" s="1"/>
    </row>
    <row r="29" spans="1:14" ht="15.75" x14ac:dyDescent="0.25">
      <c r="A29" s="317"/>
      <c r="B29" s="161" t="s">
        <v>40</v>
      </c>
      <c r="C29" s="157">
        <f>Analiza_CANTITATIVA!AC29</f>
        <v>0</v>
      </c>
      <c r="D29" s="84" t="str">
        <f t="shared" si="9"/>
        <v/>
      </c>
      <c r="E29" s="137">
        <v>7</v>
      </c>
      <c r="F29" s="89" t="str">
        <f t="shared" si="11"/>
        <v/>
      </c>
      <c r="G29" s="17">
        <v>8.0000000000000002E-3</v>
      </c>
      <c r="H29" s="93" t="str">
        <f t="shared" si="12"/>
        <v/>
      </c>
      <c r="I29" s="17"/>
      <c r="J29" s="93" t="str">
        <f t="shared" si="13"/>
        <v/>
      </c>
      <c r="K29" s="17">
        <v>0.03</v>
      </c>
      <c r="L29" s="80" t="str">
        <f t="shared" si="10"/>
        <v/>
      </c>
      <c r="M29" s="13">
        <v>0.12</v>
      </c>
      <c r="N29" s="1"/>
    </row>
    <row r="30" spans="1:14" ht="15.75" x14ac:dyDescent="0.25">
      <c r="A30" s="317"/>
      <c r="B30" s="161" t="s">
        <v>41</v>
      </c>
      <c r="C30" s="157">
        <f>Analiza_CANTITATIVA!AC30</f>
        <v>7.2022160664819941</v>
      </c>
      <c r="D30" s="84">
        <f t="shared" si="9"/>
        <v>5.7617728531855956</v>
      </c>
      <c r="E30" s="137">
        <v>20</v>
      </c>
      <c r="F30" s="89">
        <f t="shared" si="11"/>
        <v>9.7950138504155126E-2</v>
      </c>
      <c r="G30" s="34">
        <v>1.7000000000000001E-2</v>
      </c>
      <c r="H30" s="93">
        <f t="shared" si="12"/>
        <v>0</v>
      </c>
      <c r="I30" s="17"/>
      <c r="J30" s="93">
        <f t="shared" si="13"/>
        <v>0.62227146814404433</v>
      </c>
      <c r="K30" s="34">
        <v>0.108</v>
      </c>
      <c r="L30" s="80">
        <f t="shared" si="10"/>
        <v>2.4775623268698062</v>
      </c>
      <c r="M30" s="13">
        <v>0.43</v>
      </c>
      <c r="N30" s="1"/>
    </row>
    <row r="31" spans="1:14" ht="15.75" x14ac:dyDescent="0.25">
      <c r="A31" s="317"/>
      <c r="B31" s="161" t="s">
        <v>42</v>
      </c>
      <c r="C31" s="157">
        <f>Analiza_CANTITATIVA!AC31</f>
        <v>8.0886426592797775</v>
      </c>
      <c r="D31" s="84">
        <f t="shared" si="9"/>
        <v>7.6842105263157885</v>
      </c>
      <c r="E31" s="137">
        <v>5</v>
      </c>
      <c r="F31" s="89">
        <f t="shared" si="11"/>
        <v>4.6105263157894733E-2</v>
      </c>
      <c r="G31" s="17">
        <v>6.0000000000000001E-3</v>
      </c>
      <c r="H31" s="93">
        <f t="shared" si="12"/>
        <v>0</v>
      </c>
      <c r="I31" s="17"/>
      <c r="J31" s="93">
        <f t="shared" si="13"/>
        <v>0.32273684210526316</v>
      </c>
      <c r="K31" s="34">
        <v>4.2000000000000003E-2</v>
      </c>
      <c r="L31" s="80">
        <f t="shared" si="10"/>
        <v>1.3831578947368419</v>
      </c>
      <c r="M31" s="13">
        <v>0.18</v>
      </c>
      <c r="N31" s="1"/>
    </row>
    <row r="32" spans="1:14" ht="15.75" x14ac:dyDescent="0.25">
      <c r="A32" s="317"/>
      <c r="B32" s="161" t="s">
        <v>43</v>
      </c>
      <c r="C32" s="157">
        <f>Analiza_CANTITATIVA!AC32</f>
        <v>8.3933518005540169</v>
      </c>
      <c r="D32" s="84">
        <f t="shared" si="9"/>
        <v>6.7146814404432131</v>
      </c>
      <c r="E32" s="137">
        <v>20</v>
      </c>
      <c r="F32" s="89">
        <f t="shared" si="11"/>
        <v>0.13429362880886428</v>
      </c>
      <c r="G32" s="17">
        <v>0.02</v>
      </c>
      <c r="H32" s="93">
        <f t="shared" si="12"/>
        <v>0</v>
      </c>
      <c r="I32" s="17"/>
      <c r="J32" s="93">
        <f t="shared" si="13"/>
        <v>0.40288088642659275</v>
      </c>
      <c r="K32" s="17">
        <v>0.06</v>
      </c>
      <c r="L32" s="80">
        <f t="shared" si="10"/>
        <v>2.2829916897506926</v>
      </c>
      <c r="M32" s="13">
        <v>0.34</v>
      </c>
      <c r="N32" s="1"/>
    </row>
    <row r="33" spans="1:14" ht="15.75" x14ac:dyDescent="0.25">
      <c r="A33" s="317"/>
      <c r="B33" s="161" t="s">
        <v>44</v>
      </c>
      <c r="C33" s="157">
        <f>Analiza_CANTITATIVA!AC33</f>
        <v>7.1191135734072022</v>
      </c>
      <c r="D33" s="84">
        <f t="shared" si="9"/>
        <v>5.6952908587257616</v>
      </c>
      <c r="E33" s="137">
        <v>20</v>
      </c>
      <c r="F33" s="89">
        <f t="shared" si="11"/>
        <v>0.11390581717451523</v>
      </c>
      <c r="G33" s="17">
        <v>0.02</v>
      </c>
      <c r="H33" s="93">
        <f t="shared" si="12"/>
        <v>5.6952908587257619E-3</v>
      </c>
      <c r="I33" s="17">
        <v>1E-3</v>
      </c>
      <c r="J33" s="93">
        <f t="shared" si="13"/>
        <v>2.8476454293628808</v>
      </c>
      <c r="K33" s="17">
        <v>0.5</v>
      </c>
      <c r="L33" s="80">
        <f t="shared" si="10"/>
        <v>1.4238227146814404</v>
      </c>
      <c r="M33" s="13">
        <v>0.25</v>
      </c>
      <c r="N33" s="1"/>
    </row>
    <row r="34" spans="1:14" ht="15.75" x14ac:dyDescent="0.25">
      <c r="A34" s="317"/>
      <c r="B34" s="161" t="s">
        <v>45</v>
      </c>
      <c r="C34" s="157">
        <f>Analiza_CANTITATIVA!AC34</f>
        <v>10.581717451523547</v>
      </c>
      <c r="D34" s="84">
        <f t="shared" si="9"/>
        <v>7.9362880886426597</v>
      </c>
      <c r="E34" s="137">
        <v>25</v>
      </c>
      <c r="F34" s="89">
        <f t="shared" si="11"/>
        <v>7.9362880886426596E-2</v>
      </c>
      <c r="G34" s="17">
        <v>0.01</v>
      </c>
      <c r="H34" s="93">
        <f t="shared" si="12"/>
        <v>0</v>
      </c>
      <c r="I34" s="17"/>
      <c r="J34" s="93">
        <f t="shared" si="13"/>
        <v>0.47617728531855957</v>
      </c>
      <c r="K34" s="17">
        <v>0.06</v>
      </c>
      <c r="L34" s="80">
        <f t="shared" si="10"/>
        <v>2.3808864265927978</v>
      </c>
      <c r="M34" s="13">
        <v>0.3</v>
      </c>
      <c r="N34" s="1"/>
    </row>
    <row r="35" spans="1:14" ht="15.75" x14ac:dyDescent="0.25">
      <c r="A35" s="317"/>
      <c r="B35" s="161" t="s">
        <v>46</v>
      </c>
      <c r="C35" s="157">
        <f>Analiza_CANTITATIVA!AC35</f>
        <v>0</v>
      </c>
      <c r="D35" s="84" t="str">
        <f t="shared" si="9"/>
        <v/>
      </c>
      <c r="E35" s="137">
        <v>10</v>
      </c>
      <c r="F35" s="89" t="str">
        <f t="shared" si="11"/>
        <v/>
      </c>
      <c r="G35" s="17">
        <v>6.0000000000000001E-3</v>
      </c>
      <c r="H35" s="93" t="str">
        <f t="shared" si="12"/>
        <v/>
      </c>
      <c r="I35" s="17">
        <v>1E-3</v>
      </c>
      <c r="J35" s="93" t="str">
        <f t="shared" si="13"/>
        <v/>
      </c>
      <c r="K35" s="17">
        <v>0.05</v>
      </c>
      <c r="L35" s="80" t="str">
        <f t="shared" si="10"/>
        <v/>
      </c>
      <c r="M35" s="13">
        <v>0.24</v>
      </c>
      <c r="N35" s="1"/>
    </row>
    <row r="36" spans="1:14" ht="15.75" x14ac:dyDescent="0.25">
      <c r="A36" s="317"/>
      <c r="B36" s="283" t="s">
        <v>109</v>
      </c>
      <c r="C36" s="157">
        <f>Analiza_CANTITATIVA!AC36</f>
        <v>0</v>
      </c>
      <c r="D36" s="84" t="str">
        <f t="shared" si="9"/>
        <v/>
      </c>
      <c r="E36" s="137">
        <v>11</v>
      </c>
      <c r="F36" s="89" t="str">
        <f t="shared" si="11"/>
        <v/>
      </c>
      <c r="G36" s="17">
        <v>0.03</v>
      </c>
      <c r="H36" s="93" t="str">
        <f t="shared" si="12"/>
        <v/>
      </c>
      <c r="I36" s="17">
        <v>1.2E-2</v>
      </c>
      <c r="J36" s="93" t="str">
        <f t="shared" si="13"/>
        <v/>
      </c>
      <c r="K36" s="17">
        <v>0.182</v>
      </c>
      <c r="L36" s="80" t="str">
        <f t="shared" si="10"/>
        <v/>
      </c>
      <c r="M36" s="13">
        <v>0.97</v>
      </c>
      <c r="N36" s="1"/>
    </row>
    <row r="37" spans="1:14" ht="15.75" x14ac:dyDescent="0.25">
      <c r="A37" s="317"/>
      <c r="B37" s="283" t="s">
        <v>99</v>
      </c>
      <c r="C37" s="157">
        <f>Analiza_CANTITATIVA!AC37</f>
        <v>0</v>
      </c>
      <c r="D37" s="84" t="str">
        <f t="shared" si="9"/>
        <v/>
      </c>
      <c r="E37" s="137">
        <v>20</v>
      </c>
      <c r="F37" s="89" t="str">
        <f t="shared" si="11"/>
        <v/>
      </c>
      <c r="G37" s="17">
        <v>1.0999999999999999E-2</v>
      </c>
      <c r="H37" s="93" t="str">
        <f t="shared" si="12"/>
        <v/>
      </c>
      <c r="I37" s="17">
        <v>2E-3</v>
      </c>
      <c r="J37" s="93" t="str">
        <f t="shared" si="13"/>
        <v/>
      </c>
      <c r="K37" s="17">
        <v>3.4000000000000002E-2</v>
      </c>
      <c r="L37" s="80" t="str">
        <f t="shared" si="10"/>
        <v/>
      </c>
      <c r="M37" s="13">
        <v>0.2</v>
      </c>
      <c r="N37" s="1"/>
    </row>
    <row r="38" spans="1:14" ht="15.75" x14ac:dyDescent="0.25">
      <c r="A38" s="317"/>
      <c r="B38" s="283" t="s">
        <v>75</v>
      </c>
      <c r="C38" s="157">
        <f>Analiza_CANTITATIVA!AC38</f>
        <v>5.54016620498615</v>
      </c>
      <c r="D38" s="84">
        <f t="shared" si="9"/>
        <v>5.54016620498615</v>
      </c>
      <c r="E38" s="137"/>
      <c r="F38" s="89">
        <f t="shared" si="11"/>
        <v>5.5401662049861501E-2</v>
      </c>
      <c r="G38" s="17">
        <v>0.01</v>
      </c>
      <c r="H38" s="93">
        <f t="shared" si="12"/>
        <v>1.1080332409972301E-2</v>
      </c>
      <c r="I38" s="17">
        <v>2E-3</v>
      </c>
      <c r="J38" s="93">
        <f t="shared" si="13"/>
        <v>0.16620498614958448</v>
      </c>
      <c r="K38" s="17">
        <v>0.03</v>
      </c>
      <c r="L38" s="80">
        <f t="shared" si="10"/>
        <v>0.66481994459833793</v>
      </c>
      <c r="M38" s="13">
        <v>0.12</v>
      </c>
      <c r="N38" s="1"/>
    </row>
    <row r="39" spans="1:14" ht="15.75" x14ac:dyDescent="0.25">
      <c r="A39" s="317"/>
      <c r="B39" s="283" t="s">
        <v>76</v>
      </c>
      <c r="C39" s="157">
        <f>Analiza_CANTITATIVA!AC39</f>
        <v>6.5927977839335163</v>
      </c>
      <c r="D39" s="84">
        <f t="shared" si="9"/>
        <v>6.5927977839335163</v>
      </c>
      <c r="E39" s="137"/>
      <c r="F39" s="89">
        <f t="shared" si="11"/>
        <v>6.592797783933517E-2</v>
      </c>
      <c r="G39" s="17">
        <v>0.01</v>
      </c>
      <c r="H39" s="93">
        <f t="shared" si="12"/>
        <v>2.6371191135734065E-2</v>
      </c>
      <c r="I39" s="17">
        <v>4.0000000000000001E-3</v>
      </c>
      <c r="J39" s="93">
        <f t="shared" si="13"/>
        <v>0.19778393351800549</v>
      </c>
      <c r="K39" s="17">
        <v>0.03</v>
      </c>
      <c r="L39" s="80">
        <f t="shared" si="10"/>
        <v>1.2526315789473681</v>
      </c>
      <c r="M39" s="13">
        <v>0.19</v>
      </c>
      <c r="N39" s="1"/>
    </row>
    <row r="40" spans="1:14" ht="15.75" x14ac:dyDescent="0.25">
      <c r="A40" s="317"/>
      <c r="B40" s="171" t="s">
        <v>96</v>
      </c>
      <c r="C40" s="157">
        <f>Analiza_CANTITATIVA!AC40</f>
        <v>0</v>
      </c>
      <c r="D40" s="84" t="str">
        <f t="shared" si="9"/>
        <v/>
      </c>
      <c r="E40" s="137">
        <v>25</v>
      </c>
      <c r="F40" s="89" t="str">
        <f t="shared" si="11"/>
        <v/>
      </c>
      <c r="G40" s="17">
        <v>2.1999999999999999E-2</v>
      </c>
      <c r="H40" s="93" t="str">
        <f t="shared" si="12"/>
        <v/>
      </c>
      <c r="I40" s="17">
        <v>1E-3</v>
      </c>
      <c r="J40" s="93" t="str">
        <f t="shared" si="13"/>
        <v/>
      </c>
      <c r="K40" s="17">
        <v>6.5000000000000002E-2</v>
      </c>
      <c r="L40" s="80" t="str">
        <f t="shared" si="10"/>
        <v/>
      </c>
      <c r="M40" s="13">
        <v>0.28999999999999998</v>
      </c>
      <c r="N40" s="1"/>
    </row>
    <row r="41" spans="1:14" ht="15.75" x14ac:dyDescent="0.25">
      <c r="A41" s="317"/>
      <c r="B41" s="284" t="s">
        <v>97</v>
      </c>
      <c r="C41" s="157">
        <f>Analiza_CANTITATIVA!AC41</f>
        <v>6.3711911357340725</v>
      </c>
      <c r="D41" s="84">
        <f t="shared" si="9"/>
        <v>4.4598337950138509</v>
      </c>
      <c r="E41" s="137">
        <v>30</v>
      </c>
      <c r="F41" s="89">
        <f t="shared" si="11"/>
        <v>3.1218836565096959E-2</v>
      </c>
      <c r="G41" s="17">
        <v>7.0000000000000001E-3</v>
      </c>
      <c r="H41" s="93">
        <f t="shared" si="12"/>
        <v>8.9196675900277012E-3</v>
      </c>
      <c r="I41" s="17">
        <v>2E-3</v>
      </c>
      <c r="J41" s="93">
        <f t="shared" si="13"/>
        <v>0.13379501385041553</v>
      </c>
      <c r="K41" s="17">
        <v>0.03</v>
      </c>
      <c r="L41" s="80">
        <f t="shared" si="10"/>
        <v>0.71357340720221618</v>
      </c>
      <c r="M41" s="13">
        <v>0.16</v>
      </c>
      <c r="N41" s="1"/>
    </row>
    <row r="42" spans="1:14" ht="15.75" x14ac:dyDescent="0.25">
      <c r="A42" s="317"/>
      <c r="B42" s="283" t="s">
        <v>110</v>
      </c>
      <c r="C42" s="157">
        <f>Analiza_CANTITATIVA!AC42</f>
        <v>3.8227146814404431</v>
      </c>
      <c r="D42" s="84">
        <f t="shared" si="9"/>
        <v>3.0581717451523547</v>
      </c>
      <c r="E42" s="137">
        <v>20</v>
      </c>
      <c r="F42" s="89">
        <f t="shared" si="11"/>
        <v>2.1407202216066484E-2</v>
      </c>
      <c r="G42" s="17">
        <v>7.0000000000000001E-3</v>
      </c>
      <c r="H42" s="93">
        <f t="shared" si="12"/>
        <v>6.1163434903047098E-3</v>
      </c>
      <c r="I42" s="17">
        <v>2E-3</v>
      </c>
      <c r="J42" s="93">
        <f t="shared" si="13"/>
        <v>0.10397783933518007</v>
      </c>
      <c r="K42" s="17">
        <v>3.4000000000000002E-2</v>
      </c>
      <c r="L42" s="80">
        <f t="shared" si="10"/>
        <v>0.42814404432132969</v>
      </c>
      <c r="M42" s="13">
        <v>0.14000000000000001</v>
      </c>
      <c r="N42" s="1"/>
    </row>
    <row r="43" spans="1:14" ht="15.75" x14ac:dyDescent="0.25">
      <c r="A43" s="317"/>
      <c r="B43" s="283" t="s">
        <v>111</v>
      </c>
      <c r="C43" s="157">
        <f>Analiza_CANTITATIVA!AC43</f>
        <v>0</v>
      </c>
      <c r="D43" s="84" t="str">
        <f t="shared" si="9"/>
        <v/>
      </c>
      <c r="E43" s="137">
        <v>20</v>
      </c>
      <c r="F43" s="89" t="str">
        <f t="shared" si="11"/>
        <v/>
      </c>
      <c r="G43" s="17">
        <v>1.2999999999999999E-2</v>
      </c>
      <c r="H43" s="93" t="str">
        <f t="shared" si="12"/>
        <v/>
      </c>
      <c r="I43" s="17">
        <v>3.0000000000000001E-3</v>
      </c>
      <c r="J43" s="93" t="str">
        <f t="shared" si="13"/>
        <v/>
      </c>
      <c r="K43" s="17">
        <v>7.6999999999999999E-2</v>
      </c>
      <c r="L43" s="80" t="str">
        <f t="shared" si="10"/>
        <v/>
      </c>
      <c r="M43" s="13">
        <v>0.28000000000000003</v>
      </c>
      <c r="N43" s="1"/>
    </row>
    <row r="44" spans="1:14" ht="15.75" x14ac:dyDescent="0.25">
      <c r="A44" s="317"/>
      <c r="B44" s="283" t="s">
        <v>112</v>
      </c>
      <c r="C44" s="157">
        <f>Analiza_CANTITATIVA!AC44</f>
        <v>1.3656509695290859</v>
      </c>
      <c r="D44" s="84">
        <f t="shared" si="9"/>
        <v>1.0925207756232687</v>
      </c>
      <c r="E44" s="137">
        <v>20</v>
      </c>
      <c r="F44" s="89">
        <f t="shared" si="11"/>
        <v>4.8070914127423821E-2</v>
      </c>
      <c r="G44" s="17">
        <v>4.3999999999999997E-2</v>
      </c>
      <c r="H44" s="93">
        <f t="shared" si="12"/>
        <v>4.3700831024930751E-3</v>
      </c>
      <c r="I44" s="17">
        <v>4.0000000000000001E-3</v>
      </c>
      <c r="J44" s="93">
        <f t="shared" si="13"/>
        <v>9.8326869806094175E-2</v>
      </c>
      <c r="K44" s="17">
        <v>0.09</v>
      </c>
      <c r="L44" s="80">
        <f t="shared" si="10"/>
        <v>0.4479335180055401</v>
      </c>
      <c r="M44" s="13">
        <v>0.41</v>
      </c>
      <c r="N44" s="1"/>
    </row>
    <row r="45" spans="1:14" ht="15.75" x14ac:dyDescent="0.25">
      <c r="A45" s="317"/>
      <c r="B45" s="283" t="s">
        <v>113</v>
      </c>
      <c r="C45" s="157">
        <f>Analiza_CANTITATIVA!AC45</f>
        <v>1.1634349030470914</v>
      </c>
      <c r="D45" s="84">
        <f t="shared" si="9"/>
        <v>0.93074792243767313</v>
      </c>
      <c r="E45" s="137">
        <v>20</v>
      </c>
      <c r="F45" s="89">
        <f t="shared" si="11"/>
        <v>2.0476454293628807E-2</v>
      </c>
      <c r="G45" s="17">
        <v>2.1999999999999999E-2</v>
      </c>
      <c r="H45" s="93">
        <f t="shared" si="12"/>
        <v>2.7922437673130194E-3</v>
      </c>
      <c r="I45" s="17">
        <v>3.0000000000000001E-3</v>
      </c>
      <c r="J45" s="93">
        <f t="shared" si="13"/>
        <v>5.3052631578947372E-2</v>
      </c>
      <c r="K45" s="17">
        <v>5.7000000000000002E-2</v>
      </c>
      <c r="L45" s="80">
        <f t="shared" si="10"/>
        <v>0.22337950138504153</v>
      </c>
      <c r="M45" s="13">
        <v>0.24</v>
      </c>
      <c r="N45" s="1"/>
    </row>
    <row r="46" spans="1:14" ht="15.75" x14ac:dyDescent="0.25">
      <c r="A46" s="317"/>
      <c r="B46" s="283" t="s">
        <v>114</v>
      </c>
      <c r="C46" s="157">
        <f>Analiza_CANTITATIVA!AC37</f>
        <v>0</v>
      </c>
      <c r="D46" s="84" t="str">
        <f t="shared" si="9"/>
        <v/>
      </c>
      <c r="E46" s="137">
        <v>20</v>
      </c>
      <c r="F46" s="89" t="str">
        <f t="shared" si="11"/>
        <v/>
      </c>
      <c r="G46" s="17">
        <v>6.8000000000000005E-2</v>
      </c>
      <c r="H46" s="93" t="str">
        <f t="shared" si="12"/>
        <v/>
      </c>
      <c r="I46" s="17">
        <v>1E-3</v>
      </c>
      <c r="J46" s="93" t="str">
        <f t="shared" si="13"/>
        <v/>
      </c>
      <c r="K46" s="17">
        <v>0.26300000000000001</v>
      </c>
      <c r="L46" s="80" t="str">
        <f t="shared" si="10"/>
        <v/>
      </c>
      <c r="M46" s="13">
        <v>1.37</v>
      </c>
      <c r="N46" s="1"/>
    </row>
    <row r="47" spans="1:14" ht="15.75" x14ac:dyDescent="0.25">
      <c r="A47" s="318"/>
      <c r="B47" s="141" t="s">
        <v>102</v>
      </c>
      <c r="C47" s="157">
        <f>Analiza_CANTITATIVA!AC47</f>
        <v>0</v>
      </c>
      <c r="D47" s="84" t="str">
        <f t="shared" si="9"/>
        <v/>
      </c>
      <c r="E47" s="137">
        <v>40</v>
      </c>
      <c r="F47" s="89" t="str">
        <f t="shared" si="11"/>
        <v/>
      </c>
      <c r="G47" s="17">
        <v>6.0000000000000001E-3</v>
      </c>
      <c r="H47" s="93" t="str">
        <f t="shared" si="12"/>
        <v/>
      </c>
      <c r="I47" s="17">
        <v>2E-3</v>
      </c>
      <c r="J47" s="93" t="str">
        <f t="shared" si="13"/>
        <v/>
      </c>
      <c r="K47" s="17">
        <v>7.5999999999999998E-2</v>
      </c>
      <c r="L47" s="80" t="str">
        <f t="shared" si="10"/>
        <v/>
      </c>
      <c r="M47" s="13">
        <v>0.3</v>
      </c>
      <c r="N47" s="1"/>
    </row>
    <row r="48" spans="1:14" ht="47.25" x14ac:dyDescent="0.25">
      <c r="A48" s="316">
        <v>8</v>
      </c>
      <c r="B48" s="53" t="s">
        <v>7</v>
      </c>
      <c r="C48" s="156">
        <f>SUM(C49:C51)</f>
        <v>5.8725761772853193</v>
      </c>
      <c r="D48" s="83">
        <f>SUM(D49:D51)</f>
        <v>5.8228254847645431</v>
      </c>
      <c r="E48" s="16"/>
      <c r="F48" s="88">
        <f>SUM(F49:F51)</f>
        <v>0.97607645429362888</v>
      </c>
      <c r="G48" s="16"/>
      <c r="H48" s="92">
        <f>SUM(H49:H51)</f>
        <v>4.3136177285318565E-2</v>
      </c>
      <c r="I48" s="16"/>
      <c r="J48" s="92">
        <f>SUM(J49:J51)</f>
        <v>2.2695735180055405</v>
      </c>
      <c r="K48" s="16"/>
      <c r="L48" s="79">
        <f>SUM(L49:L51)</f>
        <v>13.18201218836565</v>
      </c>
      <c r="M48" s="8"/>
      <c r="N48" s="1"/>
    </row>
    <row r="49" spans="1:14" ht="15.75" x14ac:dyDescent="0.25">
      <c r="A49" s="317"/>
      <c r="B49" s="161" t="s">
        <v>47</v>
      </c>
      <c r="C49" s="157">
        <f>Analiza_CANTITATIVA!AC49</f>
        <v>2.21606648199446</v>
      </c>
      <c r="D49" s="84">
        <f t="shared" si="9"/>
        <v>2.2049861495844878</v>
      </c>
      <c r="E49" s="139">
        <v>0.5</v>
      </c>
      <c r="F49" s="89">
        <f t="shared" si="11"/>
        <v>0.50714681440443221</v>
      </c>
      <c r="G49" s="18">
        <v>0.23</v>
      </c>
      <c r="H49" s="93">
        <f t="shared" si="12"/>
        <v>2.204986149584488E-2</v>
      </c>
      <c r="I49" s="17">
        <v>0.01</v>
      </c>
      <c r="J49" s="93">
        <f t="shared" si="13"/>
        <v>1.1686426592797785</v>
      </c>
      <c r="K49" s="17">
        <v>0.53</v>
      </c>
      <c r="L49" s="80">
        <f t="shared" si="10"/>
        <v>6.9236565096952916</v>
      </c>
      <c r="M49" s="13">
        <v>3.14</v>
      </c>
      <c r="N49" s="1"/>
    </row>
    <row r="50" spans="1:14" ht="15.75" x14ac:dyDescent="0.25">
      <c r="A50" s="317"/>
      <c r="B50" s="161" t="s">
        <v>48</v>
      </c>
      <c r="C50" s="157">
        <f>Analiza_CANTITATIVA!AC50</f>
        <v>1.10803324099723</v>
      </c>
      <c r="D50" s="84">
        <f t="shared" si="9"/>
        <v>1.1024930747922439</v>
      </c>
      <c r="E50" s="139">
        <v>0.5</v>
      </c>
      <c r="F50" s="89">
        <f t="shared" si="11"/>
        <v>0.24254847645429367</v>
      </c>
      <c r="G50" s="18">
        <v>0.22</v>
      </c>
      <c r="H50" s="93">
        <f t="shared" si="12"/>
        <v>1.102493074792244E-2</v>
      </c>
      <c r="I50" s="17">
        <v>0.01</v>
      </c>
      <c r="J50" s="93">
        <f t="shared" si="13"/>
        <v>0.5953462603878118</v>
      </c>
      <c r="K50" s="17">
        <v>0.54</v>
      </c>
      <c r="L50" s="80">
        <f t="shared" si="10"/>
        <v>3.3405540166204988</v>
      </c>
      <c r="M50" s="13">
        <v>3.03</v>
      </c>
      <c r="N50" s="1"/>
    </row>
    <row r="51" spans="1:14" ht="15.75" x14ac:dyDescent="0.25">
      <c r="A51" s="318"/>
      <c r="B51" s="162" t="s">
        <v>106</v>
      </c>
      <c r="C51" s="157">
        <f>Analiza_CANTITATIVA!AC51</f>
        <v>2.5484764542936289</v>
      </c>
      <c r="D51" s="84">
        <f t="shared" si="9"/>
        <v>2.5153462603878118</v>
      </c>
      <c r="E51" s="139">
        <v>1.3</v>
      </c>
      <c r="F51" s="89">
        <f t="shared" si="11"/>
        <v>0.22638116343490305</v>
      </c>
      <c r="G51" s="18">
        <v>0.09</v>
      </c>
      <c r="H51" s="93">
        <f t="shared" si="12"/>
        <v>1.0061385041551248E-2</v>
      </c>
      <c r="I51" s="17">
        <v>4.0000000000000001E-3</v>
      </c>
      <c r="J51" s="93">
        <f t="shared" si="13"/>
        <v>0.50558459833795022</v>
      </c>
      <c r="K51" s="17">
        <v>0.20100000000000001</v>
      </c>
      <c r="L51" s="80">
        <f t="shared" si="10"/>
        <v>2.9178016620498615</v>
      </c>
      <c r="M51" s="13">
        <v>1.1599999999999999</v>
      </c>
      <c r="N51" s="1"/>
    </row>
    <row r="52" spans="1:14" ht="15.75" x14ac:dyDescent="0.25">
      <c r="A52" s="301">
        <v>9</v>
      </c>
      <c r="B52" s="160" t="s">
        <v>8</v>
      </c>
      <c r="C52" s="156">
        <f>SUM(C53:C65)</f>
        <v>140.59002770083103</v>
      </c>
      <c r="D52" s="83">
        <f>SUM(D53:D65)</f>
        <v>110.99113573407203</v>
      </c>
      <c r="E52" s="16"/>
      <c r="F52" s="88">
        <f>SUM(F53:F65)</f>
        <v>0.57708033240997236</v>
      </c>
      <c r="G52" s="16"/>
      <c r="H52" s="92">
        <f>SUM(H53:H65)</f>
        <v>7.3272576177285317E-2</v>
      </c>
      <c r="I52" s="16"/>
      <c r="J52" s="92">
        <f>SUM(J53:J65)</f>
        <v>24.055994459833794</v>
      </c>
      <c r="K52" s="16"/>
      <c r="L52" s="79">
        <f>SUM(L53:L65)</f>
        <v>55.962720221606652</v>
      </c>
      <c r="M52" s="8"/>
      <c r="N52" s="1"/>
    </row>
    <row r="53" spans="1:14" ht="15.75" x14ac:dyDescent="0.25">
      <c r="A53" s="301"/>
      <c r="B53" s="161" t="s">
        <v>49</v>
      </c>
      <c r="C53" s="157">
        <f>Analiza_CANTITATIVA!AC53</f>
        <v>70.083102493074804</v>
      </c>
      <c r="D53" s="84">
        <f t="shared" si="9"/>
        <v>61.673130193905827</v>
      </c>
      <c r="E53" s="137">
        <v>12</v>
      </c>
      <c r="F53" s="89">
        <f t="shared" si="11"/>
        <v>0.24669252077562331</v>
      </c>
      <c r="G53" s="17">
        <v>4.0000000000000001E-3</v>
      </c>
      <c r="H53" s="93">
        <f t="shared" si="12"/>
        <v>0</v>
      </c>
      <c r="I53" s="17">
        <v>0</v>
      </c>
      <c r="J53" s="93">
        <f t="shared" si="13"/>
        <v>6.9690637119113585</v>
      </c>
      <c r="K53" s="34">
        <v>0.113</v>
      </c>
      <c r="L53" s="80">
        <f t="shared" si="10"/>
        <v>28.986371191135738</v>
      </c>
      <c r="M53" s="13">
        <v>0.47</v>
      </c>
      <c r="N53" s="1"/>
    </row>
    <row r="54" spans="1:14" ht="15.75" x14ac:dyDescent="0.25">
      <c r="A54" s="301"/>
      <c r="B54" s="161" t="s">
        <v>50</v>
      </c>
      <c r="C54" s="157">
        <f>Analiza_CANTITATIVA!AC54</f>
        <v>0</v>
      </c>
      <c r="D54" s="84" t="str">
        <f t="shared" si="9"/>
        <v/>
      </c>
      <c r="E54" s="137">
        <v>10</v>
      </c>
      <c r="F54" s="89" t="str">
        <f t="shared" si="11"/>
        <v/>
      </c>
      <c r="G54" s="17">
        <v>7.0000000000000001E-3</v>
      </c>
      <c r="H54" s="93" t="str">
        <f t="shared" si="12"/>
        <v/>
      </c>
      <c r="I54" s="17">
        <v>0</v>
      </c>
      <c r="J54" s="93" t="str">
        <f t="shared" si="13"/>
        <v/>
      </c>
      <c r="K54" s="17">
        <v>0.13</v>
      </c>
      <c r="L54" s="80" t="str">
        <f t="shared" si="10"/>
        <v/>
      </c>
      <c r="M54" s="37">
        <v>0.59</v>
      </c>
      <c r="N54" s="1"/>
    </row>
    <row r="55" spans="1:14" ht="15.75" x14ac:dyDescent="0.25">
      <c r="A55" s="301"/>
      <c r="B55" s="161" t="s">
        <v>51</v>
      </c>
      <c r="C55" s="157">
        <f>Analiza_CANTITATIVA!AC55</f>
        <v>0</v>
      </c>
      <c r="D55" s="84" t="str">
        <f t="shared" si="9"/>
        <v/>
      </c>
      <c r="E55" s="137">
        <v>10</v>
      </c>
      <c r="F55" s="89" t="str">
        <f t="shared" si="11"/>
        <v/>
      </c>
      <c r="G55" s="17">
        <v>4.0000000000000001E-3</v>
      </c>
      <c r="H55" s="93" t="str">
        <f t="shared" si="12"/>
        <v/>
      </c>
      <c r="I55" s="17">
        <v>1E-3</v>
      </c>
      <c r="J55" s="93" t="str">
        <f t="shared" si="13"/>
        <v/>
      </c>
      <c r="K55" s="17">
        <v>0.15</v>
      </c>
      <c r="L55" s="80" t="str">
        <f t="shared" si="10"/>
        <v/>
      </c>
      <c r="M55" s="37">
        <v>0.57999999999999996</v>
      </c>
      <c r="N55" s="1"/>
    </row>
    <row r="56" spans="1:14" ht="15.75" x14ac:dyDescent="0.25">
      <c r="A56" s="301"/>
      <c r="B56" s="161" t="s">
        <v>52</v>
      </c>
      <c r="C56" s="157">
        <f>Analiza_CANTITATIVA!AC56</f>
        <v>0</v>
      </c>
      <c r="D56" s="84" t="str">
        <f t="shared" si="9"/>
        <v/>
      </c>
      <c r="E56" s="137">
        <v>28</v>
      </c>
      <c r="F56" s="89" t="str">
        <f t="shared" si="11"/>
        <v/>
      </c>
      <c r="G56" s="17">
        <v>4.0000000000000001E-3</v>
      </c>
      <c r="H56" s="93" t="str">
        <f t="shared" si="12"/>
        <v/>
      </c>
      <c r="I56" s="17">
        <v>1E-3</v>
      </c>
      <c r="J56" s="93" t="str">
        <f t="shared" si="13"/>
        <v/>
      </c>
      <c r="K56" s="17">
        <v>0.15</v>
      </c>
      <c r="L56" s="80" t="str">
        <f t="shared" si="10"/>
        <v/>
      </c>
      <c r="M56" s="13">
        <v>0.56999999999999995</v>
      </c>
      <c r="N56" s="1"/>
    </row>
    <row r="57" spans="1:14" ht="15.75" x14ac:dyDescent="0.25">
      <c r="A57" s="301"/>
      <c r="B57" s="161" t="s">
        <v>82</v>
      </c>
      <c r="C57" s="157">
        <f>Analiza_CANTITATIVA!AC57</f>
        <v>0</v>
      </c>
      <c r="D57" s="84" t="str">
        <f t="shared" si="9"/>
        <v/>
      </c>
      <c r="E57" s="137">
        <v>20</v>
      </c>
      <c r="F57" s="89" t="str">
        <f t="shared" si="11"/>
        <v/>
      </c>
      <c r="G57" s="17">
        <v>8.9999999999999993E-3</v>
      </c>
      <c r="H57" s="93" t="str">
        <f t="shared" si="12"/>
        <v/>
      </c>
      <c r="I57" s="17">
        <v>3.0000000000000001E-3</v>
      </c>
      <c r="J57" s="93" t="str">
        <f t="shared" si="13"/>
        <v/>
      </c>
      <c r="K57" s="17">
        <v>0.09</v>
      </c>
      <c r="L57" s="80" t="str">
        <f t="shared" si="10"/>
        <v/>
      </c>
      <c r="M57" s="13">
        <v>0.39</v>
      </c>
      <c r="N57" s="1"/>
    </row>
    <row r="58" spans="1:14" ht="15.75" x14ac:dyDescent="0.25">
      <c r="A58" s="301"/>
      <c r="B58" s="161" t="s">
        <v>53</v>
      </c>
      <c r="C58" s="157">
        <f>Analiza_CANTITATIVA!AC58</f>
        <v>0</v>
      </c>
      <c r="D58" s="84" t="str">
        <f t="shared" si="9"/>
        <v/>
      </c>
      <c r="E58" s="137">
        <v>14</v>
      </c>
      <c r="F58" s="89" t="str">
        <f t="shared" si="11"/>
        <v/>
      </c>
      <c r="G58" s="17">
        <v>0.01</v>
      </c>
      <c r="H58" s="93" t="str">
        <f t="shared" si="12"/>
        <v/>
      </c>
      <c r="I58" s="17">
        <v>4.0000000000000001E-3</v>
      </c>
      <c r="J58" s="93" t="str">
        <f t="shared" si="13"/>
        <v/>
      </c>
      <c r="K58" s="17">
        <v>0.11</v>
      </c>
      <c r="L58" s="80" t="str">
        <f t="shared" si="10"/>
        <v/>
      </c>
      <c r="M58" s="13">
        <v>0.48</v>
      </c>
      <c r="N58" s="1"/>
    </row>
    <row r="59" spans="1:14" ht="15.75" x14ac:dyDescent="0.25">
      <c r="A59" s="301"/>
      <c r="B59" s="161" t="s">
        <v>54</v>
      </c>
      <c r="C59" s="157">
        <f>Analiza_CANTITATIVA!AC59</f>
        <v>0</v>
      </c>
      <c r="D59" s="84" t="str">
        <f t="shared" si="9"/>
        <v/>
      </c>
      <c r="E59" s="137">
        <v>13</v>
      </c>
      <c r="F59" s="89" t="str">
        <f t="shared" si="11"/>
        <v/>
      </c>
      <c r="G59" s="17">
        <v>7.0000000000000001E-3</v>
      </c>
      <c r="H59" s="93" t="str">
        <f t="shared" si="12"/>
        <v/>
      </c>
      <c r="I59" s="17">
        <v>2E-3</v>
      </c>
      <c r="J59" s="93" t="str">
        <f t="shared" si="13"/>
        <v/>
      </c>
      <c r="K59" s="17">
        <v>0.18</v>
      </c>
      <c r="L59" s="80" t="str">
        <f t="shared" si="10"/>
        <v/>
      </c>
      <c r="M59" s="13">
        <v>0.69</v>
      </c>
      <c r="N59" s="1"/>
    </row>
    <row r="60" spans="1:14" ht="15.75" x14ac:dyDescent="0.25">
      <c r="A60" s="301"/>
      <c r="B60" s="161" t="s">
        <v>59</v>
      </c>
      <c r="C60" s="157">
        <f>Analiza_CANTITATIVA!AC60</f>
        <v>0</v>
      </c>
      <c r="D60" s="84" t="str">
        <f t="shared" si="9"/>
        <v/>
      </c>
      <c r="E60" s="137">
        <v>15</v>
      </c>
      <c r="F60" s="89" t="str">
        <f t="shared" si="11"/>
        <v/>
      </c>
      <c r="G60" s="17">
        <v>0.01</v>
      </c>
      <c r="H60" s="93" t="str">
        <f t="shared" si="12"/>
        <v/>
      </c>
      <c r="I60" s="17">
        <v>3.0000000000000001E-3</v>
      </c>
      <c r="J60" s="93" t="str">
        <f t="shared" si="13"/>
        <v/>
      </c>
      <c r="K60" s="17">
        <v>0.14599999999999999</v>
      </c>
      <c r="L60" s="80" t="str">
        <f t="shared" si="10"/>
        <v/>
      </c>
      <c r="M60" s="13">
        <v>0.61</v>
      </c>
      <c r="N60" s="1"/>
    </row>
    <row r="61" spans="1:14" ht="15.75" x14ac:dyDescent="0.25">
      <c r="A61" s="301"/>
      <c r="B61" s="161" t="s">
        <v>60</v>
      </c>
      <c r="C61" s="157">
        <f>Analiza_CANTITATIVA!AC61</f>
        <v>0</v>
      </c>
      <c r="D61" s="84" t="str">
        <f t="shared" si="9"/>
        <v/>
      </c>
      <c r="E61" s="137">
        <v>15</v>
      </c>
      <c r="F61" s="89" t="str">
        <f t="shared" si="11"/>
        <v/>
      </c>
      <c r="G61" s="17">
        <v>8.9999999999999993E-3</v>
      </c>
      <c r="H61" s="93" t="str">
        <f t="shared" si="12"/>
        <v/>
      </c>
      <c r="I61" s="17">
        <v>4.0000000000000001E-3</v>
      </c>
      <c r="J61" s="93" t="str">
        <f t="shared" si="13"/>
        <v/>
      </c>
      <c r="K61" s="17">
        <v>0.109</v>
      </c>
      <c r="L61" s="80" t="str">
        <f t="shared" si="10"/>
        <v/>
      </c>
      <c r="M61" s="13">
        <v>0.47</v>
      </c>
      <c r="N61" s="1"/>
    </row>
    <row r="62" spans="1:14" ht="15.75" x14ac:dyDescent="0.25">
      <c r="A62" s="301"/>
      <c r="B62" s="161" t="s">
        <v>55</v>
      </c>
      <c r="C62" s="157">
        <f>Analiza_CANTITATIVA!AC62</f>
        <v>8.3462603878116344</v>
      </c>
      <c r="D62" s="84">
        <f t="shared" si="9"/>
        <v>5.0077562326869813</v>
      </c>
      <c r="E62" s="137">
        <v>40</v>
      </c>
      <c r="F62" s="89">
        <f t="shared" si="11"/>
        <v>5.0077562326869815E-2</v>
      </c>
      <c r="G62" s="17">
        <v>0.01</v>
      </c>
      <c r="H62" s="93">
        <f t="shared" si="12"/>
        <v>1.5023268698060943E-2</v>
      </c>
      <c r="I62" s="17">
        <v>3.0000000000000001E-3</v>
      </c>
      <c r="J62" s="93">
        <f t="shared" si="13"/>
        <v>0.45069806094182829</v>
      </c>
      <c r="K62" s="17">
        <v>0.09</v>
      </c>
      <c r="L62" s="80">
        <f t="shared" si="10"/>
        <v>1.4522493074792244</v>
      </c>
      <c r="M62" s="13">
        <v>0.28999999999999998</v>
      </c>
      <c r="N62" s="1"/>
    </row>
    <row r="63" spans="1:14" ht="15.75" x14ac:dyDescent="0.25">
      <c r="A63" s="301"/>
      <c r="B63" s="161" t="s">
        <v>56</v>
      </c>
      <c r="C63" s="157">
        <f>Analiza_CANTITATIVA!AC63</f>
        <v>21.717451523545709</v>
      </c>
      <c r="D63" s="84">
        <f t="shared" si="9"/>
        <v>15.202216066481995</v>
      </c>
      <c r="E63" s="137">
        <v>30</v>
      </c>
      <c r="F63" s="89">
        <f t="shared" si="11"/>
        <v>0.13681994459833793</v>
      </c>
      <c r="G63" s="17">
        <v>8.9999999999999993E-3</v>
      </c>
      <c r="H63" s="93">
        <f t="shared" si="12"/>
        <v>1.5202216066481995E-2</v>
      </c>
      <c r="I63" s="17">
        <v>1E-3</v>
      </c>
      <c r="J63" s="93">
        <f t="shared" si="13"/>
        <v>1.6722437673130195</v>
      </c>
      <c r="K63" s="17">
        <v>0.11</v>
      </c>
      <c r="L63" s="80">
        <f t="shared" si="10"/>
        <v>7.1450415512465373</v>
      </c>
      <c r="M63" s="13">
        <v>0.47</v>
      </c>
      <c r="N63" s="1"/>
    </row>
    <row r="64" spans="1:14" ht="15.75" x14ac:dyDescent="0.25">
      <c r="A64" s="301"/>
      <c r="B64" s="161" t="s">
        <v>57</v>
      </c>
      <c r="C64" s="157">
        <f>Analiza_CANTITATIVA!AC64</f>
        <v>19.944598337950136</v>
      </c>
      <c r="D64" s="84">
        <f t="shared" si="9"/>
        <v>14.7590027700831</v>
      </c>
      <c r="E64" s="137">
        <v>26</v>
      </c>
      <c r="F64" s="89">
        <f t="shared" si="11"/>
        <v>0</v>
      </c>
      <c r="G64" s="17">
        <v>0</v>
      </c>
      <c r="H64" s="93">
        <f t="shared" si="12"/>
        <v>0</v>
      </c>
      <c r="I64" s="17">
        <v>0</v>
      </c>
      <c r="J64" s="93">
        <f t="shared" si="13"/>
        <v>11.80720221606648</v>
      </c>
      <c r="K64" s="17">
        <v>0.8</v>
      </c>
      <c r="L64" s="80">
        <f t="shared" si="10"/>
        <v>5.6084210526315781</v>
      </c>
      <c r="M64" s="13">
        <v>0.38</v>
      </c>
      <c r="N64" s="1"/>
    </row>
    <row r="65" spans="1:14" ht="15.75" x14ac:dyDescent="0.25">
      <c r="A65" s="301"/>
      <c r="B65" s="161" t="s">
        <v>58</v>
      </c>
      <c r="C65" s="157">
        <f>Analiza_CANTITATIVA!AC65</f>
        <v>20.498614958448751</v>
      </c>
      <c r="D65" s="84">
        <f t="shared" si="9"/>
        <v>14.349030470914126</v>
      </c>
      <c r="E65" s="137">
        <v>30</v>
      </c>
      <c r="F65" s="89">
        <f t="shared" si="11"/>
        <v>0.14349030470914126</v>
      </c>
      <c r="G65" s="17">
        <v>0.01</v>
      </c>
      <c r="H65" s="93">
        <f t="shared" si="12"/>
        <v>4.3047091412742378E-2</v>
      </c>
      <c r="I65" s="17">
        <v>3.0000000000000001E-3</v>
      </c>
      <c r="J65" s="93">
        <f t="shared" si="13"/>
        <v>3.1567867036011079</v>
      </c>
      <c r="K65" s="17">
        <v>0.22</v>
      </c>
      <c r="L65" s="80">
        <f t="shared" si="10"/>
        <v>12.770637119113573</v>
      </c>
      <c r="M65" s="13">
        <v>0.89</v>
      </c>
      <c r="N65" s="1"/>
    </row>
    <row r="66" spans="1:14" ht="15.75" x14ac:dyDescent="0.25">
      <c r="A66" s="46">
        <v>10</v>
      </c>
      <c r="B66" s="159" t="s">
        <v>70</v>
      </c>
      <c r="C66" s="143">
        <f>Analiza_CANTITATIVA!AC66</f>
        <v>6.4265927977839334</v>
      </c>
      <c r="D66" s="84">
        <f t="shared" si="9"/>
        <v>6.4265927977839334</v>
      </c>
      <c r="E66" s="146">
        <v>0</v>
      </c>
      <c r="F66" s="87">
        <f t="shared" si="11"/>
        <v>0.10925207756232688</v>
      </c>
      <c r="G66" s="15">
        <v>1.7000000000000001E-2</v>
      </c>
      <c r="H66" s="91">
        <f t="shared" si="12"/>
        <v>4.4986149584487538E-2</v>
      </c>
      <c r="I66" s="15">
        <v>7.0000000000000001E-3</v>
      </c>
      <c r="J66" s="91">
        <f t="shared" si="13"/>
        <v>4.0487534626038784</v>
      </c>
      <c r="K66" s="15">
        <v>0.63</v>
      </c>
      <c r="L66" s="78">
        <f t="shared" si="10"/>
        <v>16.066481994459835</v>
      </c>
      <c r="M66" s="7">
        <v>2.5</v>
      </c>
      <c r="N66" s="1"/>
    </row>
    <row r="67" spans="1:14" ht="15.75" x14ac:dyDescent="0.25">
      <c r="A67" s="301">
        <v>11</v>
      </c>
      <c r="B67" s="160" t="s">
        <v>9</v>
      </c>
      <c r="C67" s="156">
        <f>SUM(C68:C70)</f>
        <v>0</v>
      </c>
      <c r="D67" s="83">
        <f>SUM(D68:D70)</f>
        <v>0</v>
      </c>
      <c r="E67" s="16"/>
      <c r="F67" s="88">
        <f>SUM(F68:F70)</f>
        <v>0</v>
      </c>
      <c r="G67" s="16"/>
      <c r="H67" s="92">
        <f>SUM(H68:H70)</f>
        <v>0</v>
      </c>
      <c r="I67" s="16"/>
      <c r="J67" s="92">
        <f>SUM(J68:J70)</f>
        <v>0</v>
      </c>
      <c r="K67" s="16"/>
      <c r="L67" s="79">
        <f>SUM(L68:L70)</f>
        <v>0</v>
      </c>
      <c r="M67" s="8"/>
      <c r="N67" s="1"/>
    </row>
    <row r="68" spans="1:14" ht="15.75" x14ac:dyDescent="0.25">
      <c r="A68" s="301"/>
      <c r="B68" s="161" t="s">
        <v>61</v>
      </c>
      <c r="C68" s="157">
        <f>Analiza_CANTITATIVA!AC68</f>
        <v>0</v>
      </c>
      <c r="D68" s="84" t="str">
        <f t="shared" si="9"/>
        <v/>
      </c>
      <c r="E68" s="137">
        <v>0</v>
      </c>
      <c r="F68" s="89" t="str">
        <f t="shared" si="11"/>
        <v/>
      </c>
      <c r="G68" s="17">
        <v>8.2000000000000003E-2</v>
      </c>
      <c r="H68" s="93" t="str">
        <f t="shared" si="12"/>
        <v/>
      </c>
      <c r="I68" s="17">
        <v>9.5000000000000001E-2</v>
      </c>
      <c r="J68" s="93" t="str">
        <f t="shared" si="13"/>
        <v/>
      </c>
      <c r="K68" s="17">
        <v>0.74</v>
      </c>
      <c r="L68" s="80" t="str">
        <f t="shared" si="10"/>
        <v/>
      </c>
      <c r="M68" s="13">
        <v>4.26</v>
      </c>
      <c r="N68" s="1"/>
    </row>
    <row r="69" spans="1:14" ht="15.75" x14ac:dyDescent="0.25">
      <c r="A69" s="301"/>
      <c r="B69" s="161" t="s">
        <v>62</v>
      </c>
      <c r="C69" s="157">
        <f>Analiza_CANTITATIVA!AC69</f>
        <v>0</v>
      </c>
      <c r="D69" s="84" t="str">
        <f t="shared" si="9"/>
        <v/>
      </c>
      <c r="E69" s="137">
        <v>0</v>
      </c>
      <c r="F69" s="89" t="str">
        <f t="shared" si="11"/>
        <v/>
      </c>
      <c r="G69" s="17">
        <v>0.11</v>
      </c>
      <c r="H69" s="93" t="str">
        <f t="shared" si="12"/>
        <v/>
      </c>
      <c r="I69" s="17">
        <v>0.03</v>
      </c>
      <c r="J69" s="93" t="str">
        <f t="shared" si="13"/>
        <v/>
      </c>
      <c r="K69" s="17">
        <v>0.79</v>
      </c>
      <c r="L69" s="80" t="str">
        <f t="shared" si="10"/>
        <v/>
      </c>
      <c r="M69" s="13">
        <v>3.2</v>
      </c>
      <c r="N69" s="1"/>
    </row>
    <row r="70" spans="1:14" ht="15.75" x14ac:dyDescent="0.25">
      <c r="A70" s="301"/>
      <c r="B70" s="161" t="s">
        <v>63</v>
      </c>
      <c r="C70" s="157">
        <f>Analiza_CANTITATIVA!AC70</f>
        <v>0</v>
      </c>
      <c r="D70" s="84" t="str">
        <f t="shared" si="9"/>
        <v/>
      </c>
      <c r="E70" s="137">
        <v>0</v>
      </c>
      <c r="F70" s="89" t="str">
        <f t="shared" si="11"/>
        <v/>
      </c>
      <c r="G70" s="17">
        <v>0.1</v>
      </c>
      <c r="H70" s="93" t="str">
        <f t="shared" si="12"/>
        <v/>
      </c>
      <c r="I70" s="17">
        <v>1.6E-2</v>
      </c>
      <c r="J70" s="93" t="str">
        <f t="shared" si="13"/>
        <v/>
      </c>
      <c r="K70" s="17">
        <v>0.5</v>
      </c>
      <c r="L70" s="80" t="str">
        <f t="shared" si="10"/>
        <v/>
      </c>
      <c r="M70" s="13">
        <v>2.57</v>
      </c>
      <c r="N70" s="1"/>
    </row>
    <row r="71" spans="1:14" ht="31.5" x14ac:dyDescent="0.25">
      <c r="A71" s="46">
        <v>12</v>
      </c>
      <c r="B71" s="159" t="s">
        <v>10</v>
      </c>
      <c r="C71" s="143">
        <f>Analiza_CANTITATIVA!AC71</f>
        <v>44.631578947368425</v>
      </c>
      <c r="D71" s="84">
        <f t="shared" si="9"/>
        <v>44.631578947368425</v>
      </c>
      <c r="E71" s="146">
        <v>0</v>
      </c>
      <c r="F71" s="87">
        <f t="shared" si="11"/>
        <v>0</v>
      </c>
      <c r="G71" s="15">
        <v>0</v>
      </c>
      <c r="H71" s="91">
        <f t="shared" si="12"/>
        <v>0</v>
      </c>
      <c r="I71" s="15">
        <v>0</v>
      </c>
      <c r="J71" s="91">
        <f t="shared" si="13"/>
        <v>44.185263157894738</v>
      </c>
      <c r="K71" s="15">
        <v>0.99</v>
      </c>
      <c r="L71" s="78">
        <f t="shared" si="10"/>
        <v>155.31789473684211</v>
      </c>
      <c r="M71" s="7">
        <v>3.48</v>
      </c>
      <c r="N71" s="1"/>
    </row>
    <row r="72" spans="1:14" ht="31.5" x14ac:dyDescent="0.25">
      <c r="A72" s="46">
        <v>13</v>
      </c>
      <c r="B72" s="159" t="s">
        <v>11</v>
      </c>
      <c r="C72" s="143">
        <f>Analiza_CANTITATIVA!AC72</f>
        <v>23.102493074792246</v>
      </c>
      <c r="D72" s="84">
        <f t="shared" si="9"/>
        <v>23.102493074792246</v>
      </c>
      <c r="E72" s="146">
        <v>0</v>
      </c>
      <c r="F72" s="87">
        <f t="shared" si="11"/>
        <v>0.13861495844875349</v>
      </c>
      <c r="G72" s="15">
        <v>6.0000000000000001E-3</v>
      </c>
      <c r="H72" s="91">
        <f t="shared" si="12"/>
        <v>18.944044321329642</v>
      </c>
      <c r="I72" s="15">
        <v>0.82</v>
      </c>
      <c r="J72" s="91">
        <f t="shared" si="13"/>
        <v>0.20792243767313021</v>
      </c>
      <c r="K72" s="15">
        <v>8.9999999999999993E-3</v>
      </c>
      <c r="L72" s="78">
        <f t="shared" si="10"/>
        <v>172.80664819944602</v>
      </c>
      <c r="M72" s="7">
        <v>7.48</v>
      </c>
      <c r="N72" s="1"/>
    </row>
    <row r="73" spans="1:14" ht="15.75" x14ac:dyDescent="0.25">
      <c r="A73" s="46">
        <v>14</v>
      </c>
      <c r="B73" s="159" t="s">
        <v>12</v>
      </c>
      <c r="C73" s="143">
        <f>Analiza_CANTITATIVA!AC73</f>
        <v>11.775623268698061</v>
      </c>
      <c r="D73" s="84">
        <f t="shared" si="9"/>
        <v>11.775623268698061</v>
      </c>
      <c r="E73" s="146">
        <v>0</v>
      </c>
      <c r="F73" s="87">
        <f t="shared" si="11"/>
        <v>0</v>
      </c>
      <c r="G73" s="15">
        <v>0</v>
      </c>
      <c r="H73" s="91">
        <f t="shared" si="12"/>
        <v>11.65786703601108</v>
      </c>
      <c r="I73" s="15">
        <v>0.99</v>
      </c>
      <c r="J73" s="91">
        <f t="shared" si="13"/>
        <v>0</v>
      </c>
      <c r="K73" s="15">
        <v>0</v>
      </c>
      <c r="L73" s="78">
        <f t="shared" si="10"/>
        <v>105.86285318559557</v>
      </c>
      <c r="M73" s="7">
        <v>8.99</v>
      </c>
      <c r="N73" s="1"/>
    </row>
    <row r="74" spans="1:14" ht="15.75" x14ac:dyDescent="0.25">
      <c r="A74" s="46">
        <v>15</v>
      </c>
      <c r="B74" s="159" t="s">
        <v>13</v>
      </c>
      <c r="C74" s="143">
        <f>Analiza_CANTITATIVA!AC74</f>
        <v>25.711911357340728</v>
      </c>
      <c r="D74" s="84">
        <f t="shared" si="9"/>
        <v>22.369362880886435</v>
      </c>
      <c r="E74" s="146">
        <v>13</v>
      </c>
      <c r="F74" s="87">
        <f t="shared" si="11"/>
        <v>2.9080171745152366</v>
      </c>
      <c r="G74" s="15">
        <v>0.13</v>
      </c>
      <c r="H74" s="91">
        <f t="shared" si="12"/>
        <v>2.2369362880886436</v>
      </c>
      <c r="I74" s="15">
        <v>0.1</v>
      </c>
      <c r="J74" s="91">
        <f t="shared" si="13"/>
        <v>0.22369362880886434</v>
      </c>
      <c r="K74" s="15">
        <v>0.01</v>
      </c>
      <c r="L74" s="78">
        <f t="shared" si="10"/>
        <v>31.9881889196676</v>
      </c>
      <c r="M74" s="7">
        <v>1.43</v>
      </c>
      <c r="N74" s="1"/>
    </row>
    <row r="75" spans="1:14" ht="31.5" x14ac:dyDescent="0.25">
      <c r="A75" s="301">
        <v>16</v>
      </c>
      <c r="B75" s="160" t="s">
        <v>14</v>
      </c>
      <c r="C75" s="156">
        <f>SUM(C76:C78)</f>
        <v>353.18559556786704</v>
      </c>
      <c r="D75" s="83">
        <f>SUM(D76:D78)</f>
        <v>353.18559556786704</v>
      </c>
      <c r="E75" s="19"/>
      <c r="F75" s="88">
        <f>SUM(F76:F78)</f>
        <v>10.59556786703601</v>
      </c>
      <c r="G75" s="19"/>
      <c r="H75" s="92">
        <f>SUM(H76:H78)</f>
        <v>7.0637119113573412</v>
      </c>
      <c r="I75" s="19"/>
      <c r="J75" s="92">
        <f>SUM(J76:J78)</f>
        <v>17.659279778393351</v>
      </c>
      <c r="K75" s="19"/>
      <c r="L75" s="79">
        <f>SUM(L76:L78)</f>
        <v>183.65650969529088</v>
      </c>
      <c r="M75" s="8"/>
      <c r="N75" s="1"/>
    </row>
    <row r="76" spans="1:14" ht="15.75" x14ac:dyDescent="0.25">
      <c r="A76" s="301"/>
      <c r="B76" s="161" t="s">
        <v>66</v>
      </c>
      <c r="C76" s="157">
        <f>Analiza_CANTITATIVA!AC76</f>
        <v>353.18559556786704</v>
      </c>
      <c r="D76" s="84">
        <f t="shared" ref="D76:D79" si="14">IFERROR(IF($C76=0,"",$C76-E76),"")</f>
        <v>353.18559556786704</v>
      </c>
      <c r="E76" s="137">
        <v>0</v>
      </c>
      <c r="F76" s="89">
        <f t="shared" si="11"/>
        <v>10.59556786703601</v>
      </c>
      <c r="G76" s="17">
        <v>0.03</v>
      </c>
      <c r="H76" s="93">
        <f t="shared" si="12"/>
        <v>7.0637119113573412</v>
      </c>
      <c r="I76" s="17">
        <v>0.02</v>
      </c>
      <c r="J76" s="93">
        <f t="shared" si="13"/>
        <v>17.659279778393351</v>
      </c>
      <c r="K76" s="17">
        <v>0.05</v>
      </c>
      <c r="L76" s="80">
        <f t="shared" si="10"/>
        <v>183.65650969529088</v>
      </c>
      <c r="M76" s="13">
        <v>0.52</v>
      </c>
      <c r="N76" s="1"/>
    </row>
    <row r="77" spans="1:14" ht="15.75" x14ac:dyDescent="0.25">
      <c r="A77" s="301"/>
      <c r="B77" s="161" t="s">
        <v>64</v>
      </c>
      <c r="C77" s="157">
        <f>Analiza_CANTITATIVA!AC77</f>
        <v>0</v>
      </c>
      <c r="D77" s="84" t="str">
        <f t="shared" si="14"/>
        <v/>
      </c>
      <c r="E77" s="137">
        <v>0</v>
      </c>
      <c r="F77" s="89" t="str">
        <f t="shared" si="11"/>
        <v/>
      </c>
      <c r="G77" s="17">
        <v>0.03</v>
      </c>
      <c r="H77" s="93" t="str">
        <f t="shared" si="12"/>
        <v/>
      </c>
      <c r="I77" s="17">
        <v>5.0000000000000001E-4</v>
      </c>
      <c r="J77" s="93" t="str">
        <f t="shared" si="13"/>
        <v/>
      </c>
      <c r="K77" s="17">
        <v>0.03</v>
      </c>
      <c r="L77" s="80" t="str">
        <f t="shared" si="10"/>
        <v/>
      </c>
      <c r="M77" s="13">
        <v>0.46</v>
      </c>
      <c r="N77" s="1"/>
    </row>
    <row r="78" spans="1:14" ht="15.75" x14ac:dyDescent="0.25">
      <c r="A78" s="301"/>
      <c r="B78" s="161" t="s">
        <v>65</v>
      </c>
      <c r="C78" s="157">
        <f>Analiza_CANTITATIVA!AC78</f>
        <v>0</v>
      </c>
      <c r="D78" s="84" t="str">
        <f t="shared" si="14"/>
        <v/>
      </c>
      <c r="E78" s="137">
        <v>0</v>
      </c>
      <c r="F78" s="89" t="str">
        <f t="shared" si="11"/>
        <v/>
      </c>
      <c r="G78" s="17">
        <v>0.02</v>
      </c>
      <c r="H78" s="93" t="str">
        <f t="shared" si="12"/>
        <v/>
      </c>
      <c r="I78" s="17">
        <v>0.03</v>
      </c>
      <c r="J78" s="93" t="str">
        <f t="shared" si="13"/>
        <v/>
      </c>
      <c r="K78" s="17">
        <v>0.04</v>
      </c>
      <c r="L78" s="80" t="str">
        <f t="shared" si="10"/>
        <v/>
      </c>
      <c r="M78" s="13">
        <v>0.5</v>
      </c>
      <c r="N78" s="1"/>
    </row>
    <row r="79" spans="1:14" ht="31.5" x14ac:dyDescent="0.25">
      <c r="A79" s="46">
        <v>17</v>
      </c>
      <c r="B79" s="159" t="s">
        <v>15</v>
      </c>
      <c r="C79" s="143">
        <f>Analiza_CANTITATIVA!AC79</f>
        <v>44.044321329639892</v>
      </c>
      <c r="D79" s="82">
        <f t="shared" si="14"/>
        <v>44.044321329639892</v>
      </c>
      <c r="E79" s="146">
        <v>0</v>
      </c>
      <c r="F79" s="87">
        <f t="shared" si="11"/>
        <v>7.0470914127423825</v>
      </c>
      <c r="G79" s="15">
        <v>0.16</v>
      </c>
      <c r="H79" s="91">
        <f t="shared" si="12"/>
        <v>3.9639889196675901</v>
      </c>
      <c r="I79" s="15">
        <v>0.09</v>
      </c>
      <c r="J79" s="91">
        <f t="shared" si="13"/>
        <v>0.44044321329639891</v>
      </c>
      <c r="K79" s="15">
        <v>0.01</v>
      </c>
      <c r="L79" s="78">
        <f t="shared" si="10"/>
        <v>88.529085872576175</v>
      </c>
      <c r="M79" s="7">
        <v>2.0099999999999998</v>
      </c>
      <c r="N79" s="1"/>
    </row>
    <row r="80" spans="1:14" ht="15.75" x14ac:dyDescent="0.25">
      <c r="A80" s="46">
        <v>18</v>
      </c>
      <c r="B80" s="159" t="s">
        <v>67</v>
      </c>
      <c r="C80" s="143">
        <f>Analiza_CANTITATIVA!AC80</f>
        <v>6.4127423822714675</v>
      </c>
      <c r="D80" s="82">
        <f t="shared" ref="D80" si="15">IFERROR(IF($C80=0,"",$C80-E80*C80/100),"")</f>
        <v>6.1562326869806085</v>
      </c>
      <c r="E80" s="146">
        <v>4</v>
      </c>
      <c r="F80" s="87">
        <f t="shared" si="11"/>
        <v>1.6006204986149584</v>
      </c>
      <c r="G80" s="15">
        <v>0.26</v>
      </c>
      <c r="H80" s="91">
        <f t="shared" si="12"/>
        <v>1.6621828254847644</v>
      </c>
      <c r="I80" s="15">
        <v>0.27</v>
      </c>
      <c r="J80" s="91">
        <f t="shared" si="13"/>
        <v>0</v>
      </c>
      <c r="K80" s="15">
        <v>0</v>
      </c>
      <c r="L80" s="78">
        <f t="shared" si="10"/>
        <v>23.886182825484759</v>
      </c>
      <c r="M80" s="7">
        <v>3.88</v>
      </c>
      <c r="N80" s="1"/>
    </row>
    <row r="81" spans="1:14" ht="15.75" x14ac:dyDescent="0.25">
      <c r="A81" s="301">
        <v>19</v>
      </c>
      <c r="B81" s="160" t="s">
        <v>16</v>
      </c>
      <c r="C81" s="156">
        <f>SUM(C82:C87)</f>
        <v>65.216066481994446</v>
      </c>
      <c r="D81" s="83">
        <f>SUM(D82:D87)</f>
        <v>53.89819944598338</v>
      </c>
      <c r="E81" s="19"/>
      <c r="F81" s="88">
        <f>SUM(F82:F87)</f>
        <v>11.149084487534626</v>
      </c>
      <c r="G81" s="19"/>
      <c r="H81" s="92">
        <f>SUM(H82:H87)</f>
        <v>4.5578185595567868</v>
      </c>
      <c r="I81" s="19"/>
      <c r="J81" s="92">
        <f>SUM(J82:J87)</f>
        <v>2.6164819944598339</v>
      </c>
      <c r="K81" s="19"/>
      <c r="L81" s="79">
        <f>SUM(L82:L87)</f>
        <v>67.328808864265923</v>
      </c>
      <c r="M81" s="8"/>
      <c r="N81" s="1"/>
    </row>
    <row r="82" spans="1:14" ht="15.75" x14ac:dyDescent="0.25">
      <c r="A82" s="301"/>
      <c r="B82" s="161" t="s">
        <v>68</v>
      </c>
      <c r="C82" s="157">
        <f>Analiza_CANTITATIVA!AC82</f>
        <v>31.551246537396118</v>
      </c>
      <c r="D82" s="84">
        <f t="shared" ref="D82:D88" si="16">IFERROR(IF($C82=0,"",$C82-E82*C82/100),"")</f>
        <v>23.66343490304709</v>
      </c>
      <c r="E82" s="137">
        <v>25</v>
      </c>
      <c r="F82" s="89">
        <f t="shared" si="11"/>
        <v>4.9219944598337948</v>
      </c>
      <c r="G82" s="34">
        <v>0.20799999999999999</v>
      </c>
      <c r="H82" s="93">
        <f t="shared" si="12"/>
        <v>2.0823822714681439</v>
      </c>
      <c r="I82" s="34">
        <v>8.7999999999999995E-2</v>
      </c>
      <c r="J82" s="93">
        <f t="shared" si="13"/>
        <v>1.4198060941828254</v>
      </c>
      <c r="K82" s="34">
        <v>0.06</v>
      </c>
      <c r="L82" s="80">
        <f t="shared" si="10"/>
        <v>28.159487534626034</v>
      </c>
      <c r="M82" s="13">
        <v>1.19</v>
      </c>
      <c r="N82" s="1"/>
    </row>
    <row r="83" spans="1:14" ht="15.75" x14ac:dyDescent="0.25">
      <c r="A83" s="301"/>
      <c r="B83" s="162" t="s">
        <v>101</v>
      </c>
      <c r="C83" s="157">
        <f>Analiza_CANTITATIVA!AC83</f>
        <v>19.944598337950136</v>
      </c>
      <c r="D83" s="84">
        <f t="shared" si="16"/>
        <v>19.944598337950136</v>
      </c>
      <c r="E83" s="137"/>
      <c r="F83" s="89">
        <f t="shared" si="11"/>
        <v>4.1484764542936281</v>
      </c>
      <c r="G83" s="34">
        <v>0.20799999999999999</v>
      </c>
      <c r="H83" s="93">
        <f t="shared" si="12"/>
        <v>1.7551246537396119</v>
      </c>
      <c r="I83" s="34">
        <v>8.7999999999999995E-2</v>
      </c>
      <c r="J83" s="93">
        <f t="shared" si="13"/>
        <v>1.1966759002770082</v>
      </c>
      <c r="K83" s="34">
        <v>0.06</v>
      </c>
      <c r="L83" s="80">
        <f t="shared" si="10"/>
        <v>23.73407202216066</v>
      </c>
      <c r="M83" s="13">
        <v>1.19</v>
      </c>
      <c r="N83" s="1"/>
    </row>
    <row r="84" spans="1:14" ht="15.75" x14ac:dyDescent="0.25">
      <c r="A84" s="301"/>
      <c r="B84" s="141" t="s">
        <v>115</v>
      </c>
      <c r="C84" s="157">
        <f>Analiza_CANTITATIVA!AC84</f>
        <v>0</v>
      </c>
      <c r="D84" s="84" t="str">
        <f t="shared" si="16"/>
        <v/>
      </c>
      <c r="E84" s="137"/>
      <c r="F84" s="89" t="str">
        <f t="shared" si="11"/>
        <v/>
      </c>
      <c r="G84" s="34">
        <v>0.30099999999999999</v>
      </c>
      <c r="H84" s="93" t="str">
        <f t="shared" si="12"/>
        <v/>
      </c>
      <c r="I84" s="34">
        <v>7.0000000000000001E-3</v>
      </c>
      <c r="J84" s="93" t="str">
        <f t="shared" si="13"/>
        <v/>
      </c>
      <c r="K84" s="34"/>
      <c r="L84" s="80" t="str">
        <f t="shared" si="10"/>
        <v/>
      </c>
      <c r="M84" s="13">
        <v>13.5</v>
      </c>
      <c r="N84" s="1"/>
    </row>
    <row r="85" spans="1:14" ht="15.75" x14ac:dyDescent="0.25">
      <c r="A85" s="301"/>
      <c r="B85" s="141" t="s">
        <v>116</v>
      </c>
      <c r="C85" s="157">
        <f>Analiza_CANTITATIVA!AC85</f>
        <v>0</v>
      </c>
      <c r="D85" s="84" t="str">
        <f t="shared" si="16"/>
        <v/>
      </c>
      <c r="E85" s="137">
        <v>10</v>
      </c>
      <c r="F85" s="89" t="str">
        <f t="shared" si="11"/>
        <v/>
      </c>
      <c r="G85" s="34">
        <v>0.28499999999999998</v>
      </c>
      <c r="H85" s="93" t="str">
        <f t="shared" si="12"/>
        <v/>
      </c>
      <c r="I85" s="34">
        <v>5.3999999999999999E-2</v>
      </c>
      <c r="J85" s="93" t="str">
        <f t="shared" si="13"/>
        <v/>
      </c>
      <c r="K85" s="34"/>
      <c r="L85" s="80" t="str">
        <f t="shared" si="10"/>
        <v/>
      </c>
      <c r="M85" s="13">
        <v>1.7</v>
      </c>
      <c r="N85" s="1"/>
    </row>
    <row r="86" spans="1:14" ht="15.75" x14ac:dyDescent="0.25">
      <c r="A86" s="301"/>
      <c r="B86" s="141" t="s">
        <v>117</v>
      </c>
      <c r="C86" s="157">
        <f>Analiza_CANTITATIVA!AC86</f>
        <v>0</v>
      </c>
      <c r="D86" s="84" t="str">
        <f t="shared" si="16"/>
        <v/>
      </c>
      <c r="E86" s="137">
        <v>25</v>
      </c>
      <c r="F86" s="89" t="str">
        <f t="shared" si="11"/>
        <v/>
      </c>
      <c r="G86" s="34">
        <v>0.21</v>
      </c>
      <c r="H86" s="93" t="str">
        <f t="shared" si="12"/>
        <v/>
      </c>
      <c r="I86" s="34">
        <v>0.08</v>
      </c>
      <c r="J86" s="93" t="str">
        <f t="shared" si="13"/>
        <v/>
      </c>
      <c r="K86" s="34">
        <v>4.0000000000000001E-3</v>
      </c>
      <c r="L86" s="80" t="str">
        <f t="shared" si="10"/>
        <v/>
      </c>
      <c r="M86" s="13">
        <v>1.62</v>
      </c>
      <c r="N86" s="1"/>
    </row>
    <row r="87" spans="1:14" ht="15.75" x14ac:dyDescent="0.25">
      <c r="A87" s="301"/>
      <c r="B87" s="161" t="s">
        <v>69</v>
      </c>
      <c r="C87" s="157">
        <f>Analiza_CANTITATIVA!AC87</f>
        <v>13.720221606648201</v>
      </c>
      <c r="D87" s="84">
        <f t="shared" si="16"/>
        <v>10.29016620498615</v>
      </c>
      <c r="E87" s="137">
        <v>25</v>
      </c>
      <c r="F87" s="89">
        <f t="shared" si="11"/>
        <v>2.0786135734072024</v>
      </c>
      <c r="G87" s="34">
        <v>0.20200000000000001</v>
      </c>
      <c r="H87" s="93">
        <f t="shared" si="12"/>
        <v>0.72031163434903056</v>
      </c>
      <c r="I87" s="34">
        <v>7.0000000000000007E-2</v>
      </c>
      <c r="J87" s="93">
        <f t="shared" si="13"/>
        <v>0</v>
      </c>
      <c r="K87" s="17">
        <v>0</v>
      </c>
      <c r="L87" s="80">
        <f t="shared" si="10"/>
        <v>15.435249307479225</v>
      </c>
      <c r="M87" s="13">
        <v>1.5</v>
      </c>
      <c r="N87" s="1"/>
    </row>
    <row r="88" spans="1:14" ht="15.75" x14ac:dyDescent="0.25">
      <c r="A88" s="46">
        <v>20</v>
      </c>
      <c r="B88" s="159" t="s">
        <v>17</v>
      </c>
      <c r="C88" s="143">
        <f>Analiza_CANTITATIVA!AC88</f>
        <v>42.354570637119124</v>
      </c>
      <c r="D88" s="84">
        <f t="shared" si="16"/>
        <v>24.142105263157902</v>
      </c>
      <c r="E88" s="146">
        <v>43</v>
      </c>
      <c r="F88" s="87">
        <f t="shared" si="11"/>
        <v>4.1041578947368436</v>
      </c>
      <c r="G88" s="15">
        <v>0.17</v>
      </c>
      <c r="H88" s="91">
        <f t="shared" si="12"/>
        <v>1.1346789473684213</v>
      </c>
      <c r="I88" s="15">
        <v>4.7E-2</v>
      </c>
      <c r="J88" s="91">
        <f t="shared" si="13"/>
        <v>0</v>
      </c>
      <c r="K88" s="15">
        <v>0</v>
      </c>
      <c r="L88" s="78">
        <f t="shared" si="10"/>
        <v>35.247473684210533</v>
      </c>
      <c r="M88" s="7">
        <v>1.46</v>
      </c>
      <c r="N88" s="1"/>
    </row>
    <row r="89" spans="1:14" ht="31.5" x14ac:dyDescent="0.25">
      <c r="A89" s="46">
        <v>21</v>
      </c>
      <c r="B89" s="159" t="s">
        <v>18</v>
      </c>
      <c r="C89" s="143">
        <f>Analiza_CANTITATIVA!AC89</f>
        <v>9.4182825484764532</v>
      </c>
      <c r="D89" s="82">
        <f t="shared" ref="D89:D100" si="17">IFERROR(IF($C89=0,"",$C89-E89),"")</f>
        <v>9.4182825484764532</v>
      </c>
      <c r="E89" s="146">
        <v>0</v>
      </c>
      <c r="F89" s="87">
        <f t="shared" si="11"/>
        <v>0.26371191135734068</v>
      </c>
      <c r="G89" s="35">
        <v>2.8000000000000001E-2</v>
      </c>
      <c r="H89" s="91">
        <f t="shared" si="12"/>
        <v>1.8836565096952906</v>
      </c>
      <c r="I89" s="35">
        <v>0.2</v>
      </c>
      <c r="J89" s="91">
        <f t="shared" si="13"/>
        <v>0.30138504155124651</v>
      </c>
      <c r="K89" s="35">
        <v>3.2000000000000001E-2</v>
      </c>
      <c r="L89" s="78">
        <f t="shared" si="10"/>
        <v>18.836565096952906</v>
      </c>
      <c r="M89" s="38">
        <v>2</v>
      </c>
      <c r="N89" s="1"/>
    </row>
    <row r="90" spans="1:14" ht="15.75" x14ac:dyDescent="0.25">
      <c r="A90" s="46">
        <v>22</v>
      </c>
      <c r="B90" s="159" t="s">
        <v>19</v>
      </c>
      <c r="C90" s="143">
        <f>Analiza_CANTITATIVA!AC90</f>
        <v>0.22160664819944606</v>
      </c>
      <c r="D90" s="82">
        <f t="shared" si="17"/>
        <v>0.22160664819944606</v>
      </c>
      <c r="E90" s="146">
        <v>0</v>
      </c>
      <c r="F90" s="87">
        <f t="shared" si="11"/>
        <v>0</v>
      </c>
      <c r="G90" s="15">
        <v>0</v>
      </c>
      <c r="H90" s="91">
        <f t="shared" si="12"/>
        <v>0</v>
      </c>
      <c r="I90" s="15">
        <v>0</v>
      </c>
      <c r="J90" s="91">
        <f t="shared" si="13"/>
        <v>0</v>
      </c>
      <c r="K90" s="15">
        <v>0</v>
      </c>
      <c r="L90" s="78">
        <f t="shared" si="10"/>
        <v>0</v>
      </c>
      <c r="M90" s="7">
        <v>0</v>
      </c>
      <c r="N90" s="1"/>
    </row>
    <row r="91" spans="1:14" ht="15.75" x14ac:dyDescent="0.25">
      <c r="A91" s="46">
        <v>23</v>
      </c>
      <c r="B91" s="159" t="s">
        <v>20</v>
      </c>
      <c r="C91" s="143">
        <f>Analiza_CANTITATIVA!AC91</f>
        <v>2.1440443213296398</v>
      </c>
      <c r="D91" s="82">
        <f t="shared" si="17"/>
        <v>2.1440443213296398</v>
      </c>
      <c r="E91" s="146">
        <v>0</v>
      </c>
      <c r="F91" s="87">
        <f t="shared" si="11"/>
        <v>0</v>
      </c>
      <c r="G91" s="15">
        <v>0</v>
      </c>
      <c r="H91" s="91">
        <f t="shared" si="12"/>
        <v>0</v>
      </c>
      <c r="I91" s="15">
        <v>0</v>
      </c>
      <c r="J91" s="91">
        <f t="shared" si="13"/>
        <v>0</v>
      </c>
      <c r="K91" s="15">
        <v>0</v>
      </c>
      <c r="L91" s="78">
        <f t="shared" si="10"/>
        <v>0</v>
      </c>
      <c r="M91" s="7">
        <v>0</v>
      </c>
      <c r="N91" s="1"/>
    </row>
    <row r="92" spans="1:14" ht="15.75" x14ac:dyDescent="0.25">
      <c r="A92" s="46">
        <v>24</v>
      </c>
      <c r="B92" s="159" t="s">
        <v>21</v>
      </c>
      <c r="C92" s="143">
        <f>Analiza_CANTITATIVA!AC92</f>
        <v>0</v>
      </c>
      <c r="D92" s="82" t="str">
        <f t="shared" si="17"/>
        <v/>
      </c>
      <c r="E92" s="146">
        <v>0</v>
      </c>
      <c r="F92" s="87" t="str">
        <f t="shared" si="11"/>
        <v/>
      </c>
      <c r="G92" s="15">
        <v>8.4000000000000005E-2</v>
      </c>
      <c r="H92" s="91" t="str">
        <f t="shared" si="12"/>
        <v/>
      </c>
      <c r="I92" s="15">
        <v>1.9E-2</v>
      </c>
      <c r="J92" s="91" t="str">
        <f t="shared" si="13"/>
        <v/>
      </c>
      <c r="K92" s="15">
        <v>0.18099999999999999</v>
      </c>
      <c r="L92" s="78" t="str">
        <f t="shared" si="10"/>
        <v/>
      </c>
      <c r="M92" s="7">
        <v>1.05</v>
      </c>
      <c r="N92" s="1"/>
    </row>
    <row r="93" spans="1:14" ht="54" customHeight="1" thickBot="1" x14ac:dyDescent="0.3">
      <c r="A93" s="57">
        <v>25</v>
      </c>
      <c r="B93" s="206" t="s">
        <v>22</v>
      </c>
      <c r="C93" s="203">
        <f>Analiza_CANTITATIVA!AC93</f>
        <v>2.493074792243767</v>
      </c>
      <c r="D93" s="85">
        <f t="shared" si="17"/>
        <v>2.493074792243767</v>
      </c>
      <c r="E93" s="146">
        <v>0</v>
      </c>
      <c r="F93" s="231">
        <f t="shared" si="11"/>
        <v>0.49861495844875342</v>
      </c>
      <c r="G93" s="15">
        <v>0.2</v>
      </c>
      <c r="H93" s="94">
        <f t="shared" si="12"/>
        <v>1.7451523545706369</v>
      </c>
      <c r="I93" s="15">
        <v>0.7</v>
      </c>
      <c r="J93" s="94">
        <f t="shared" si="13"/>
        <v>0.24930747922437671</v>
      </c>
      <c r="K93" s="15">
        <v>0.1</v>
      </c>
      <c r="L93" s="240">
        <f t="shared" si="10"/>
        <v>16.204986149584485</v>
      </c>
      <c r="M93" s="7">
        <v>6.5</v>
      </c>
      <c r="N93" s="1"/>
    </row>
    <row r="94" spans="1:14" ht="15.75" x14ac:dyDescent="0.25">
      <c r="A94" s="207">
        <v>26</v>
      </c>
      <c r="B94" s="208" t="s">
        <v>74</v>
      </c>
      <c r="C94" s="220">
        <f>Analiza_CANTITATIVA!AC94</f>
        <v>5.1606648199445981</v>
      </c>
      <c r="D94" s="221">
        <f t="shared" si="17"/>
        <v>5.1606648199445981</v>
      </c>
      <c r="E94" s="146">
        <v>0</v>
      </c>
      <c r="F94" s="232">
        <f t="shared" si="11"/>
        <v>0.25803324099722991</v>
      </c>
      <c r="G94" s="15">
        <v>0.05</v>
      </c>
      <c r="H94" s="232">
        <f t="shared" si="12"/>
        <v>1.0321329639889196E-2</v>
      </c>
      <c r="I94" s="15">
        <v>2E-3</v>
      </c>
      <c r="J94" s="232">
        <f t="shared" si="13"/>
        <v>0.67088642659279774</v>
      </c>
      <c r="K94" s="15">
        <v>0.13</v>
      </c>
      <c r="L94" s="232">
        <f t="shared" si="10"/>
        <v>2.0642659279778393</v>
      </c>
      <c r="M94" s="7">
        <v>0.4</v>
      </c>
      <c r="N94" s="1"/>
    </row>
    <row r="95" spans="1:14" ht="15.75" x14ac:dyDescent="0.25">
      <c r="A95" s="209">
        <v>27</v>
      </c>
      <c r="B95" s="210" t="s">
        <v>98</v>
      </c>
      <c r="C95" s="222">
        <f>Analiza_CANTITATIVA!AC95</f>
        <v>0</v>
      </c>
      <c r="D95" s="223" t="str">
        <f t="shared" si="17"/>
        <v/>
      </c>
      <c r="E95" s="146"/>
      <c r="F95" s="233" t="str">
        <f t="shared" si="11"/>
        <v/>
      </c>
      <c r="G95" s="15">
        <v>0.09</v>
      </c>
      <c r="H95" s="233" t="str">
        <f t="shared" si="12"/>
        <v/>
      </c>
      <c r="I95" s="15">
        <v>7.0000000000000001E-3</v>
      </c>
      <c r="J95" s="233" t="str">
        <f t="shared" si="13"/>
        <v/>
      </c>
      <c r="K95" s="15">
        <v>0.22600000000000001</v>
      </c>
      <c r="L95" s="233" t="str">
        <f t="shared" si="10"/>
        <v/>
      </c>
      <c r="M95" s="7">
        <v>1.43</v>
      </c>
      <c r="N95" s="1"/>
    </row>
    <row r="96" spans="1:14" ht="15.75" x14ac:dyDescent="0.25">
      <c r="A96" s="211">
        <v>28</v>
      </c>
      <c r="B96" s="212" t="s">
        <v>100</v>
      </c>
      <c r="C96" s="222">
        <f>Analiza_CANTITATIVA!AC96</f>
        <v>1.3850415512465375</v>
      </c>
      <c r="D96" s="223">
        <f t="shared" si="17"/>
        <v>1.3850415512465375</v>
      </c>
      <c r="E96" s="146"/>
      <c r="F96" s="233">
        <f t="shared" si="11"/>
        <v>3.4626038781163437E-2</v>
      </c>
      <c r="G96" s="15">
        <v>2.5000000000000001E-2</v>
      </c>
      <c r="H96" s="233">
        <f t="shared" si="12"/>
        <v>4.1551246537396124E-3</v>
      </c>
      <c r="I96" s="15">
        <v>3.0000000000000001E-3</v>
      </c>
      <c r="J96" s="233">
        <f t="shared" si="13"/>
        <v>6.5096952908587261E-2</v>
      </c>
      <c r="K96" s="15">
        <v>4.7E-2</v>
      </c>
      <c r="L96" s="233">
        <f t="shared" si="10"/>
        <v>0.49861495844875348</v>
      </c>
      <c r="M96" s="7">
        <v>0.36</v>
      </c>
      <c r="N96" s="1"/>
    </row>
    <row r="97" spans="1:18" ht="15.75" x14ac:dyDescent="0.25">
      <c r="A97" s="215">
        <v>29</v>
      </c>
      <c r="B97" s="216" t="s">
        <v>77</v>
      </c>
      <c r="C97" s="222">
        <f>Analiza_CANTITATIVA!AC97</f>
        <v>0</v>
      </c>
      <c r="D97" s="223" t="str">
        <f t="shared" si="17"/>
        <v/>
      </c>
      <c r="E97" s="146">
        <v>0</v>
      </c>
      <c r="F97" s="233" t="str">
        <f t="shared" si="11"/>
        <v/>
      </c>
      <c r="G97" s="15">
        <v>6.4999999999999997E-3</v>
      </c>
      <c r="H97" s="233" t="str">
        <f t="shared" si="12"/>
        <v/>
      </c>
      <c r="I97" s="15">
        <v>0</v>
      </c>
      <c r="J97" s="233" t="str">
        <f t="shared" si="13"/>
        <v/>
      </c>
      <c r="K97" s="15">
        <v>0.57999999999999996</v>
      </c>
      <c r="L97" s="233" t="str">
        <f t="shared" si="10"/>
        <v/>
      </c>
      <c r="M97" s="7">
        <v>2.67</v>
      </c>
      <c r="N97" s="1"/>
    </row>
    <row r="98" spans="1:18" ht="15.75" x14ac:dyDescent="0.25">
      <c r="A98" s="215">
        <v>30</v>
      </c>
      <c r="B98" s="216" t="s">
        <v>81</v>
      </c>
      <c r="C98" s="222">
        <f>Analiza_CANTITATIVA!AC98</f>
        <v>5.7894736842105257</v>
      </c>
      <c r="D98" s="223">
        <f t="shared" si="17"/>
        <v>5.7894736842105257</v>
      </c>
      <c r="E98" s="146">
        <v>0</v>
      </c>
      <c r="F98" s="233">
        <f t="shared" si="11"/>
        <v>0.14473684210526314</v>
      </c>
      <c r="G98" s="35">
        <v>2.5000000000000001E-2</v>
      </c>
      <c r="H98" s="233">
        <f t="shared" si="12"/>
        <v>5.7894736842105256E-2</v>
      </c>
      <c r="I98" s="35">
        <v>0.01</v>
      </c>
      <c r="J98" s="233">
        <f t="shared" si="13"/>
        <v>3.265263157894736</v>
      </c>
      <c r="K98" s="35">
        <v>0.56399999999999995</v>
      </c>
      <c r="L98" s="233">
        <f t="shared" si="10"/>
        <v>12.736842105263158</v>
      </c>
      <c r="M98" s="38">
        <v>2.2000000000000002</v>
      </c>
      <c r="N98" s="1"/>
    </row>
    <row r="99" spans="1:18" ht="15.75" x14ac:dyDescent="0.25">
      <c r="A99" s="215">
        <v>31</v>
      </c>
      <c r="B99" s="216" t="s">
        <v>78</v>
      </c>
      <c r="C99" s="222">
        <f>Analiza_CANTITATIVA!AC99</f>
        <v>0</v>
      </c>
      <c r="D99" s="223" t="str">
        <f t="shared" si="17"/>
        <v/>
      </c>
      <c r="E99" s="146">
        <v>0</v>
      </c>
      <c r="F99" s="233" t="str">
        <f t="shared" si="11"/>
        <v/>
      </c>
      <c r="G99" s="15">
        <v>5.3999999999999999E-2</v>
      </c>
      <c r="H99" s="233" t="str">
        <f t="shared" si="12"/>
        <v/>
      </c>
      <c r="I99" s="15">
        <v>0</v>
      </c>
      <c r="J99" s="233" t="str">
        <f t="shared" si="13"/>
        <v/>
      </c>
      <c r="K99" s="15">
        <v>0.15</v>
      </c>
      <c r="L99" s="233" t="str">
        <f t="shared" si="10"/>
        <v/>
      </c>
      <c r="M99" s="7">
        <v>0.85</v>
      </c>
      <c r="N99" s="1"/>
    </row>
    <row r="100" spans="1:18" ht="15.75" x14ac:dyDescent="0.25">
      <c r="A100" s="213">
        <v>32</v>
      </c>
      <c r="B100" s="214" t="s">
        <v>79</v>
      </c>
      <c r="C100" s="222">
        <f>Analiza_CANTITATIVA!AC100</f>
        <v>41.551246537396118</v>
      </c>
      <c r="D100" s="224">
        <f t="shared" si="17"/>
        <v>41.551246537396118</v>
      </c>
      <c r="E100" s="147">
        <v>0</v>
      </c>
      <c r="F100" s="234">
        <f t="shared" si="11"/>
        <v>8.3102493074792241E-2</v>
      </c>
      <c r="G100" s="237">
        <v>2E-3</v>
      </c>
      <c r="H100" s="234">
        <f t="shared" si="12"/>
        <v>0</v>
      </c>
      <c r="I100" s="237">
        <v>0</v>
      </c>
      <c r="J100" s="234">
        <f t="shared" si="13"/>
        <v>4.5706371191135728</v>
      </c>
      <c r="K100" s="237">
        <v>0.11</v>
      </c>
      <c r="L100" s="234">
        <f t="shared" si="10"/>
        <v>19.113573407202214</v>
      </c>
      <c r="M100" s="7">
        <v>0.46</v>
      </c>
      <c r="N100" s="1"/>
    </row>
    <row r="101" spans="1:18" ht="15.75" x14ac:dyDescent="0.25">
      <c r="A101" s="217">
        <v>33</v>
      </c>
      <c r="B101" s="214" t="s">
        <v>103</v>
      </c>
      <c r="C101" s="225">
        <f>Analiza_CANTITATIVA!AC101</f>
        <v>0.16620498614958448</v>
      </c>
      <c r="D101" s="226">
        <f t="shared" ref="D101:D102" si="18">IFERROR(IF($C101=0,"",$C101-E101),"")</f>
        <v>0.16620498614958448</v>
      </c>
      <c r="E101" s="229"/>
      <c r="F101" s="235">
        <f t="shared" si="11"/>
        <v>3.3240997229916899E-2</v>
      </c>
      <c r="G101" s="229">
        <v>0.2</v>
      </c>
      <c r="H101" s="238">
        <f t="shared" si="12"/>
        <v>2.3268698060941829E-2</v>
      </c>
      <c r="I101" s="229">
        <v>0.14000000000000001</v>
      </c>
      <c r="J101" s="238">
        <f t="shared" si="13"/>
        <v>8.9750692520775624E-2</v>
      </c>
      <c r="K101" s="229">
        <v>0.54</v>
      </c>
      <c r="L101" s="235">
        <f t="shared" si="10"/>
        <v>0.38060941828254846</v>
      </c>
      <c r="M101" s="242">
        <v>2.29</v>
      </c>
      <c r="N101" s="1"/>
    </row>
    <row r="102" spans="1:18" ht="16.5" thickBot="1" x14ac:dyDescent="0.3">
      <c r="A102" s="218">
        <v>34</v>
      </c>
      <c r="B102" s="219" t="s">
        <v>104</v>
      </c>
      <c r="C102" s="227">
        <f>Analiza_CANTITATIVA!AC102</f>
        <v>0</v>
      </c>
      <c r="D102" s="228" t="str">
        <f t="shared" si="18"/>
        <v/>
      </c>
      <c r="E102" s="230"/>
      <c r="F102" s="236" t="str">
        <f t="shared" si="11"/>
        <v/>
      </c>
      <c r="G102" s="230">
        <v>0.13</v>
      </c>
      <c r="H102" s="239" t="str">
        <f t="shared" si="12"/>
        <v/>
      </c>
      <c r="I102" s="230">
        <v>0.38</v>
      </c>
      <c r="J102" s="239" t="str">
        <f t="shared" si="13"/>
        <v/>
      </c>
      <c r="K102" s="230">
        <v>0.45</v>
      </c>
      <c r="L102" s="236" t="str">
        <f t="shared" si="10"/>
        <v/>
      </c>
      <c r="M102" s="242">
        <v>5.74</v>
      </c>
      <c r="N102" s="1"/>
    </row>
    <row r="103" spans="1:18" ht="16.5" thickBot="1" x14ac:dyDescent="0.3">
      <c r="A103" s="334" t="s">
        <v>80</v>
      </c>
      <c r="B103" s="335"/>
      <c r="C103" s="241">
        <f>SUM(C6:C9,C19:C21,C48,C52,C66:C67,C71:C75,C79:C81,C88:C102)</f>
        <v>1430.2326869806093</v>
      </c>
      <c r="D103" s="241">
        <f>SUM(D6:D9,D19:D21,D48,D52,D66:D67,D71:D75,D79:D81,D88:D102)</f>
        <v>1273.8465595567866</v>
      </c>
      <c r="E103" s="205"/>
      <c r="F103" s="241">
        <f>SUM(F6:F9,F19:F21,F48,F52,F66:F67,F71:F75,F79:F81,F88:F102)</f>
        <v>62.527132844875339</v>
      </c>
      <c r="G103" s="205"/>
      <c r="H103" s="241">
        <f>SUM(H6:H9,H19:H21,H48,H52,H66:H67,H71:H75,H79:H81,H88:H102)</f>
        <v>58.994642698060943</v>
      </c>
      <c r="I103" s="205"/>
      <c r="J103" s="241">
        <f>SUM(J6:J9,J19:J21,J48,J52,J66:J67,J71:J75,J79:J81,J88:J102)</f>
        <v>250.46921632132958</v>
      </c>
      <c r="K103" s="205"/>
      <c r="L103" s="241">
        <f>SUM(L6:L9,L19:L21,L48,L52,L66:L67,L71:L75,L79:L81,L88:L102)</f>
        <v>1742.9277313850421</v>
      </c>
      <c r="M103" s="243"/>
      <c r="N103" s="1"/>
    </row>
    <row r="106" spans="1:18" x14ac:dyDescent="0.25">
      <c r="R106" s="204"/>
    </row>
  </sheetData>
  <sheetProtection password="CF7A" sheet="1" objects="1" scenarios="1"/>
  <mergeCells count="22">
    <mergeCell ref="A9:A18"/>
    <mergeCell ref="A21:A47"/>
    <mergeCell ref="A48:A51"/>
    <mergeCell ref="M3:M4"/>
    <mergeCell ref="K3:K4"/>
    <mergeCell ref="I3:I4"/>
    <mergeCell ref="G3:G4"/>
    <mergeCell ref="E3:E4"/>
    <mergeCell ref="A103:B103"/>
    <mergeCell ref="A52:A65"/>
    <mergeCell ref="A67:A70"/>
    <mergeCell ref="A75:A78"/>
    <mergeCell ref="A81:A87"/>
    <mergeCell ref="C1:J1"/>
    <mergeCell ref="B2:L2"/>
    <mergeCell ref="A3:A4"/>
    <mergeCell ref="B3:B4"/>
    <mergeCell ref="L3:L4"/>
    <mergeCell ref="H3:H4"/>
    <mergeCell ref="J3:J4"/>
    <mergeCell ref="C3:D3"/>
    <mergeCell ref="F3:F4"/>
  </mergeCells>
  <pageMargins left="0.70866141732283472" right="0.70866141732283472" top="0.53" bottom="0.3" header="0.31496062992125984" footer="0.31496062992125984"/>
  <pageSetup paperSize="9" scale="89" fitToHeight="0" orientation="portrait" r:id="rId1"/>
  <rowBreaks count="1" manualBreakCount="1">
    <brk id="65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Analiza_CANTITATIVA</vt:lpstr>
      <vt:lpstr>Analiza_CALITATIVA</vt:lpstr>
      <vt:lpstr>Analiza_CALITATIVA!Заголовки_для_печати</vt:lpstr>
      <vt:lpstr>Analiza_CANTITATIVA!Заголовки_для_печати</vt:lpstr>
      <vt:lpstr>Analiza_CALITATIVA!Область_печати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2021-02-10T09:37:21Z</dcterms:modified>
</cp:coreProperties>
</file>