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65" windowWidth="20115" windowHeight="7380" activeTab="1"/>
  </bookViews>
  <sheets>
    <sheet name="Contingent" sheetId="8" r:id="rId1"/>
    <sheet name="Devizul" sheetId="4" r:id="rId2"/>
    <sheet name="Proiect" sheetId="7" r:id="rId3"/>
  </sheets>
  <calcPr calcId="145621"/>
</workbook>
</file>

<file path=xl/calcChain.xml><?xml version="1.0" encoding="utf-8"?>
<calcChain xmlns="http://schemas.openxmlformats.org/spreadsheetml/2006/main">
  <c r="E252" i="4"/>
  <c r="C253"/>
  <c r="H253"/>
  <c r="M253"/>
  <c r="C252" l="1"/>
  <c r="O155" l="1"/>
  <c r="O252" s="1"/>
  <c r="J155"/>
  <c r="J252" s="1"/>
  <c r="M252" l="1"/>
  <c r="H252"/>
  <c r="P74"/>
  <c r="P73"/>
  <c r="K74"/>
  <c r="K73"/>
  <c r="F74"/>
  <c r="F73"/>
  <c r="D109" l="1"/>
  <c r="N104" l="1"/>
  <c r="N102"/>
  <c r="I104"/>
  <c r="I102"/>
  <c r="D104"/>
  <c r="I100" l="1"/>
  <c r="N100"/>
  <c r="N74"/>
  <c r="N73"/>
  <c r="N72"/>
  <c r="N71"/>
  <c r="N70"/>
  <c r="N69"/>
  <c r="N68"/>
  <c r="N67"/>
  <c r="I74"/>
  <c r="I73"/>
  <c r="I72"/>
  <c r="I71"/>
  <c r="I70"/>
  <c r="I69"/>
  <c r="I68"/>
  <c r="I67"/>
  <c r="I57"/>
  <c r="D68"/>
  <c r="D69"/>
  <c r="D70"/>
  <c r="D71"/>
  <c r="D72"/>
  <c r="D73"/>
  <c r="D74"/>
  <c r="D67"/>
  <c r="E19" i="8" l="1"/>
  <c r="D19"/>
  <c r="E18"/>
  <c r="G19" s="1"/>
  <c r="D18"/>
  <c r="F19" s="1"/>
  <c r="E17"/>
  <c r="G18" s="1"/>
  <c r="I19" s="1"/>
  <c r="D17"/>
  <c r="F18" s="1"/>
  <c r="H19" s="1"/>
  <c r="E16"/>
  <c r="G17" s="1"/>
  <c r="I18" s="1"/>
  <c r="D16"/>
  <c r="F17" s="1"/>
  <c r="H18" s="1"/>
  <c r="I10"/>
  <c r="H10"/>
  <c r="G10"/>
  <c r="I11" s="1"/>
  <c r="F10"/>
  <c r="H11" s="1"/>
  <c r="E15"/>
  <c r="G16" s="1"/>
  <c r="I17" s="1"/>
  <c r="D15"/>
  <c r="F16" s="1"/>
  <c r="H17" s="1"/>
  <c r="E12"/>
  <c r="G15" s="1"/>
  <c r="I16" s="1"/>
  <c r="E11"/>
  <c r="G12" s="1"/>
  <c r="I15" s="1"/>
  <c r="E10"/>
  <c r="G11" s="1"/>
  <c r="I12" s="1"/>
  <c r="D12"/>
  <c r="F15" s="1"/>
  <c r="H16" s="1"/>
  <c r="D11"/>
  <c r="F12" s="1"/>
  <c r="H15" s="1"/>
  <c r="D10"/>
  <c r="F11" s="1"/>
  <c r="H12" s="1"/>
  <c r="K62" i="7"/>
  <c r="L62"/>
  <c r="G62"/>
  <c r="H62"/>
  <c r="D62"/>
  <c r="C62"/>
  <c r="K52"/>
  <c r="K35"/>
  <c r="K31"/>
  <c r="K29"/>
  <c r="K23"/>
  <c r="K14"/>
  <c r="K13"/>
  <c r="M34"/>
  <c r="G52"/>
  <c r="G35"/>
  <c r="I34"/>
  <c r="G31"/>
  <c r="G29"/>
  <c r="G23"/>
  <c r="G14"/>
  <c r="G13"/>
  <c r="H13"/>
  <c r="H14"/>
  <c r="H21"/>
  <c r="H22"/>
  <c r="H23"/>
  <c r="H24"/>
  <c r="H25"/>
  <c r="H26"/>
  <c r="H27"/>
  <c r="H28"/>
  <c r="H29"/>
  <c r="H31"/>
  <c r="H32"/>
  <c r="G34"/>
  <c r="G33" s="1"/>
  <c r="H34"/>
  <c r="H35"/>
  <c r="G37"/>
  <c r="H37"/>
  <c r="H38"/>
  <c r="H39"/>
  <c r="H40"/>
  <c r="H41"/>
  <c r="H33" l="1"/>
  <c r="F62"/>
  <c r="G12"/>
  <c r="H36"/>
  <c r="F14"/>
  <c r="F13"/>
  <c r="F34"/>
  <c r="H12"/>
  <c r="J62"/>
  <c r="P238" i="4"/>
  <c r="K238"/>
  <c r="F238"/>
  <c r="D54" i="7" s="1"/>
  <c r="C53"/>
  <c r="C52"/>
  <c r="C37"/>
  <c r="C35"/>
  <c r="E34"/>
  <c r="C31"/>
  <c r="C29"/>
  <c r="C23"/>
  <c r="D14"/>
  <c r="D13"/>
  <c r="C14"/>
  <c r="C13"/>
  <c r="E61"/>
  <c r="E63" s="1"/>
  <c r="M10"/>
  <c r="M9"/>
  <c r="M8"/>
  <c r="M7"/>
  <c r="I10"/>
  <c r="H10"/>
  <c r="I9"/>
  <c r="H9"/>
  <c r="I8"/>
  <c r="H8"/>
  <c r="E10"/>
  <c r="D10"/>
  <c r="E9"/>
  <c r="D9"/>
  <c r="M241" i="4"/>
  <c r="M240"/>
  <c r="M239"/>
  <c r="O238"/>
  <c r="N238"/>
  <c r="M237"/>
  <c r="M236"/>
  <c r="M235"/>
  <c r="M234"/>
  <c r="P233"/>
  <c r="O233"/>
  <c r="N233"/>
  <c r="M231"/>
  <c r="M230"/>
  <c r="O229"/>
  <c r="N229"/>
  <c r="M227"/>
  <c r="M226"/>
  <c r="O225"/>
  <c r="N225"/>
  <c r="N221"/>
  <c r="N223" s="1"/>
  <c r="N215"/>
  <c r="M215" s="1"/>
  <c r="M214"/>
  <c r="M213"/>
  <c r="N212"/>
  <c r="M212" s="1"/>
  <c r="M211"/>
  <c r="M210"/>
  <c r="N209"/>
  <c r="M209" s="1"/>
  <c r="M208"/>
  <c r="M207"/>
  <c r="N206"/>
  <c r="M206" s="1"/>
  <c r="M205"/>
  <c r="M204"/>
  <c r="M203"/>
  <c r="P200"/>
  <c r="P197" s="1"/>
  <c r="O200"/>
  <c r="O197" s="1"/>
  <c r="N200"/>
  <c r="M198"/>
  <c r="P196"/>
  <c r="P193" s="1"/>
  <c r="O196"/>
  <c r="O193" s="1"/>
  <c r="N196"/>
  <c r="M194"/>
  <c r="N193"/>
  <c r="P192"/>
  <c r="P189" s="1"/>
  <c r="O192"/>
  <c r="O189" s="1"/>
  <c r="N192"/>
  <c r="M190"/>
  <c r="P188"/>
  <c r="P185" s="1"/>
  <c r="O188"/>
  <c r="O185" s="1"/>
  <c r="N188"/>
  <c r="M186"/>
  <c r="N185"/>
  <c r="M181"/>
  <c r="M180"/>
  <c r="M179"/>
  <c r="M178"/>
  <c r="M177"/>
  <c r="N176"/>
  <c r="M176" s="1"/>
  <c r="M174"/>
  <c r="M173"/>
  <c r="N172"/>
  <c r="M172" s="1"/>
  <c r="M170"/>
  <c r="M169"/>
  <c r="N168"/>
  <c r="M168" s="1"/>
  <c r="N166"/>
  <c r="M166" s="1"/>
  <c r="M165"/>
  <c r="M164"/>
  <c r="M163"/>
  <c r="M159"/>
  <c r="M157"/>
  <c r="M155"/>
  <c r="O153"/>
  <c r="O149" s="1"/>
  <c r="N153"/>
  <c r="M152"/>
  <c r="M151"/>
  <c r="M150"/>
  <c r="M148"/>
  <c r="M145"/>
  <c r="M142"/>
  <c r="O140"/>
  <c r="N140"/>
  <c r="M139"/>
  <c r="M138"/>
  <c r="O137"/>
  <c r="N137"/>
  <c r="O135"/>
  <c r="O131" s="1"/>
  <c r="N135"/>
  <c r="N131" s="1"/>
  <c r="M134"/>
  <c r="M133"/>
  <c r="M132"/>
  <c r="O128"/>
  <c r="O129" s="1"/>
  <c r="O123" s="1"/>
  <c r="N128"/>
  <c r="N129" s="1"/>
  <c r="M127"/>
  <c r="M126"/>
  <c r="M125"/>
  <c r="O122"/>
  <c r="O118" s="1"/>
  <c r="N122"/>
  <c r="M121"/>
  <c r="M120"/>
  <c r="M119"/>
  <c r="N118"/>
  <c r="O116"/>
  <c r="O111" s="1"/>
  <c r="N116"/>
  <c r="N111" s="1"/>
  <c r="M115"/>
  <c r="M114"/>
  <c r="M113"/>
  <c r="M112"/>
  <c r="M110"/>
  <c r="O109"/>
  <c r="O105" s="1"/>
  <c r="N109"/>
  <c r="N105" s="1"/>
  <c r="M108"/>
  <c r="M107"/>
  <c r="M103"/>
  <c r="O102"/>
  <c r="O104" s="1"/>
  <c r="O100" s="1"/>
  <c r="P99"/>
  <c r="P96" s="1"/>
  <c r="O99"/>
  <c r="O96" s="1"/>
  <c r="N99"/>
  <c r="M97"/>
  <c r="P94"/>
  <c r="P91" s="1"/>
  <c r="O94"/>
  <c r="O91" s="1"/>
  <c r="N94"/>
  <c r="N91" s="1"/>
  <c r="M92"/>
  <c r="P89"/>
  <c r="O89"/>
  <c r="N89"/>
  <c r="M87"/>
  <c r="P86"/>
  <c r="O86"/>
  <c r="P84"/>
  <c r="P81" s="1"/>
  <c r="O84"/>
  <c r="O81" s="1"/>
  <c r="N84"/>
  <c r="M82"/>
  <c r="M77"/>
  <c r="M76"/>
  <c r="Q75"/>
  <c r="Q79" s="1"/>
  <c r="P75"/>
  <c r="O75"/>
  <c r="N75"/>
  <c r="H241"/>
  <c r="H240"/>
  <c r="H239"/>
  <c r="J238"/>
  <c r="I238"/>
  <c r="H237"/>
  <c r="H236"/>
  <c r="H235"/>
  <c r="H234"/>
  <c r="K233"/>
  <c r="J233"/>
  <c r="I233"/>
  <c r="H231"/>
  <c r="H230"/>
  <c r="J229"/>
  <c r="I229"/>
  <c r="H227"/>
  <c r="H226"/>
  <c r="J225"/>
  <c r="I225"/>
  <c r="I221"/>
  <c r="I223" s="1"/>
  <c r="I215"/>
  <c r="H215" s="1"/>
  <c r="H214"/>
  <c r="H213"/>
  <c r="I212"/>
  <c r="H212" s="1"/>
  <c r="H211"/>
  <c r="H210"/>
  <c r="I209"/>
  <c r="H209" s="1"/>
  <c r="H208"/>
  <c r="H207"/>
  <c r="I206"/>
  <c r="H206" s="1"/>
  <c r="H205"/>
  <c r="H204"/>
  <c r="H203"/>
  <c r="K200"/>
  <c r="K197" s="1"/>
  <c r="J200"/>
  <c r="J197" s="1"/>
  <c r="I200"/>
  <c r="H198"/>
  <c r="K196"/>
  <c r="K193" s="1"/>
  <c r="J196"/>
  <c r="J193" s="1"/>
  <c r="I196"/>
  <c r="H194"/>
  <c r="K192"/>
  <c r="K189" s="1"/>
  <c r="J192"/>
  <c r="I192"/>
  <c r="H190"/>
  <c r="J189"/>
  <c r="K188"/>
  <c r="K185" s="1"/>
  <c r="J188"/>
  <c r="J185" s="1"/>
  <c r="I188"/>
  <c r="I185" s="1"/>
  <c r="H186"/>
  <c r="H181"/>
  <c r="H180"/>
  <c r="H179"/>
  <c r="H178"/>
  <c r="H177"/>
  <c r="I176"/>
  <c r="G41" i="7" s="1"/>
  <c r="H174" i="4"/>
  <c r="H173"/>
  <c r="I172"/>
  <c r="G40" i="7" s="1"/>
  <c r="H170" i="4"/>
  <c r="H169"/>
  <c r="I168"/>
  <c r="G39" i="7" s="1"/>
  <c r="I166" i="4"/>
  <c r="I161" s="1"/>
  <c r="G38" i="7" s="1"/>
  <c r="H165" i="4"/>
  <c r="H164"/>
  <c r="H163"/>
  <c r="H159"/>
  <c r="H157"/>
  <c r="H155"/>
  <c r="J153"/>
  <c r="J149" s="1"/>
  <c r="I153"/>
  <c r="I149" s="1"/>
  <c r="H152"/>
  <c r="H151"/>
  <c r="H150"/>
  <c r="H148"/>
  <c r="H145"/>
  <c r="H142"/>
  <c r="J140"/>
  <c r="I140"/>
  <c r="H139"/>
  <c r="H138"/>
  <c r="J137"/>
  <c r="J135"/>
  <c r="J131" s="1"/>
  <c r="I135"/>
  <c r="H134"/>
  <c r="H133"/>
  <c r="H132"/>
  <c r="J129"/>
  <c r="J123" s="1"/>
  <c r="J128"/>
  <c r="I128"/>
  <c r="I129" s="1"/>
  <c r="H127"/>
  <c r="H126"/>
  <c r="H125"/>
  <c r="J122"/>
  <c r="J118" s="1"/>
  <c r="I122"/>
  <c r="I118" s="1"/>
  <c r="H121"/>
  <c r="H120"/>
  <c r="H119"/>
  <c r="J116"/>
  <c r="J111" s="1"/>
  <c r="I116"/>
  <c r="H115"/>
  <c r="H114"/>
  <c r="H113"/>
  <c r="H112"/>
  <c r="H110"/>
  <c r="J109"/>
  <c r="J105" s="1"/>
  <c r="I109"/>
  <c r="H108"/>
  <c r="H107"/>
  <c r="H103"/>
  <c r="J102"/>
  <c r="J104" s="1"/>
  <c r="J100" s="1"/>
  <c r="K99"/>
  <c r="K96" s="1"/>
  <c r="H20" i="7" s="1"/>
  <c r="J99" i="4"/>
  <c r="J96" s="1"/>
  <c r="I99"/>
  <c r="H97"/>
  <c r="K94"/>
  <c r="K91" s="1"/>
  <c r="H19" i="7" s="1"/>
  <c r="J94" i="4"/>
  <c r="J91" s="1"/>
  <c r="I94"/>
  <c r="I91" s="1"/>
  <c r="H92"/>
  <c r="K89"/>
  <c r="K86" s="1"/>
  <c r="H18" i="7" s="1"/>
  <c r="J89" i="4"/>
  <c r="J86" s="1"/>
  <c r="I89"/>
  <c r="H87"/>
  <c r="K84"/>
  <c r="K81" s="1"/>
  <c r="H17" i="7" s="1"/>
  <c r="J84" i="4"/>
  <c r="J81" s="1"/>
  <c r="I84"/>
  <c r="H82"/>
  <c r="H77"/>
  <c r="H76"/>
  <c r="L75"/>
  <c r="K75"/>
  <c r="J75"/>
  <c r="I75"/>
  <c r="H196" l="1"/>
  <c r="O146"/>
  <c r="O144" s="1"/>
  <c r="J146"/>
  <c r="J144" s="1"/>
  <c r="J80" s="1"/>
  <c r="H229"/>
  <c r="M153"/>
  <c r="F12" i="7"/>
  <c r="H109" i="4"/>
  <c r="H135"/>
  <c r="I193"/>
  <c r="M89"/>
  <c r="K50" i="7"/>
  <c r="M99" i="4"/>
  <c r="M116"/>
  <c r="M196"/>
  <c r="K19" i="7"/>
  <c r="M105" i="4"/>
  <c r="M118"/>
  <c r="H166"/>
  <c r="G36" i="7"/>
  <c r="F36" s="1"/>
  <c r="M188" i="4"/>
  <c r="H188"/>
  <c r="I105"/>
  <c r="H105" s="1"/>
  <c r="M94"/>
  <c r="H94"/>
  <c r="M84"/>
  <c r="H84"/>
  <c r="I81"/>
  <c r="G17" i="7" s="1"/>
  <c r="J79" i="4"/>
  <c r="H149"/>
  <c r="G32" i="7"/>
  <c r="G25"/>
  <c r="H118" i="4"/>
  <c r="K27" i="7"/>
  <c r="M131" i="4"/>
  <c r="H238"/>
  <c r="G54" i="7"/>
  <c r="M111" i="4"/>
  <c r="K24" i="7"/>
  <c r="M233" i="4"/>
  <c r="K51" i="7"/>
  <c r="N81" i="4"/>
  <c r="H89"/>
  <c r="I131"/>
  <c r="H168"/>
  <c r="H172"/>
  <c r="H176"/>
  <c r="J183"/>
  <c r="J243" s="1"/>
  <c r="H192"/>
  <c r="H200"/>
  <c r="M128"/>
  <c r="K28" i="7"/>
  <c r="M140" i="4"/>
  <c r="N202"/>
  <c r="M202" s="1"/>
  <c r="H225"/>
  <c r="G49" i="7"/>
  <c r="H233" i="4"/>
  <c r="G51" i="7"/>
  <c r="M225" i="4"/>
  <c r="K49" i="7"/>
  <c r="M238" i="4"/>
  <c r="K54" i="7"/>
  <c r="K183" i="4"/>
  <c r="H99"/>
  <c r="H153"/>
  <c r="M91"/>
  <c r="N96"/>
  <c r="M102"/>
  <c r="K22" i="7"/>
  <c r="M109" i="4"/>
  <c r="G19" i="7"/>
  <c r="H102" i="4"/>
  <c r="H116"/>
  <c r="H122"/>
  <c r="L79"/>
  <c r="L245" s="1"/>
  <c r="L250" s="1"/>
  <c r="H140"/>
  <c r="H185"/>
  <c r="H193"/>
  <c r="I202"/>
  <c r="H202" s="1"/>
  <c r="G50" i="7"/>
  <c r="M122" i="4"/>
  <c r="M137"/>
  <c r="N161"/>
  <c r="M161" s="1"/>
  <c r="P183"/>
  <c r="M229"/>
  <c r="M61" i="7"/>
  <c r="J61" s="1"/>
  <c r="N86" i="4"/>
  <c r="K25" i="7"/>
  <c r="I61"/>
  <c r="F61" s="1"/>
  <c r="M135" i="4"/>
  <c r="N149"/>
  <c r="O183"/>
  <c r="O243" s="1"/>
  <c r="M192"/>
  <c r="M200"/>
  <c r="O80"/>
  <c r="M185"/>
  <c r="M193"/>
  <c r="M129"/>
  <c r="N123"/>
  <c r="N217"/>
  <c r="M75"/>
  <c r="N79"/>
  <c r="P79"/>
  <c r="N146"/>
  <c r="P146"/>
  <c r="P144" s="1"/>
  <c r="P80" s="1"/>
  <c r="N189"/>
  <c r="N197"/>
  <c r="M197" s="1"/>
  <c r="Q245"/>
  <c r="Q250" s="1"/>
  <c r="M250" s="1"/>
  <c r="O79"/>
  <c r="O245" s="1"/>
  <c r="O249" s="1"/>
  <c r="H104"/>
  <c r="H129"/>
  <c r="I123"/>
  <c r="I217"/>
  <c r="H91"/>
  <c r="H75"/>
  <c r="I79"/>
  <c r="K79"/>
  <c r="H15" i="7" s="1"/>
  <c r="H11" s="1"/>
  <c r="I86" i="4"/>
  <c r="G18" i="7" s="1"/>
  <c r="I96" i="4"/>
  <c r="I111"/>
  <c r="H128"/>
  <c r="I137"/>
  <c r="I146"/>
  <c r="K146"/>
  <c r="K144" s="1"/>
  <c r="H161"/>
  <c r="I189"/>
  <c r="I197"/>
  <c r="H197" s="1"/>
  <c r="M249" l="1"/>
  <c r="O254"/>
  <c r="H250"/>
  <c r="L254"/>
  <c r="J245"/>
  <c r="J249" s="1"/>
  <c r="G22" i="7"/>
  <c r="K59"/>
  <c r="J59" s="1"/>
  <c r="H81" i="4"/>
  <c r="G15" i="7"/>
  <c r="G11" s="1"/>
  <c r="F11" s="1"/>
  <c r="M123" i="4"/>
  <c r="K26" i="7"/>
  <c r="M149" i="4"/>
  <c r="K32" i="7"/>
  <c r="H131" i="4"/>
  <c r="G27" i="7"/>
  <c r="K17"/>
  <c r="M81" i="4"/>
  <c r="H123"/>
  <c r="G26" i="7"/>
  <c r="H137" i="4"/>
  <c r="G28" i="7"/>
  <c r="M96" i="4"/>
  <c r="K20" i="7"/>
  <c r="H96" i="4"/>
  <c r="G20" i="7"/>
  <c r="H100" i="4"/>
  <c r="G21" i="7"/>
  <c r="K80" i="4"/>
  <c r="H30" i="7"/>
  <c r="H16" s="1"/>
  <c r="H111" i="4"/>
  <c r="G24" i="7"/>
  <c r="Q254" i="4"/>
  <c r="K58" i="7"/>
  <c r="J58" s="1"/>
  <c r="K18"/>
  <c r="M86" i="4"/>
  <c r="K15" i="7"/>
  <c r="M189" i="4"/>
  <c r="N183"/>
  <c r="K46" i="7" s="1"/>
  <c r="M104" i="4"/>
  <c r="K21" i="7"/>
  <c r="M146" i="4"/>
  <c r="N144"/>
  <c r="M79"/>
  <c r="H189"/>
  <c r="I183"/>
  <c r="G46" i="7" s="1"/>
  <c r="H86" i="4"/>
  <c r="H79"/>
  <c r="H146"/>
  <c r="I144"/>
  <c r="G75"/>
  <c r="D221"/>
  <c r="D215"/>
  <c r="C215" s="1"/>
  <c r="D212"/>
  <c r="C212" s="1"/>
  <c r="D209"/>
  <c r="C209" s="1"/>
  <c r="D206"/>
  <c r="J254" l="1"/>
  <c r="H249"/>
  <c r="F15" i="7"/>
  <c r="G79" i="4"/>
  <c r="G245" s="1"/>
  <c r="G250" s="1"/>
  <c r="M144"/>
  <c r="K30" i="7"/>
  <c r="H144" i="4"/>
  <c r="G30" i="7"/>
  <c r="N80" i="4"/>
  <c r="M100"/>
  <c r="M183"/>
  <c r="N243"/>
  <c r="H183"/>
  <c r="I243"/>
  <c r="I80"/>
  <c r="I245" s="1"/>
  <c r="I248" s="1"/>
  <c r="I254" s="1"/>
  <c r="F200"/>
  <c r="E200"/>
  <c r="D200"/>
  <c r="F196"/>
  <c r="E196"/>
  <c r="D196"/>
  <c r="F192"/>
  <c r="E192"/>
  <c r="D192"/>
  <c r="F188"/>
  <c r="E188"/>
  <c r="D188"/>
  <c r="C126"/>
  <c r="C125"/>
  <c r="D75"/>
  <c r="D79" s="1"/>
  <c r="M47"/>
  <c r="H47"/>
  <c r="C47"/>
  <c r="M46"/>
  <c r="H46"/>
  <c r="C46"/>
  <c r="M45"/>
  <c r="H45"/>
  <c r="C45"/>
  <c r="M44"/>
  <c r="H44"/>
  <c r="C44"/>
  <c r="M43"/>
  <c r="H43"/>
  <c r="C43"/>
  <c r="M42"/>
  <c r="H42"/>
  <c r="C42"/>
  <c r="M74"/>
  <c r="P72"/>
  <c r="M72" s="1"/>
  <c r="P71"/>
  <c r="P70"/>
  <c r="M70" s="1"/>
  <c r="M69"/>
  <c r="M68"/>
  <c r="M67"/>
  <c r="H74"/>
  <c r="H73"/>
  <c r="K72"/>
  <c r="H72" s="1"/>
  <c r="K71"/>
  <c r="K70"/>
  <c r="H69"/>
  <c r="H68"/>
  <c r="H67"/>
  <c r="C74"/>
  <c r="F72"/>
  <c r="C72" s="1"/>
  <c r="F71"/>
  <c r="F70"/>
  <c r="C70" s="1"/>
  <c r="C68"/>
  <c r="C67"/>
  <c r="M65"/>
  <c r="M64"/>
  <c r="M63"/>
  <c r="M62"/>
  <c r="M61"/>
  <c r="M60"/>
  <c r="M59"/>
  <c r="M58"/>
  <c r="P57"/>
  <c r="N57"/>
  <c r="H65"/>
  <c r="H64"/>
  <c r="H63"/>
  <c r="H62"/>
  <c r="H61"/>
  <c r="H60"/>
  <c r="H59"/>
  <c r="H58"/>
  <c r="K57"/>
  <c r="H57" s="1"/>
  <c r="F57"/>
  <c r="D57"/>
  <c r="C65"/>
  <c r="C64"/>
  <c r="C63"/>
  <c r="C62"/>
  <c r="C61"/>
  <c r="C60"/>
  <c r="C59"/>
  <c r="P48"/>
  <c r="N48"/>
  <c r="K48"/>
  <c r="I48"/>
  <c r="F48"/>
  <c r="D48"/>
  <c r="M56"/>
  <c r="H56"/>
  <c r="C56"/>
  <c r="M55"/>
  <c r="H55"/>
  <c r="C55"/>
  <c r="M54"/>
  <c r="H54"/>
  <c r="C54"/>
  <c r="M53"/>
  <c r="H53"/>
  <c r="C53"/>
  <c r="M52"/>
  <c r="H52"/>
  <c r="C52"/>
  <c r="M51"/>
  <c r="H51"/>
  <c r="C51"/>
  <c r="M50"/>
  <c r="H50"/>
  <c r="C50"/>
  <c r="M49"/>
  <c r="H49"/>
  <c r="C49"/>
  <c r="C241"/>
  <c r="C240"/>
  <c r="C239"/>
  <c r="C237"/>
  <c r="C236"/>
  <c r="C235"/>
  <c r="C234"/>
  <c r="C231"/>
  <c r="C230"/>
  <c r="C227"/>
  <c r="C226"/>
  <c r="C214"/>
  <c r="C213"/>
  <c r="C211"/>
  <c r="C210"/>
  <c r="C208"/>
  <c r="C207"/>
  <c r="C205"/>
  <c r="C204"/>
  <c r="C203"/>
  <c r="C198"/>
  <c r="C194"/>
  <c r="C190"/>
  <c r="C186"/>
  <c r="C181"/>
  <c r="C180"/>
  <c r="C179"/>
  <c r="C178"/>
  <c r="C177"/>
  <c r="C174"/>
  <c r="C173"/>
  <c r="C170"/>
  <c r="C169"/>
  <c r="C165"/>
  <c r="C164"/>
  <c r="C163"/>
  <c r="C159"/>
  <c r="C157"/>
  <c r="C155"/>
  <c r="C152"/>
  <c r="C151"/>
  <c r="C150"/>
  <c r="C148"/>
  <c r="C145"/>
  <c r="C142"/>
  <c r="C139"/>
  <c r="C138"/>
  <c r="C134"/>
  <c r="C133"/>
  <c r="C132"/>
  <c r="C127"/>
  <c r="C121"/>
  <c r="C120"/>
  <c r="C119"/>
  <c r="C115"/>
  <c r="C114"/>
  <c r="C113"/>
  <c r="C112"/>
  <c r="C110"/>
  <c r="C108"/>
  <c r="C107"/>
  <c r="C103"/>
  <c r="C97"/>
  <c r="C92"/>
  <c r="C87"/>
  <c r="C82"/>
  <c r="C77"/>
  <c r="C76"/>
  <c r="C58"/>
  <c r="N245" l="1"/>
  <c r="N248" s="1"/>
  <c r="N254" s="1"/>
  <c r="C250"/>
  <c r="G254"/>
  <c r="C196"/>
  <c r="C200"/>
  <c r="K66"/>
  <c r="H7" i="7" s="1"/>
  <c r="P66" i="4"/>
  <c r="L7" i="7" s="1"/>
  <c r="H71" i="4"/>
  <c r="C48"/>
  <c r="D66"/>
  <c r="G58" i="7"/>
  <c r="F58" s="1"/>
  <c r="C58"/>
  <c r="M57" i="4"/>
  <c r="F66"/>
  <c r="D7" i="7" s="1"/>
  <c r="H70" i="4"/>
  <c r="N66"/>
  <c r="C192"/>
  <c r="M48"/>
  <c r="M73"/>
  <c r="G16" i="7"/>
  <c r="F16" s="1"/>
  <c r="M71" i="4"/>
  <c r="M80"/>
  <c r="H80"/>
  <c r="I66"/>
  <c r="C71"/>
  <c r="C73"/>
  <c r="C69"/>
  <c r="H48"/>
  <c r="H66" l="1"/>
  <c r="F7" i="7" s="1"/>
  <c r="G7"/>
  <c r="M66" i="4"/>
  <c r="K7" i="7"/>
  <c r="C66" i="4"/>
  <c r="G57" i="7"/>
  <c r="K57"/>
  <c r="M41" i="4"/>
  <c r="M40"/>
  <c r="P39"/>
  <c r="N39"/>
  <c r="H41"/>
  <c r="H40"/>
  <c r="K39"/>
  <c r="I39"/>
  <c r="M39" l="1"/>
  <c r="H39"/>
  <c r="C41" l="1"/>
  <c r="C40"/>
  <c r="E238"/>
  <c r="E233"/>
  <c r="E229"/>
  <c r="E225"/>
  <c r="E197"/>
  <c r="E193"/>
  <c r="E189"/>
  <c r="E185"/>
  <c r="E153"/>
  <c r="E149" s="1"/>
  <c r="E140"/>
  <c r="E137" s="1"/>
  <c r="E135"/>
  <c r="E131" s="1"/>
  <c r="E128"/>
  <c r="E129" s="1"/>
  <c r="E123" s="1"/>
  <c r="E122"/>
  <c r="E118" s="1"/>
  <c r="E116"/>
  <c r="E111" s="1"/>
  <c r="E109"/>
  <c r="E105" s="1"/>
  <c r="E102"/>
  <c r="E104" s="1"/>
  <c r="E100" s="1"/>
  <c r="E99"/>
  <c r="E96" s="1"/>
  <c r="E94"/>
  <c r="E91" s="1"/>
  <c r="E89"/>
  <c r="E86" s="1"/>
  <c r="E84"/>
  <c r="E81" s="1"/>
  <c r="E75"/>
  <c r="M29" i="7"/>
  <c r="L29"/>
  <c r="I29"/>
  <c r="F29" s="1"/>
  <c r="E29"/>
  <c r="D29"/>
  <c r="I24" i="8"/>
  <c r="N15" i="4" s="1"/>
  <c r="J7" i="7" s="1"/>
  <c r="H24" i="8"/>
  <c r="N34" i="4" s="1"/>
  <c r="G24" i="8"/>
  <c r="I15" i="4" s="1"/>
  <c r="N11" s="1"/>
  <c r="F24" i="8"/>
  <c r="I34" i="4" s="1"/>
  <c r="N30" s="1"/>
  <c r="E24" i="8"/>
  <c r="D15" i="4" s="1"/>
  <c r="D24" i="8"/>
  <c r="D34" i="4" s="1"/>
  <c r="I30" s="1"/>
  <c r="C24" i="8"/>
  <c r="D11" i="4" s="1"/>
  <c r="C11" s="1"/>
  <c r="B24" i="8"/>
  <c r="D30" i="4" s="1"/>
  <c r="C30" s="1"/>
  <c r="I20" i="8"/>
  <c r="N14" i="4" s="1"/>
  <c r="M14" s="1"/>
  <c r="H20" i="8"/>
  <c r="N33" i="4" s="1"/>
  <c r="G20" i="8"/>
  <c r="I14" i="4" s="1"/>
  <c r="N10" s="1"/>
  <c r="F20" i="8"/>
  <c r="I33" i="4" s="1"/>
  <c r="N29" s="1"/>
  <c r="E20" i="8"/>
  <c r="D14" i="4" s="1"/>
  <c r="I10" s="1"/>
  <c r="D20" i="8"/>
  <c r="D33" i="4" s="1"/>
  <c r="I29" s="1"/>
  <c r="C20" i="8"/>
  <c r="D10" i="4" s="1"/>
  <c r="B20" i="8"/>
  <c r="D29" i="4" s="1"/>
  <c r="I13" i="8"/>
  <c r="N13" i="4" s="1"/>
  <c r="H13" i="8"/>
  <c r="G13"/>
  <c r="I13" i="4" s="1"/>
  <c r="N9" s="1"/>
  <c r="F13" i="8"/>
  <c r="F14" s="1"/>
  <c r="I32" i="4" s="1"/>
  <c r="N28" s="1"/>
  <c r="E13" i="8"/>
  <c r="D13" i="4" s="1"/>
  <c r="I9" s="1"/>
  <c r="D13" i="8"/>
  <c r="C13"/>
  <c r="D9" i="4" s="1"/>
  <c r="B13" i="8"/>
  <c r="D23" i="4" l="1"/>
  <c r="C23" s="1"/>
  <c r="N19"/>
  <c r="M19" s="1"/>
  <c r="D17"/>
  <c r="B25" i="8"/>
  <c r="B14"/>
  <c r="D28" i="4" s="1"/>
  <c r="D27" s="1"/>
  <c r="C27" s="1"/>
  <c r="D25" i="8"/>
  <c r="D14"/>
  <c r="D32" i="4" s="1"/>
  <c r="H25" i="8"/>
  <c r="H14"/>
  <c r="N32" i="4" s="1"/>
  <c r="N36" s="1"/>
  <c r="M36" s="1"/>
  <c r="N38"/>
  <c r="M38" s="1"/>
  <c r="I17"/>
  <c r="H17" s="1"/>
  <c r="K219" s="1"/>
  <c r="K221" s="1"/>
  <c r="K223" s="1"/>
  <c r="J29" i="7"/>
  <c r="N17" i="4"/>
  <c r="D18"/>
  <c r="C18" s="1"/>
  <c r="I18"/>
  <c r="H18" s="1"/>
  <c r="N18"/>
  <c r="H9"/>
  <c r="F25" i="8"/>
  <c r="N12" i="4"/>
  <c r="M12" s="1"/>
  <c r="I38"/>
  <c r="H38" s="1"/>
  <c r="M11"/>
  <c r="M15"/>
  <c r="H15"/>
  <c r="I11"/>
  <c r="I8" s="1"/>
  <c r="H8" s="1"/>
  <c r="D19"/>
  <c r="C19" s="1"/>
  <c r="C15"/>
  <c r="C34"/>
  <c r="N37"/>
  <c r="N27"/>
  <c r="M27" s="1"/>
  <c r="M29"/>
  <c r="M28"/>
  <c r="F26" i="8"/>
  <c r="H14" i="4"/>
  <c r="M10"/>
  <c r="C33"/>
  <c r="I25" i="8"/>
  <c r="M13" i="4"/>
  <c r="G25" i="8"/>
  <c r="I12" i="4"/>
  <c r="H12" s="1"/>
  <c r="N8"/>
  <c r="M8" s="1"/>
  <c r="H13"/>
  <c r="M9"/>
  <c r="C14"/>
  <c r="H10"/>
  <c r="E25" i="8"/>
  <c r="D12" i="4"/>
  <c r="C12" s="1"/>
  <c r="H29"/>
  <c r="I37"/>
  <c r="C13"/>
  <c r="D22"/>
  <c r="C22" s="1"/>
  <c r="C10"/>
  <c r="C9"/>
  <c r="C17"/>
  <c r="F219" s="1"/>
  <c r="C25" i="8"/>
  <c r="D21" i="4"/>
  <c r="C21" s="1"/>
  <c r="C29"/>
  <c r="E146"/>
  <c r="E144" s="1"/>
  <c r="E80" s="1"/>
  <c r="E79"/>
  <c r="E245" s="1"/>
  <c r="E249" s="1"/>
  <c r="E183"/>
  <c r="E243" s="1"/>
  <c r="B29" i="7"/>
  <c r="E254" i="4" l="1"/>
  <c r="C249"/>
  <c r="K217"/>
  <c r="K243" s="1"/>
  <c r="K245" s="1"/>
  <c r="K251"/>
  <c r="H251" s="1"/>
  <c r="B26" i="8"/>
  <c r="M18" i="4"/>
  <c r="H26" i="8"/>
  <c r="I28" i="4"/>
  <c r="C32"/>
  <c r="D36"/>
  <c r="C28"/>
  <c r="D26" i="8"/>
  <c r="N16" i="4"/>
  <c r="M16" s="1"/>
  <c r="K8" i="7" s="1"/>
  <c r="C15"/>
  <c r="M17" i="4"/>
  <c r="P219" s="1"/>
  <c r="P221" s="1"/>
  <c r="P223" s="1"/>
  <c r="P251" s="1"/>
  <c r="D16"/>
  <c r="C16" s="1"/>
  <c r="H60" i="7"/>
  <c r="F60" s="1"/>
  <c r="H223" i="4"/>
  <c r="I19"/>
  <c r="H11"/>
  <c r="M37"/>
  <c r="N35"/>
  <c r="H37"/>
  <c r="D20"/>
  <c r="H217"/>
  <c r="C20" l="1"/>
  <c r="D257"/>
  <c r="M35"/>
  <c r="K10" i="7"/>
  <c r="J10" s="1"/>
  <c r="M251" i="4"/>
  <c r="K248"/>
  <c r="H245"/>
  <c r="I36"/>
  <c r="I27"/>
  <c r="H27" s="1"/>
  <c r="H28"/>
  <c r="G59" i="7"/>
  <c r="F59" s="1"/>
  <c r="C59"/>
  <c r="J8"/>
  <c r="L60"/>
  <c r="J60" s="1"/>
  <c r="M223" i="4"/>
  <c r="P217"/>
  <c r="P243" s="1"/>
  <c r="P245" s="1"/>
  <c r="M245" s="1"/>
  <c r="C9" i="7"/>
  <c r="B9" s="1"/>
  <c r="H19" i="4"/>
  <c r="I16"/>
  <c r="H16" s="1"/>
  <c r="G8" i="7" s="1"/>
  <c r="F8" s="1"/>
  <c r="H243" i="4"/>
  <c r="H248" l="1"/>
  <c r="K254"/>
  <c r="H254" s="1"/>
  <c r="P248"/>
  <c r="H36"/>
  <c r="I35"/>
  <c r="H35" s="1"/>
  <c r="G10" i="7" s="1"/>
  <c r="F10" s="1"/>
  <c r="M217" i="4"/>
  <c r="P254" l="1"/>
  <c r="M254" s="1"/>
  <c r="M248"/>
  <c r="M243"/>
  <c r="H57" i="7"/>
  <c r="B59" l="1"/>
  <c r="B58"/>
  <c r="B62"/>
  <c r="L57" l="1"/>
  <c r="E8"/>
  <c r="D8"/>
  <c r="E7"/>
  <c r="M54"/>
  <c r="L54"/>
  <c r="M53"/>
  <c r="L53"/>
  <c r="K53"/>
  <c r="M52"/>
  <c r="L52"/>
  <c r="M51"/>
  <c r="M50"/>
  <c r="L50"/>
  <c r="M49"/>
  <c r="L49"/>
  <c r="M48"/>
  <c r="M47"/>
  <c r="L47"/>
  <c r="M46"/>
  <c r="I54"/>
  <c r="H54"/>
  <c r="I53"/>
  <c r="H53"/>
  <c r="G53"/>
  <c r="I52"/>
  <c r="H52"/>
  <c r="I51"/>
  <c r="I50"/>
  <c r="H50"/>
  <c r="I49"/>
  <c r="H49"/>
  <c r="I48"/>
  <c r="I47"/>
  <c r="H47"/>
  <c r="I46"/>
  <c r="M41"/>
  <c r="L41"/>
  <c r="M40"/>
  <c r="L40"/>
  <c r="M39"/>
  <c r="L39"/>
  <c r="M38"/>
  <c r="L38"/>
  <c r="M37"/>
  <c r="L37"/>
  <c r="K37"/>
  <c r="J37" s="1"/>
  <c r="M35"/>
  <c r="L35"/>
  <c r="L34"/>
  <c r="K34"/>
  <c r="J34" s="1"/>
  <c r="M32"/>
  <c r="L32"/>
  <c r="M31"/>
  <c r="L31"/>
  <c r="J31" s="1"/>
  <c r="M30"/>
  <c r="M28"/>
  <c r="L28"/>
  <c r="M27"/>
  <c r="L27"/>
  <c r="M26"/>
  <c r="L26"/>
  <c r="M25"/>
  <c r="L25"/>
  <c r="M24"/>
  <c r="L24"/>
  <c r="M23"/>
  <c r="L23"/>
  <c r="M22"/>
  <c r="L22"/>
  <c r="M21"/>
  <c r="L21"/>
  <c r="M20"/>
  <c r="M19"/>
  <c r="M18"/>
  <c r="M17"/>
  <c r="L15"/>
  <c r="L14"/>
  <c r="J14" s="1"/>
  <c r="L13"/>
  <c r="J13" s="1"/>
  <c r="I41"/>
  <c r="F41" s="1"/>
  <c r="I40"/>
  <c r="F40" s="1"/>
  <c r="I39"/>
  <c r="F39" s="1"/>
  <c r="I38"/>
  <c r="F38" s="1"/>
  <c r="I37"/>
  <c r="F37" s="1"/>
  <c r="I35"/>
  <c r="F35" s="1"/>
  <c r="I32"/>
  <c r="F32" s="1"/>
  <c r="I31"/>
  <c r="F31" s="1"/>
  <c r="I30"/>
  <c r="F30" s="1"/>
  <c r="I28"/>
  <c r="F28" s="1"/>
  <c r="I27"/>
  <c r="F27" s="1"/>
  <c r="I26"/>
  <c r="F26" s="1"/>
  <c r="I25"/>
  <c r="F25" s="1"/>
  <c r="I24"/>
  <c r="F24" s="1"/>
  <c r="I23"/>
  <c r="F23" s="1"/>
  <c r="I22"/>
  <c r="F22" s="1"/>
  <c r="I21"/>
  <c r="F21" s="1"/>
  <c r="I20"/>
  <c r="F20" s="1"/>
  <c r="I19"/>
  <c r="F19" s="1"/>
  <c r="I18"/>
  <c r="F18" s="1"/>
  <c r="I17"/>
  <c r="F17" s="1"/>
  <c r="E54"/>
  <c r="E53"/>
  <c r="D53"/>
  <c r="E52"/>
  <c r="D52"/>
  <c r="E51"/>
  <c r="E50"/>
  <c r="D50"/>
  <c r="E49"/>
  <c r="D49"/>
  <c r="E48"/>
  <c r="E47"/>
  <c r="D47"/>
  <c r="E46"/>
  <c r="E41"/>
  <c r="D41"/>
  <c r="E40"/>
  <c r="D40"/>
  <c r="E39"/>
  <c r="D39"/>
  <c r="E38"/>
  <c r="D38"/>
  <c r="E37"/>
  <c r="D37"/>
  <c r="E35"/>
  <c r="E33" s="1"/>
  <c r="E55" s="1"/>
  <c r="D35"/>
  <c r="D34"/>
  <c r="D33" s="1"/>
  <c r="E32"/>
  <c r="D32"/>
  <c r="E31"/>
  <c r="D31"/>
  <c r="E30"/>
  <c r="E28"/>
  <c r="D28"/>
  <c r="E27"/>
  <c r="D27"/>
  <c r="E26"/>
  <c r="D26"/>
  <c r="E25"/>
  <c r="D25"/>
  <c r="E24"/>
  <c r="D24"/>
  <c r="E23"/>
  <c r="D23"/>
  <c r="E22"/>
  <c r="D22"/>
  <c r="E21"/>
  <c r="D21"/>
  <c r="E20"/>
  <c r="E19"/>
  <c r="E18"/>
  <c r="E17"/>
  <c r="C34"/>
  <c r="D238" i="4"/>
  <c r="L51" i="7"/>
  <c r="H51"/>
  <c r="F233" i="4"/>
  <c r="D51" i="7" s="1"/>
  <c r="D233" i="4"/>
  <c r="C51" i="7" s="1"/>
  <c r="D229" i="4"/>
  <c r="D225"/>
  <c r="K48" i="7"/>
  <c r="G48"/>
  <c r="D223" i="4"/>
  <c r="C206"/>
  <c r="F197"/>
  <c r="F193"/>
  <c r="F189"/>
  <c r="F185"/>
  <c r="C188"/>
  <c r="D176"/>
  <c r="D172"/>
  <c r="D168"/>
  <c r="D166"/>
  <c r="C166" s="1"/>
  <c r="L20" i="7"/>
  <c r="J20" s="1"/>
  <c r="F99" i="4"/>
  <c r="F96" s="1"/>
  <c r="D20" i="7" s="1"/>
  <c r="D99" i="4"/>
  <c r="D96" s="1"/>
  <c r="L19" i="7"/>
  <c r="J19" s="1"/>
  <c r="L18"/>
  <c r="J18" s="1"/>
  <c r="F89" i="4"/>
  <c r="F86" s="1"/>
  <c r="D18" i="7" s="1"/>
  <c r="D89" i="4"/>
  <c r="L17" i="7"/>
  <c r="J17" s="1"/>
  <c r="D153" i="4"/>
  <c r="C153" s="1"/>
  <c r="D140"/>
  <c r="C140" s="1"/>
  <c r="D135"/>
  <c r="C135" s="1"/>
  <c r="D128"/>
  <c r="C128" s="1"/>
  <c r="D122"/>
  <c r="C122" s="1"/>
  <c r="D116"/>
  <c r="C116" s="1"/>
  <c r="F94"/>
  <c r="F91" s="1"/>
  <c r="D19" i="7" s="1"/>
  <c r="D94" i="4"/>
  <c r="F84"/>
  <c r="F81" s="1"/>
  <c r="D17" i="7" s="1"/>
  <c r="D84" i="4"/>
  <c r="C109"/>
  <c r="D102"/>
  <c r="L30" i="7"/>
  <c r="J30" s="1"/>
  <c r="F75" i="4"/>
  <c r="F39"/>
  <c r="D39"/>
  <c r="I21"/>
  <c r="M33"/>
  <c r="M32"/>
  <c r="N31"/>
  <c r="H33"/>
  <c r="H32"/>
  <c r="I31"/>
  <c r="D38"/>
  <c r="C38" s="1"/>
  <c r="D37"/>
  <c r="C37" s="1"/>
  <c r="C36"/>
  <c r="D31"/>
  <c r="C31" s="1"/>
  <c r="C102" l="1"/>
  <c r="D100"/>
  <c r="C20" i="7"/>
  <c r="B20" s="1"/>
  <c r="C168" i="4"/>
  <c r="C39" i="7"/>
  <c r="B39" s="1"/>
  <c r="C225" i="4"/>
  <c r="C49" i="7"/>
  <c r="B49" s="1"/>
  <c r="J21"/>
  <c r="J23"/>
  <c r="J25"/>
  <c r="J27"/>
  <c r="F146" i="4"/>
  <c r="F144" s="1"/>
  <c r="D30" i="7" s="1"/>
  <c r="D16" s="1"/>
  <c r="F79" i="4"/>
  <c r="C176"/>
  <c r="C41" i="7"/>
  <c r="C238" i="4"/>
  <c r="C54" i="7"/>
  <c r="B54" s="1"/>
  <c r="J15"/>
  <c r="J32"/>
  <c r="J35"/>
  <c r="C172" i="4"/>
  <c r="C40" i="7"/>
  <c r="C229" i="4"/>
  <c r="C50" i="7"/>
  <c r="B50" s="1"/>
  <c r="J22"/>
  <c r="J24"/>
  <c r="J26"/>
  <c r="J28"/>
  <c r="L36"/>
  <c r="C57" i="4"/>
  <c r="C75"/>
  <c r="C84"/>
  <c r="C94"/>
  <c r="C96"/>
  <c r="C99"/>
  <c r="C233"/>
  <c r="C89"/>
  <c r="D217"/>
  <c r="C48" i="7" s="1"/>
  <c r="M31" i="4"/>
  <c r="M30"/>
  <c r="H31"/>
  <c r="H30"/>
  <c r="D131"/>
  <c r="D161"/>
  <c r="D185"/>
  <c r="C185" s="1"/>
  <c r="D146"/>
  <c r="C104"/>
  <c r="D81"/>
  <c r="D91"/>
  <c r="D111"/>
  <c r="C24" i="7" s="1"/>
  <c r="D129" i="4"/>
  <c r="C129" s="1"/>
  <c r="D137"/>
  <c r="D149"/>
  <c r="D86"/>
  <c r="B41" i="7"/>
  <c r="D189" i="4"/>
  <c r="C189" s="1"/>
  <c r="D197"/>
  <c r="C197" s="1"/>
  <c r="C39"/>
  <c r="D193"/>
  <c r="C193" s="1"/>
  <c r="I22"/>
  <c r="H22" s="1"/>
  <c r="N21"/>
  <c r="N23"/>
  <c r="M23" s="1"/>
  <c r="H21"/>
  <c r="I23"/>
  <c r="H23" s="1"/>
  <c r="N22"/>
  <c r="M22" s="1"/>
  <c r="F49" i="7"/>
  <c r="F54"/>
  <c r="J54"/>
  <c r="K63"/>
  <c r="L33"/>
  <c r="M33"/>
  <c r="D202" i="4"/>
  <c r="B23" i="7"/>
  <c r="B34"/>
  <c r="B53"/>
  <c r="K12"/>
  <c r="F183" i="4"/>
  <c r="D46" i="7" s="1"/>
  <c r="H46"/>
  <c r="J49"/>
  <c r="F50"/>
  <c r="F51"/>
  <c r="J51"/>
  <c r="B31"/>
  <c r="L12"/>
  <c r="L11" s="1"/>
  <c r="K33"/>
  <c r="F52"/>
  <c r="J53"/>
  <c r="B13"/>
  <c r="I33"/>
  <c r="F53"/>
  <c r="J52"/>
  <c r="L16"/>
  <c r="L46"/>
  <c r="B51"/>
  <c r="B35"/>
  <c r="K39"/>
  <c r="J39" s="1"/>
  <c r="K41"/>
  <c r="J41" s="1"/>
  <c r="K38"/>
  <c r="J38" s="1"/>
  <c r="K40"/>
  <c r="J40" s="1"/>
  <c r="G47"/>
  <c r="F47" s="1"/>
  <c r="K47"/>
  <c r="J47" s="1"/>
  <c r="J50"/>
  <c r="D12"/>
  <c r="C12"/>
  <c r="C11" s="1"/>
  <c r="B40"/>
  <c r="B52"/>
  <c r="B37"/>
  <c r="D36"/>
  <c r="C33"/>
  <c r="B33" s="1"/>
  <c r="B14"/>
  <c r="D105" i="4"/>
  <c r="D118"/>
  <c r="D35"/>
  <c r="C10" i="7" s="1"/>
  <c r="B10" s="1"/>
  <c r="D8" i="4"/>
  <c r="C8" s="1"/>
  <c r="F80" l="1"/>
  <c r="C146"/>
  <c r="C118"/>
  <c r="C25" i="7"/>
  <c r="C86" i="4"/>
  <c r="C18" i="7"/>
  <c r="C131" i="4"/>
  <c r="C27" i="7"/>
  <c r="C161" i="4"/>
  <c r="C38" i="7"/>
  <c r="B38" s="1"/>
  <c r="C79" i="4"/>
  <c r="D15" i="7"/>
  <c r="C202" i="4"/>
  <c r="C47" i="7"/>
  <c r="B47" s="1"/>
  <c r="C137" i="4"/>
  <c r="C28" i="7"/>
  <c r="C81" i="4"/>
  <c r="C17" i="7"/>
  <c r="B17" s="1"/>
  <c r="C105" i="4"/>
  <c r="C22" i="7"/>
  <c r="C149" i="4"/>
  <c r="C32" i="7"/>
  <c r="B32" s="1"/>
  <c r="C91" i="4"/>
  <c r="C19" i="7"/>
  <c r="B19" s="1"/>
  <c r="J12"/>
  <c r="K11"/>
  <c r="J11" s="1"/>
  <c r="M55"/>
  <c r="M63" s="1"/>
  <c r="J33"/>
  <c r="I55"/>
  <c r="I63" s="1"/>
  <c r="F33"/>
  <c r="C111" i="4"/>
  <c r="D183"/>
  <c r="C35"/>
  <c r="B18" i="7"/>
  <c r="B28"/>
  <c r="D123" i="4"/>
  <c r="B24" i="7"/>
  <c r="B27"/>
  <c r="C7"/>
  <c r="B7" s="1"/>
  <c r="I20" i="4"/>
  <c r="I257" s="1"/>
  <c r="I258" s="1"/>
  <c r="M21"/>
  <c r="M20" s="1"/>
  <c r="N20"/>
  <c r="H20"/>
  <c r="G9" i="7" s="1"/>
  <c r="F9" s="1"/>
  <c r="B12"/>
  <c r="C8"/>
  <c r="B8" s="1"/>
  <c r="K36"/>
  <c r="J36" s="1"/>
  <c r="M34" i="4"/>
  <c r="H34"/>
  <c r="N257" l="1"/>
  <c r="N258" s="1"/>
  <c r="K9" i="7"/>
  <c r="J9" s="1"/>
  <c r="C36"/>
  <c r="B36" s="1"/>
  <c r="C46"/>
  <c r="D243" i="4"/>
  <c r="C123"/>
  <c r="C26" i="7"/>
  <c r="B26" s="1"/>
  <c r="D11"/>
  <c r="B11" s="1"/>
  <c r="B15"/>
  <c r="C100" i="4"/>
  <c r="C21" i="7"/>
  <c r="B21" s="1"/>
  <c r="C183" i="4"/>
  <c r="B22" i="7"/>
  <c r="B25"/>
  <c r="F221" i="4"/>
  <c r="D144"/>
  <c r="C30" i="7" l="1"/>
  <c r="D80" i="4"/>
  <c r="D245" s="1"/>
  <c r="D248" s="1"/>
  <c r="D254" s="1"/>
  <c r="C144"/>
  <c r="B46" i="7"/>
  <c r="C45"/>
  <c r="K16"/>
  <c r="J16" s="1"/>
  <c r="J46"/>
  <c r="K45"/>
  <c r="G45"/>
  <c r="F46"/>
  <c r="F223" i="4"/>
  <c r="F251" s="1"/>
  <c r="C251" l="1"/>
  <c r="C57" i="7"/>
  <c r="C63" s="1"/>
  <c r="G63"/>
  <c r="C223" i="4"/>
  <c r="D60" i="7"/>
  <c r="B60" s="1"/>
  <c r="C80" i="4"/>
  <c r="G55" i="7"/>
  <c r="K55"/>
  <c r="B30"/>
  <c r="C16"/>
  <c r="F217" i="4"/>
  <c r="C217" l="1"/>
  <c r="F243"/>
  <c r="D48" i="7"/>
  <c r="B16"/>
  <c r="C55"/>
  <c r="L48"/>
  <c r="C243" i="4" l="1"/>
  <c r="F245"/>
  <c r="H48" i="7"/>
  <c r="J48"/>
  <c r="L45"/>
  <c r="B61"/>
  <c r="B48"/>
  <c r="D45"/>
  <c r="C245" i="4" l="1"/>
  <c r="F248"/>
  <c r="L55" i="7"/>
  <c r="J45"/>
  <c r="B45"/>
  <c r="D55"/>
  <c r="H45"/>
  <c r="F48"/>
  <c r="F254" i="4" l="1"/>
  <c r="C254" s="1"/>
  <c r="C248"/>
  <c r="D258" s="1"/>
  <c r="D57" i="7"/>
  <c r="B55"/>
  <c r="J57"/>
  <c r="J55"/>
  <c r="H55"/>
  <c r="F45"/>
  <c r="F57" l="1"/>
  <c r="F55"/>
  <c r="L63"/>
  <c r="J63" s="1"/>
  <c r="B57"/>
  <c r="D63"/>
  <c r="B63" s="1"/>
  <c r="H63" l="1"/>
  <c r="F63" s="1"/>
</calcChain>
</file>

<file path=xl/sharedStrings.xml><?xml version="1.0" encoding="utf-8"?>
<sst xmlns="http://schemas.openxmlformats.org/spreadsheetml/2006/main" count="1914" uniqueCount="393">
  <si>
    <t>Unităţi în state – total la 01.01</t>
  </si>
  <si>
    <t>Unităţi în state – total la 01.09</t>
  </si>
  <si>
    <t>inclusiv</t>
  </si>
  <si>
    <r>
      <t xml:space="preserve">            </t>
    </r>
    <r>
      <rPr>
        <sz val="14"/>
        <color theme="1"/>
        <rFont val="Times New Roman"/>
        <family val="1"/>
        <charset val="204"/>
      </rPr>
      <t xml:space="preserve">L.Ş                 Conducatorul </t>
    </r>
  </si>
  <si>
    <t xml:space="preserve">                                </t>
  </si>
  <si>
    <t xml:space="preserve">                                  Contabil – şef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</si>
  <si>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</si>
  <si>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</si>
  <si>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</si>
  <si>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</si>
  <si>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</si>
  <si>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</si>
  <si>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</si>
  <si>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</si>
  <si>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</si>
  <si>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</si>
  <si>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</si>
  <si>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</si>
  <si>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</si>
  <si>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</si>
  <si>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</si>
  <si>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</si>
  <si>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</si>
  <si>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</si>
  <si>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</si>
  <si>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</si>
  <si>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</si>
  <si>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11.4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</si>
  <si>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</si>
  <si>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</si>
  <si>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</si>
  <si>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</si>
  <si>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</si>
  <si>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</si>
  <si>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</si>
  <si>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</si>
  <si>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</si>
  <si>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</si>
  <si>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</si>
  <si>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14.4</t>
  </si>
  <si>
    <t>consumul (kw)</t>
  </si>
  <si>
    <t>calculare</t>
  </si>
  <si>
    <t>tur - retur pe o zi ( km)</t>
  </si>
  <si>
    <t>nr.de persoane</t>
  </si>
  <si>
    <t>nr de zile</t>
  </si>
  <si>
    <t>lemne</t>
  </si>
  <si>
    <t>tariful (lei)</t>
  </si>
  <si>
    <t>tarif p/u o luna ( lei )</t>
  </si>
  <si>
    <t>total</t>
  </si>
  <si>
    <t>Total</t>
  </si>
  <si>
    <t>consumul (m3 )</t>
  </si>
  <si>
    <t>A</t>
  </si>
  <si>
    <t>a cladirilor</t>
  </si>
  <si>
    <t>utilajului</t>
  </si>
  <si>
    <t>inventarului</t>
  </si>
  <si>
    <t>drumul tur-retur ( lei ) p/u o persoana</t>
  </si>
  <si>
    <t>deratizare</t>
  </si>
  <si>
    <t>analiza apei</t>
  </si>
  <si>
    <t>222970 - Servicii bancare</t>
  </si>
  <si>
    <t>comision bancar ( % ), conf. contract.</t>
  </si>
  <si>
    <t>19.</t>
  </si>
  <si>
    <t>20.</t>
  </si>
  <si>
    <t>echipamentul de laborator</t>
  </si>
  <si>
    <t>tehnicii de calcul</t>
  </si>
  <si>
    <t>utilajul medical</t>
  </si>
  <si>
    <t>21.</t>
  </si>
  <si>
    <t>316.110 - Procurarea inventar gospodaresc , mobila</t>
  </si>
  <si>
    <t>21.1</t>
  </si>
  <si>
    <t>21.2</t>
  </si>
  <si>
    <t>21.3</t>
  </si>
  <si>
    <t>22.</t>
  </si>
  <si>
    <t>21.8</t>
  </si>
  <si>
    <t>23.1</t>
  </si>
  <si>
    <t>gaz ( in butelii )</t>
  </si>
  <si>
    <t>consumul (buc. )</t>
  </si>
  <si>
    <t>tariful (lei) p/u o unit.</t>
  </si>
  <si>
    <t>Carbuni</t>
  </si>
  <si>
    <t>consumul (t. )</t>
  </si>
  <si>
    <t>23.</t>
  </si>
  <si>
    <t>literatura didactica</t>
  </si>
  <si>
    <t>literatura artistica</t>
  </si>
  <si>
    <t>jocuri p/u copii</t>
  </si>
  <si>
    <t>24.1</t>
  </si>
  <si>
    <t>24.2</t>
  </si>
  <si>
    <t>24.3</t>
  </si>
  <si>
    <t>nr. de zile</t>
  </si>
  <si>
    <t>26.</t>
  </si>
  <si>
    <t>333110 - Procurarea producelor alimentare</t>
  </si>
  <si>
    <t>26.1</t>
  </si>
  <si>
    <t>26.2</t>
  </si>
  <si>
    <t>26.3</t>
  </si>
  <si>
    <t>26.4</t>
  </si>
  <si>
    <t>25.1</t>
  </si>
  <si>
    <t>25.2</t>
  </si>
  <si>
    <t>25.3</t>
  </si>
  <si>
    <t>costul la o unitate</t>
  </si>
  <si>
    <t>suma = r. 25.1*r.25.2</t>
  </si>
  <si>
    <t>nr. (bucati )________</t>
  </si>
  <si>
    <t>suma = r. 25.4*r.25.5</t>
  </si>
  <si>
    <t>suma = r. 25.7*r.25.8</t>
  </si>
  <si>
    <t>suma = r. 25.10*r.25.11</t>
  </si>
  <si>
    <t>27.</t>
  </si>
  <si>
    <t>334110 - Procurarea medicamentelor si materialelor sanitare</t>
  </si>
  <si>
    <t>28.</t>
  </si>
  <si>
    <t>335110 - Procurarea materialelor in scopuri didactice</t>
  </si>
  <si>
    <t>29.</t>
  </si>
  <si>
    <t>336.110 - Procurarea materialelor de uz gospodaresc si rechizite de birou</t>
  </si>
  <si>
    <t>30.</t>
  </si>
  <si>
    <t>337110 - Procurarea materialelor de constructie</t>
  </si>
  <si>
    <t>338110 - Procurarea accesorilor de pat , imbracamintei , incaltamintei</t>
  </si>
  <si>
    <t>32</t>
  </si>
  <si>
    <t>339110 - Procurarea altor materiale= r. 32.3</t>
  </si>
  <si>
    <t xml:space="preserve">costul 1 km ( lei) </t>
  </si>
  <si>
    <t>consumul (m3. )</t>
  </si>
  <si>
    <t>Repartizarea cheltuielulor ce se vor efectua din contul  mijloacelor</t>
  </si>
  <si>
    <t>drumul tur-retur p/u o persoana</t>
  </si>
  <si>
    <t>nr de zile pe an p/u o pers.</t>
  </si>
  <si>
    <t>317.110 - Procurarea programei</t>
  </si>
  <si>
    <t>costul programei</t>
  </si>
  <si>
    <t>24.</t>
  </si>
  <si>
    <t>24.4</t>
  </si>
  <si>
    <t>24.5</t>
  </si>
  <si>
    <t xml:space="preserve">25. </t>
  </si>
  <si>
    <t>25.1.1</t>
  </si>
  <si>
    <t>25.1.2</t>
  </si>
  <si>
    <t>25.1.3</t>
  </si>
  <si>
    <t>25.2.1</t>
  </si>
  <si>
    <t>25.2.2</t>
  </si>
  <si>
    <t>25.2.3</t>
  </si>
  <si>
    <t>25.3.1</t>
  </si>
  <si>
    <t>25.3.2</t>
  </si>
  <si>
    <t>25.3.3</t>
  </si>
  <si>
    <t>26.5</t>
  </si>
  <si>
    <t>26.6</t>
  </si>
  <si>
    <t>26.7</t>
  </si>
  <si>
    <t>26.8</t>
  </si>
  <si>
    <t>26.9</t>
  </si>
  <si>
    <t>26.10</t>
  </si>
  <si>
    <t>26.11</t>
  </si>
  <si>
    <t>26.12</t>
  </si>
  <si>
    <t>331.110 - Combustibil , carburanti si lubrifianti = (r.25.1.3+r.25.2.3 +r.25.3.3)</t>
  </si>
  <si>
    <t>suma (mii lei )= (r.25.1.1*r.25.1.2)/1000</t>
  </si>
  <si>
    <t>suma (mii lei )= (r.25.2.1*r.25.2.2)/1000</t>
  </si>
  <si>
    <t>suma (mii lei )= (r.25.3.1*r.25.3.2)/1000</t>
  </si>
  <si>
    <t>332110 - Procurarea pieselor de schimb= r.26.3+r.26.6+r.26.9+r.26.12</t>
  </si>
  <si>
    <t>27.1</t>
  </si>
  <si>
    <t>27.2</t>
  </si>
  <si>
    <t>27.3</t>
  </si>
  <si>
    <t>27.4</t>
  </si>
  <si>
    <t>31.</t>
  </si>
  <si>
    <t>33</t>
  </si>
  <si>
    <t>33.1</t>
  </si>
  <si>
    <t>33.2</t>
  </si>
  <si>
    <t>33.3</t>
  </si>
  <si>
    <t>TOTAL CHELTUIELILE = r.15+r.16++++++r.33</t>
  </si>
  <si>
    <t>medicamente</t>
  </si>
  <si>
    <t>material sanitar</t>
  </si>
  <si>
    <t>inventar gospod.</t>
  </si>
  <si>
    <t>mobilier</t>
  </si>
  <si>
    <t>material de uz gospod.</t>
  </si>
  <si>
    <t>rechizite de birou</t>
  </si>
  <si>
    <t>L.S</t>
  </si>
  <si>
    <t xml:space="preserve">apa </t>
  </si>
  <si>
    <t>des. Progr.p/u o luna</t>
  </si>
  <si>
    <t>abonament pe o luna</t>
  </si>
  <si>
    <t>convorbiri pe o luna</t>
  </si>
  <si>
    <t>Total = (r. 21.1+++21.8)/1000</t>
  </si>
  <si>
    <t>petrol.motorina</t>
  </si>
  <si>
    <t>25.4</t>
  </si>
  <si>
    <t>25.4.1</t>
  </si>
  <si>
    <t>25.4.2</t>
  </si>
  <si>
    <t>25.4.3</t>
  </si>
  <si>
    <t>consumul (l. )</t>
  </si>
  <si>
    <t>suma (mii lei )= (r.25.4.1*r.25.4.2)/1000</t>
  </si>
  <si>
    <t>nr. De unitati m/a</t>
  </si>
  <si>
    <t>Total general</t>
  </si>
  <si>
    <t>denumirea</t>
  </si>
  <si>
    <t>Conducatorul</t>
  </si>
  <si>
    <t>Contabil -sef</t>
  </si>
  <si>
    <t>311.120 - Reparatii capitale ale cladirilor</t>
  </si>
  <si>
    <t>nr. copii m/a</t>
  </si>
  <si>
    <t>nr.de copii transportati</t>
  </si>
  <si>
    <t>nr.de copii m/a</t>
  </si>
  <si>
    <t>copii - zile  p/u toti copii</t>
  </si>
  <si>
    <t>norma pe zi p/u  un copil( lei)</t>
  </si>
  <si>
    <t>TDS</t>
  </si>
  <si>
    <t>Estimat 2023</t>
  </si>
  <si>
    <t>Estimat 2024</t>
  </si>
  <si>
    <t>x</t>
  </si>
  <si>
    <t>Servicii 222.000 –TOTAL= ( r.17.1+r.17.2+……..r17.13)</t>
  </si>
  <si>
    <t>222.110 energia electrica= r. 17.1.3</t>
  </si>
  <si>
    <t>suma (mii lei )= (r.17.1.1*r.17.1.2)/1000</t>
  </si>
  <si>
    <t>222.120 - gaze naturale = r. 17.2.3</t>
  </si>
  <si>
    <t>suma (mii lei )= (r.17.2.1*r.17.2.2)/1000</t>
  </si>
  <si>
    <t>222.140-Apa si canalizare = r.17.3.3</t>
  </si>
  <si>
    <t>suma (mii lei )= (r.17.3.1*r.17.3.2)/1000</t>
  </si>
  <si>
    <t>222.190 - Sulubritate = r.17.4.3</t>
  </si>
  <si>
    <t>suma (mii lei )= (r.17.4.1*r.17.4.2)/1000</t>
  </si>
  <si>
    <t>222.210 Serv. Informationale (internet )- total = r 17.5.2</t>
  </si>
  <si>
    <t>suma anuala ( mii le = ( r.17.5.3*12 luni )/1000</t>
  </si>
  <si>
    <t>222.220 - Servicii de telecomunicatii (telefon) = r.17.6.1+r.17.6.2</t>
  </si>
  <si>
    <t>222.400 - Servicii de transport = r.17.7.5</t>
  </si>
  <si>
    <t>17.8.</t>
  </si>
  <si>
    <t>222.500 -Servicii de reparatie curenta = r. 17.8.4</t>
  </si>
  <si>
    <t>cazarea , deurne (lei) = 155 lei*r.17.9.1*r.17.9.2</t>
  </si>
  <si>
    <t>222710 - Deplasari in serviciu in interiorul tarii = r. 17.10.4</t>
  </si>
  <si>
    <t>222810 - Servicii medicale = r. 17.11.3</t>
  </si>
  <si>
    <t>17.13</t>
  </si>
  <si>
    <t>222.990 - Servicii neatribuite altor  alineate = 17.13.7</t>
  </si>
  <si>
    <t>17.1</t>
  </si>
  <si>
    <t>17.1.1</t>
  </si>
  <si>
    <t>17.1.2</t>
  </si>
  <si>
    <t>17.1.3</t>
  </si>
  <si>
    <t>17.2</t>
  </si>
  <si>
    <t>17.2.1</t>
  </si>
  <si>
    <t>17.2.2</t>
  </si>
  <si>
    <t>17.2.3</t>
  </si>
  <si>
    <t>17.3</t>
  </si>
  <si>
    <t>17.3.1</t>
  </si>
  <si>
    <t>17.3.2</t>
  </si>
  <si>
    <t>17.3.3</t>
  </si>
  <si>
    <t>17.4</t>
  </si>
  <si>
    <t>17.4.1</t>
  </si>
  <si>
    <t>17.4.2</t>
  </si>
  <si>
    <t>17.4.3</t>
  </si>
  <si>
    <t>17.5</t>
  </si>
  <si>
    <t>17.5.1</t>
  </si>
  <si>
    <t>17.5.2</t>
  </si>
  <si>
    <t>17.5.3</t>
  </si>
  <si>
    <t>17.5.4</t>
  </si>
  <si>
    <t>17.6</t>
  </si>
  <si>
    <t>17.6.1</t>
  </si>
  <si>
    <t>17.6.2</t>
  </si>
  <si>
    <t>17.6.3</t>
  </si>
  <si>
    <t>17.7</t>
  </si>
  <si>
    <t>17.7.1</t>
  </si>
  <si>
    <t>17.7.2</t>
  </si>
  <si>
    <t>17.7.4</t>
  </si>
  <si>
    <t>17.7.3</t>
  </si>
  <si>
    <t>17.7.5</t>
  </si>
  <si>
    <t>17.8.1</t>
  </si>
  <si>
    <t>17.8.2</t>
  </si>
  <si>
    <t>17.8.3</t>
  </si>
  <si>
    <t>17.8.4</t>
  </si>
  <si>
    <t>Total =(r17.8.1+17.8.2+ 17.8.3)/1000</t>
  </si>
  <si>
    <t>17.9</t>
  </si>
  <si>
    <t>17.9.1</t>
  </si>
  <si>
    <t>17.9.2</t>
  </si>
  <si>
    <t>17.9.3</t>
  </si>
  <si>
    <t>17.9.4</t>
  </si>
  <si>
    <t>17.9.5</t>
  </si>
  <si>
    <t>17.10</t>
  </si>
  <si>
    <t>17.10.1</t>
  </si>
  <si>
    <t>17.10.2</t>
  </si>
  <si>
    <t>17.10.3</t>
  </si>
  <si>
    <t>17.10.4</t>
  </si>
  <si>
    <t>х</t>
  </si>
  <si>
    <t>00448</t>
  </si>
  <si>
    <t>18.</t>
  </si>
  <si>
    <t>17.11</t>
  </si>
  <si>
    <t>17.11.1</t>
  </si>
  <si>
    <t>17.11.2</t>
  </si>
  <si>
    <t>17.11.3</t>
  </si>
  <si>
    <t>17.12.</t>
  </si>
  <si>
    <t>17.12.1</t>
  </si>
  <si>
    <t>17.12.2</t>
  </si>
  <si>
    <t xml:space="preserve">222.980 - Abonarea= </t>
  </si>
  <si>
    <t>17.14</t>
  </si>
  <si>
    <t>17.14.1</t>
  </si>
  <si>
    <t>17.14.2</t>
  </si>
  <si>
    <t>17.14.3</t>
  </si>
  <si>
    <t xml:space="preserve">Remunerarea muncii 211100 – TOTAL </t>
  </si>
  <si>
    <t xml:space="preserve">Contributii de asigurari sociale de stat - 212100  – TOTAL </t>
  </si>
  <si>
    <t>Total =(r.17.11.1+ r.17.11.2) /1000</t>
  </si>
  <si>
    <t>suma (mii lei) =(r.17.10.1*r17.10.2* r.17.10.3)/1000</t>
  </si>
  <si>
    <t>suma (mii lei) = (r.17.9.3+r.17.9.4)/1000</t>
  </si>
  <si>
    <t>chel.= (r.15*r17.12.1)/100</t>
  </si>
  <si>
    <t>23.2</t>
  </si>
  <si>
    <t>27.5</t>
  </si>
  <si>
    <t>Calcul (mii lei = (r.27.3*27.4.)/1000)</t>
  </si>
  <si>
    <t>nr. zile alimentare</t>
  </si>
  <si>
    <t>vesela</t>
  </si>
  <si>
    <t>resurse colectate (mij.speciale)</t>
  </si>
  <si>
    <t>Proiect 2022</t>
  </si>
  <si>
    <t>17.6a</t>
  </si>
  <si>
    <t>222.300 - Servicii de locațiune</t>
  </si>
  <si>
    <t>272500 Compensati banesti personal didactic</t>
  </si>
  <si>
    <t xml:space="preserve">318.110 - Procurarea altor mijloace fixe </t>
  </si>
  <si>
    <t xml:space="preserve">273.500 - alte prestari sociale </t>
  </si>
  <si>
    <t xml:space="preserve"> </t>
  </si>
  <si>
    <t>Unităţi în state – total media anuala (r.12*8luni+ r.13*4luni)/12luni</t>
  </si>
  <si>
    <t>suma anuala (mii lei) = (r.17.6.1+r.17.6.2)*12 luni)/ 1000</t>
  </si>
  <si>
    <t>suma anuala ( mii le = (r.17.5.1*12 luni )/1000</t>
  </si>
  <si>
    <t>suma (mii lei) = r.17.7.1*r.17.7.2* r.17.7.3*r.17.7.4)/1000</t>
  </si>
  <si>
    <t>314.110 - Procurarea masinilor si utilajului</t>
  </si>
  <si>
    <t>Total =( r.33.1+ r.33.2)</t>
  </si>
  <si>
    <t>componenta raională</t>
  </si>
  <si>
    <t>dejun cald</t>
  </si>
  <si>
    <t>compensații bănești</t>
  </si>
  <si>
    <t>educația incluzivă</t>
  </si>
  <si>
    <t>resurse colectate</t>
  </si>
  <si>
    <t>Contingent de elevi si clase</t>
  </si>
  <si>
    <t>denumirea institutiei</t>
  </si>
  <si>
    <t>Prognoza la 01.09.2023</t>
  </si>
  <si>
    <t xml:space="preserve">numar de </t>
  </si>
  <si>
    <t>clase</t>
  </si>
  <si>
    <t>elevi</t>
  </si>
  <si>
    <t>I</t>
  </si>
  <si>
    <t>II</t>
  </si>
  <si>
    <t>III</t>
  </si>
  <si>
    <t>IV</t>
  </si>
  <si>
    <t>incl.cl.compl.</t>
  </si>
  <si>
    <t>V</t>
  </si>
  <si>
    <t>VI</t>
  </si>
  <si>
    <t>VII</t>
  </si>
  <si>
    <t>VIII</t>
  </si>
  <si>
    <t>IX</t>
  </si>
  <si>
    <t>X</t>
  </si>
  <si>
    <t>XI</t>
  </si>
  <si>
    <t>XII</t>
  </si>
  <si>
    <t>TOTAL GENER.</t>
  </si>
  <si>
    <t>Conducatorul  institutiei</t>
  </si>
  <si>
    <t>Anul de studii :</t>
  </si>
  <si>
    <t>Prognoza la 01.09.2024</t>
  </si>
  <si>
    <t>222.600 - Formarea profesionala r.17.9.5</t>
  </si>
  <si>
    <t>17.11a</t>
  </si>
  <si>
    <t>222940 Servicii paza</t>
  </si>
  <si>
    <t>conform formulei</t>
  </si>
  <si>
    <t>comp. raionala</t>
  </si>
  <si>
    <t>educ.incl.</t>
  </si>
  <si>
    <t>Control</t>
  </si>
  <si>
    <t>Conform formulei</t>
  </si>
  <si>
    <t>Inclusiv  1-4</t>
  </si>
  <si>
    <t xml:space="preserve">                5-9</t>
  </si>
  <si>
    <t xml:space="preserve">                10-12</t>
  </si>
  <si>
    <t>Numarul de elevi ponderati - Total</t>
  </si>
  <si>
    <t>Inclusiv  1-4 ( r.1.1*0.83)</t>
  </si>
  <si>
    <t xml:space="preserve">                5-9 (r.1.2*1.0)</t>
  </si>
  <si>
    <t xml:space="preserve">                10-12 (r.1.3*1.22)</t>
  </si>
  <si>
    <t>4.1</t>
  </si>
  <si>
    <t>4.2</t>
  </si>
  <si>
    <t>4.3</t>
  </si>
  <si>
    <t>Normativ p/u un elev ponderat(A)</t>
  </si>
  <si>
    <t>Normativ p/u o institutie (B)</t>
  </si>
  <si>
    <t>Coeficientul (K)</t>
  </si>
  <si>
    <t>Numărul elevilor total la 01.09.2022</t>
  </si>
  <si>
    <t>Numărul elevilor total media anuala. (r.1*8luni+r.2*4luni)/ 12 luni</t>
  </si>
  <si>
    <t>Numărul claselor total: media anuala (r.8*8luni+r.9*4luni) /12luni</t>
  </si>
  <si>
    <t>Numărul claselor total : 01.01(01.10.21)</t>
  </si>
  <si>
    <t>Numărul claselor total : 01.09.22</t>
  </si>
  <si>
    <t>Inclusiv                                 Funcții didactice de conducere</t>
  </si>
  <si>
    <t>Funcții didactice de executie</t>
  </si>
  <si>
    <t>inclusiv cadre de sprijin</t>
  </si>
  <si>
    <t>Funcții de specialitate de exec</t>
  </si>
  <si>
    <t>Funcții complexe de executie</t>
  </si>
  <si>
    <t>Muncitori</t>
  </si>
  <si>
    <t>Funcții de specialitate de cond</t>
  </si>
  <si>
    <t>Funcții complexe de conducere</t>
  </si>
  <si>
    <t>12.2a</t>
  </si>
  <si>
    <t>12.5</t>
  </si>
  <si>
    <t>12.6</t>
  </si>
  <si>
    <t>12.7</t>
  </si>
  <si>
    <t>13.2a</t>
  </si>
  <si>
    <t>13.5</t>
  </si>
  <si>
    <t>13.6</t>
  </si>
  <si>
    <t>13.7</t>
  </si>
  <si>
    <t>Educația incluziva</t>
  </si>
  <si>
    <t>14.2a</t>
  </si>
  <si>
    <t>14.5</t>
  </si>
  <si>
    <t>14.6</t>
  </si>
  <si>
    <t>14.7</t>
  </si>
  <si>
    <t>Personal angajat – total</t>
  </si>
  <si>
    <t>nr. De elevi ponderati</t>
  </si>
  <si>
    <t>nr. de clase</t>
  </si>
  <si>
    <t>alimentatia</t>
  </si>
  <si>
    <t>Compensatii banesti</t>
  </si>
  <si>
    <t>comp. raionala/ compens. 00492</t>
  </si>
  <si>
    <t>00201/00203</t>
  </si>
  <si>
    <t>Nota: OBLIGATORIU DE COMPLETAT</t>
  </si>
  <si>
    <t>ziua copiilor anul nou</t>
  </si>
  <si>
    <t>Efectivul la 01.09.2022</t>
  </si>
  <si>
    <t>Prognoza la 01.09.2025</t>
  </si>
  <si>
    <t>Bugetul (proiectul) anului   2023</t>
  </si>
  <si>
    <t>Estimat 2025</t>
  </si>
  <si>
    <t>Proiectul pentru anul 2023 si estimarile pe anii 2024-2025</t>
  </si>
  <si>
    <t>Proiect 2023</t>
  </si>
  <si>
    <t xml:space="preserve">I.P.GIMNAZIUL ALBINETUL VECHI </t>
  </si>
  <si>
    <t>Numărul elevilor total la 01.01.(la 01.10.2022)</t>
  </si>
  <si>
    <t xml:space="preserve">  prognozate sub aspect economic pe Gimnaziul ALBINETUL VECHI 14127</t>
  </si>
  <si>
    <t xml:space="preserve">al I.P.GIMNAZIUL ALBINETUL VECHI   </t>
  </si>
  <si>
    <t>CATALOAGE SCOLARE</t>
  </si>
  <si>
    <t>CRETA</t>
  </si>
  <si>
    <t>ALTELE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</si>
</sst>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10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14"/>
      <name val="Arial Cyr"/>
      <charset val="204"/>
    </font>
    <font>
      <b/>
      <u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8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u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5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0" fillId="0" borderId="0" xfId="0" applyFont="1"/>
    <xf numFmtId="0" fontId="17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29" fillId="0" borderId="5" xfId="0" applyFont="1" applyBorder="1"/>
    <xf numFmtId="0" fontId="29" fillId="0" borderId="0" xfId="0" applyFont="1"/>
    <xf numFmtId="0" fontId="30" fillId="0" borderId="5" xfId="0" applyFont="1" applyBorder="1"/>
    <xf numFmtId="0" fontId="4" fillId="0" borderId="5" xfId="0" applyFont="1" applyBorder="1"/>
    <xf numFmtId="0" fontId="4" fillId="0" borderId="0" xfId="0" applyFont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164" fontId="12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0" fillId="0" borderId="0" xfId="0" applyFont="1"/>
    <xf numFmtId="1" fontId="21" fillId="0" borderId="5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/>
    </xf>
    <xf numFmtId="2" fontId="20" fillId="0" borderId="13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164" fontId="13" fillId="0" borderId="10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26" fillId="0" borderId="5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164" fontId="29" fillId="0" borderId="5" xfId="0" applyNumberFormat="1" applyFont="1" applyBorder="1" applyAlignment="1">
      <alignment horizontal="center" vertical="center"/>
    </xf>
    <xf numFmtId="164" fontId="29" fillId="0" borderId="5" xfId="0" applyNumberFormat="1" applyFont="1" applyBorder="1" applyAlignment="1">
      <alignment horizontal="center"/>
    </xf>
    <xf numFmtId="164" fontId="30" fillId="0" borderId="5" xfId="0" applyNumberFormat="1" applyFont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4" fillId="0" borderId="5" xfId="0" applyFont="1" applyFill="1" applyBorder="1"/>
    <xf numFmtId="0" fontId="35" fillId="0" borderId="0" xfId="0" applyFont="1" applyAlignment="1">
      <alignment horizontal="center"/>
    </xf>
    <xf numFmtId="0" fontId="36" fillId="0" borderId="0" xfId="0" applyFont="1" applyAlignment="1"/>
    <xf numFmtId="0" fontId="36" fillId="0" borderId="0" xfId="0" applyFont="1" applyBorder="1" applyAlignment="1"/>
    <xf numFmtId="0" fontId="37" fillId="0" borderId="0" xfId="0" applyFont="1"/>
    <xf numFmtId="49" fontId="10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10" fillId="0" borderId="1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30" fillId="0" borderId="0" xfId="0" applyFont="1"/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38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2"/>
  <sheetViews>
    <sheetView topLeftCell="A12" workbookViewId="0">
      <selection sqref="A1:I31"/>
    </sheetView>
  </sheetViews>
  <sheetFormatPr defaultRowHeight="15"/>
  <cols>
    <col min="1" max="1" width="13.85546875" customWidth="1"/>
  </cols>
  <sheetData>
    <row r="1" spans="1:9" ht="18.75">
      <c r="A1" s="140" t="s">
        <v>301</v>
      </c>
      <c r="B1" s="140"/>
      <c r="C1" s="140"/>
      <c r="D1" s="140"/>
      <c r="E1" s="140"/>
      <c r="F1" s="140"/>
      <c r="G1" s="140"/>
      <c r="H1" s="140"/>
      <c r="I1" s="140"/>
    </row>
    <row r="2" spans="1:9" ht="18.75">
      <c r="A2" s="141" t="s">
        <v>386</v>
      </c>
      <c r="B2" s="141"/>
      <c r="C2" s="141"/>
      <c r="D2" s="141"/>
      <c r="E2" s="141"/>
      <c r="F2" s="141"/>
      <c r="G2" s="141"/>
      <c r="H2" s="141"/>
      <c r="I2" s="141"/>
    </row>
    <row r="3" spans="1:9">
      <c r="A3" s="142" t="s">
        <v>302</v>
      </c>
      <c r="B3" s="142"/>
      <c r="C3" s="142"/>
      <c r="D3" s="142"/>
      <c r="E3" s="142"/>
      <c r="F3" s="142"/>
      <c r="G3" s="142"/>
      <c r="H3" s="142"/>
      <c r="I3" s="142"/>
    </row>
    <row r="4" spans="1:9" ht="24.95" customHeight="1">
      <c r="A4" s="143"/>
      <c r="B4" s="144" t="s">
        <v>322</v>
      </c>
      <c r="C4" s="144"/>
      <c r="D4" s="144"/>
      <c r="E4" s="144"/>
      <c r="F4" s="144"/>
      <c r="G4" s="144"/>
      <c r="H4" s="144"/>
      <c r="I4" s="144"/>
    </row>
    <row r="5" spans="1:9" ht="24.95" customHeight="1">
      <c r="A5" s="143"/>
      <c r="B5" s="145" t="s">
        <v>380</v>
      </c>
      <c r="C5" s="146"/>
      <c r="D5" s="145" t="s">
        <v>303</v>
      </c>
      <c r="E5" s="149"/>
      <c r="F5" s="145" t="s">
        <v>323</v>
      </c>
      <c r="G5" s="149"/>
      <c r="H5" s="145" t="s">
        <v>381</v>
      </c>
      <c r="I5" s="149"/>
    </row>
    <row r="6" spans="1:9" ht="24.95" customHeight="1" thickBot="1">
      <c r="A6" s="143"/>
      <c r="B6" s="147"/>
      <c r="C6" s="148"/>
      <c r="D6" s="150"/>
      <c r="E6" s="151"/>
      <c r="F6" s="150"/>
      <c r="G6" s="151"/>
      <c r="H6" s="150"/>
      <c r="I6" s="151"/>
    </row>
    <row r="7" spans="1:9" ht="24.95" customHeight="1">
      <c r="A7" s="136"/>
      <c r="B7" s="152" t="s">
        <v>304</v>
      </c>
      <c r="C7" s="152"/>
      <c r="D7" s="136" t="s">
        <v>304</v>
      </c>
      <c r="E7" s="136"/>
      <c r="F7" s="136" t="s">
        <v>304</v>
      </c>
      <c r="G7" s="136"/>
      <c r="H7" s="136" t="s">
        <v>304</v>
      </c>
      <c r="I7" s="136"/>
    </row>
    <row r="8" spans="1:9" ht="24.95" customHeight="1">
      <c r="A8" s="136"/>
      <c r="B8" s="77" t="s">
        <v>305</v>
      </c>
      <c r="C8" s="77" t="s">
        <v>306</v>
      </c>
      <c r="D8" s="77" t="s">
        <v>305</v>
      </c>
      <c r="E8" s="77" t="s">
        <v>306</v>
      </c>
      <c r="F8" s="77" t="s">
        <v>305</v>
      </c>
      <c r="G8" s="77" t="s">
        <v>306</v>
      </c>
      <c r="H8" s="77" t="s">
        <v>305</v>
      </c>
      <c r="I8" s="77" t="s">
        <v>306</v>
      </c>
    </row>
    <row r="9" spans="1:9" ht="24.95" customHeight="1">
      <c r="A9" s="77" t="s">
        <v>307</v>
      </c>
      <c r="B9" s="124">
        <v>1</v>
      </c>
      <c r="C9" s="124">
        <v>29</v>
      </c>
      <c r="D9" s="124">
        <v>1</v>
      </c>
      <c r="E9" s="124">
        <v>27</v>
      </c>
      <c r="F9" s="124">
        <v>1</v>
      </c>
      <c r="G9" s="124">
        <v>21</v>
      </c>
      <c r="H9" s="124">
        <v>1</v>
      </c>
      <c r="I9" s="124">
        <v>23</v>
      </c>
    </row>
    <row r="10" spans="1:9" ht="24.95" customHeight="1">
      <c r="A10" s="77" t="s">
        <v>308</v>
      </c>
      <c r="B10" s="124">
        <v>1</v>
      </c>
      <c r="C10" s="124">
        <v>19</v>
      </c>
      <c r="D10" s="124">
        <f t="shared" ref="D10:I10" si="0">B9</f>
        <v>1</v>
      </c>
      <c r="E10" s="124">
        <f t="shared" si="0"/>
        <v>29</v>
      </c>
      <c r="F10" s="124">
        <f t="shared" si="0"/>
        <v>1</v>
      </c>
      <c r="G10" s="124">
        <f t="shared" si="0"/>
        <v>27</v>
      </c>
      <c r="H10" s="124">
        <f t="shared" si="0"/>
        <v>1</v>
      </c>
      <c r="I10" s="124">
        <f t="shared" si="0"/>
        <v>21</v>
      </c>
    </row>
    <row r="11" spans="1:9" ht="24.95" customHeight="1">
      <c r="A11" s="77" t="s">
        <v>309</v>
      </c>
      <c r="B11" s="124">
        <v>2</v>
      </c>
      <c r="C11" s="124">
        <v>35</v>
      </c>
      <c r="D11" s="124">
        <f t="shared" ref="D11:E12" si="1">B10</f>
        <v>1</v>
      </c>
      <c r="E11" s="124">
        <f t="shared" si="1"/>
        <v>19</v>
      </c>
      <c r="F11" s="124">
        <f t="shared" ref="F11:F12" si="2">D10</f>
        <v>1</v>
      </c>
      <c r="G11" s="124">
        <f t="shared" ref="G11:G12" si="3">E10</f>
        <v>29</v>
      </c>
      <c r="H11" s="124">
        <f t="shared" ref="H11:H12" si="4">F10</f>
        <v>1</v>
      </c>
      <c r="I11" s="124">
        <f t="shared" ref="I11:I12" si="5">G10</f>
        <v>27</v>
      </c>
    </row>
    <row r="12" spans="1:9" ht="24.95" customHeight="1">
      <c r="A12" s="77" t="s">
        <v>310</v>
      </c>
      <c r="B12" s="124">
        <v>1</v>
      </c>
      <c r="C12" s="124">
        <v>17</v>
      </c>
      <c r="D12" s="124">
        <f t="shared" si="1"/>
        <v>2</v>
      </c>
      <c r="E12" s="124">
        <f t="shared" si="1"/>
        <v>35</v>
      </c>
      <c r="F12" s="124">
        <f t="shared" si="2"/>
        <v>1</v>
      </c>
      <c r="G12" s="124">
        <f t="shared" si="3"/>
        <v>19</v>
      </c>
      <c r="H12" s="124">
        <f t="shared" si="4"/>
        <v>1</v>
      </c>
      <c r="I12" s="124">
        <f t="shared" si="5"/>
        <v>29</v>
      </c>
    </row>
    <row r="13" spans="1:9" ht="24.95" customHeight="1">
      <c r="A13" s="78" t="s">
        <v>49</v>
      </c>
      <c r="B13" s="125">
        <f>SUM(B9:B12)</f>
        <v>5</v>
      </c>
      <c r="C13" s="125">
        <f t="shared" ref="C13:I13" si="6">SUM(C9:C12)</f>
        <v>100</v>
      </c>
      <c r="D13" s="125">
        <f t="shared" si="6"/>
        <v>5</v>
      </c>
      <c r="E13" s="125">
        <f t="shared" si="6"/>
        <v>110</v>
      </c>
      <c r="F13" s="125">
        <f t="shared" si="6"/>
        <v>4</v>
      </c>
      <c r="G13" s="125">
        <f t="shared" si="6"/>
        <v>96</v>
      </c>
      <c r="H13" s="125">
        <f t="shared" si="6"/>
        <v>4</v>
      </c>
      <c r="I13" s="125">
        <f t="shared" si="6"/>
        <v>100</v>
      </c>
    </row>
    <row r="14" spans="1:9" ht="24.95" customHeight="1">
      <c r="A14" s="79" t="s">
        <v>311</v>
      </c>
      <c r="B14" s="129">
        <f>SUM(B13)</f>
        <v>5</v>
      </c>
      <c r="C14" s="124" t="s">
        <v>188</v>
      </c>
      <c r="D14" s="129">
        <f>SUM(D13)</f>
        <v>5</v>
      </c>
      <c r="E14" s="124" t="s">
        <v>188</v>
      </c>
      <c r="F14" s="129">
        <f>SUM(F13)</f>
        <v>4</v>
      </c>
      <c r="G14" s="124" t="s">
        <v>188</v>
      </c>
      <c r="H14" s="129">
        <f>SUM(H13)</f>
        <v>4</v>
      </c>
      <c r="I14" s="124" t="s">
        <v>188</v>
      </c>
    </row>
    <row r="15" spans="1:9" ht="24.95" customHeight="1">
      <c r="A15" s="77" t="s">
        <v>312</v>
      </c>
      <c r="B15" s="124">
        <v>1</v>
      </c>
      <c r="C15" s="124">
        <v>22</v>
      </c>
      <c r="D15" s="124">
        <f>B12</f>
        <v>1</v>
      </c>
      <c r="E15" s="124">
        <f t="shared" ref="E15" si="7">C12</f>
        <v>17</v>
      </c>
      <c r="F15" s="124">
        <f>D12</f>
        <v>2</v>
      </c>
      <c r="G15" s="124">
        <f t="shared" ref="G15" si="8">E12</f>
        <v>35</v>
      </c>
      <c r="H15" s="124">
        <f>F12</f>
        <v>1</v>
      </c>
      <c r="I15" s="124">
        <f t="shared" ref="I15" si="9">G12</f>
        <v>19</v>
      </c>
    </row>
    <row r="16" spans="1:9" ht="24.95" customHeight="1">
      <c r="A16" s="77" t="s">
        <v>313</v>
      </c>
      <c r="B16" s="124">
        <v>1</v>
      </c>
      <c r="C16" s="124">
        <v>17</v>
      </c>
      <c r="D16" s="124">
        <f>B15</f>
        <v>1</v>
      </c>
      <c r="E16" s="124">
        <f t="shared" ref="E16:E19" si="10">C15</f>
        <v>22</v>
      </c>
      <c r="F16" s="124">
        <f>D15</f>
        <v>1</v>
      </c>
      <c r="G16" s="124">
        <f t="shared" ref="G16:G19" si="11">E15</f>
        <v>17</v>
      </c>
      <c r="H16" s="124">
        <f>F15</f>
        <v>2</v>
      </c>
      <c r="I16" s="124">
        <f t="shared" ref="I16:I19" si="12">G15</f>
        <v>35</v>
      </c>
    </row>
    <row r="17" spans="1:9" ht="24.95" customHeight="1">
      <c r="A17" s="77" t="s">
        <v>314</v>
      </c>
      <c r="B17" s="124">
        <v>2</v>
      </c>
      <c r="C17" s="124">
        <v>38</v>
      </c>
      <c r="D17" s="124">
        <f t="shared" ref="D17:D19" si="13">B16</f>
        <v>1</v>
      </c>
      <c r="E17" s="124">
        <f t="shared" si="10"/>
        <v>17</v>
      </c>
      <c r="F17" s="124">
        <f t="shared" ref="F17:F19" si="14">D16</f>
        <v>1</v>
      </c>
      <c r="G17" s="124">
        <f t="shared" si="11"/>
        <v>22</v>
      </c>
      <c r="H17" s="124">
        <f t="shared" ref="H17:H19" si="15">F16</f>
        <v>1</v>
      </c>
      <c r="I17" s="124">
        <f t="shared" si="12"/>
        <v>17</v>
      </c>
    </row>
    <row r="18" spans="1:9" ht="24.95" customHeight="1">
      <c r="A18" s="77" t="s">
        <v>315</v>
      </c>
      <c r="B18" s="124">
        <v>1</v>
      </c>
      <c r="C18" s="124">
        <v>19</v>
      </c>
      <c r="D18" s="124">
        <f t="shared" si="13"/>
        <v>2</v>
      </c>
      <c r="E18" s="124">
        <f t="shared" si="10"/>
        <v>38</v>
      </c>
      <c r="F18" s="124">
        <f t="shared" si="14"/>
        <v>1</v>
      </c>
      <c r="G18" s="124">
        <f t="shared" si="11"/>
        <v>17</v>
      </c>
      <c r="H18" s="124">
        <f t="shared" si="15"/>
        <v>1</v>
      </c>
      <c r="I18" s="124">
        <f t="shared" si="12"/>
        <v>22</v>
      </c>
    </row>
    <row r="19" spans="1:9" ht="24.95" customHeight="1">
      <c r="A19" s="77" t="s">
        <v>316</v>
      </c>
      <c r="B19" s="124">
        <v>1</v>
      </c>
      <c r="C19" s="124">
        <v>19</v>
      </c>
      <c r="D19" s="124">
        <f t="shared" si="13"/>
        <v>1</v>
      </c>
      <c r="E19" s="124">
        <f t="shared" si="10"/>
        <v>19</v>
      </c>
      <c r="F19" s="124">
        <f t="shared" si="14"/>
        <v>2</v>
      </c>
      <c r="G19" s="124">
        <f t="shared" si="11"/>
        <v>38</v>
      </c>
      <c r="H19" s="124">
        <f t="shared" si="15"/>
        <v>1</v>
      </c>
      <c r="I19" s="124">
        <f t="shared" si="12"/>
        <v>17</v>
      </c>
    </row>
    <row r="20" spans="1:9" ht="24.95" customHeight="1">
      <c r="A20" s="78" t="s">
        <v>49</v>
      </c>
      <c r="B20" s="126">
        <f>SUM(B15:B19)</f>
        <v>6</v>
      </c>
      <c r="C20" s="126">
        <f t="shared" ref="C20:I20" si="16">SUM(C15:C19)</f>
        <v>115</v>
      </c>
      <c r="D20" s="126">
        <f t="shared" si="16"/>
        <v>6</v>
      </c>
      <c r="E20" s="126">
        <f t="shared" si="16"/>
        <v>113</v>
      </c>
      <c r="F20" s="126">
        <f t="shared" si="16"/>
        <v>7</v>
      </c>
      <c r="G20" s="126">
        <f t="shared" si="16"/>
        <v>129</v>
      </c>
      <c r="H20" s="126">
        <f t="shared" si="16"/>
        <v>6</v>
      </c>
      <c r="I20" s="126">
        <f t="shared" si="16"/>
        <v>110</v>
      </c>
    </row>
    <row r="21" spans="1:9" ht="24.95" customHeight="1">
      <c r="A21" s="80" t="s">
        <v>317</v>
      </c>
      <c r="B21" s="128"/>
      <c r="C21" s="128"/>
      <c r="D21" s="128"/>
      <c r="E21" s="128"/>
      <c r="F21" s="128"/>
      <c r="G21" s="128"/>
      <c r="H21" s="128"/>
      <c r="I21" s="128"/>
    </row>
    <row r="22" spans="1:9" ht="24.95" customHeight="1">
      <c r="A22" s="77" t="s">
        <v>318</v>
      </c>
      <c r="B22" s="124"/>
      <c r="C22" s="124"/>
      <c r="D22" s="124"/>
      <c r="E22" s="124"/>
      <c r="F22" s="124"/>
      <c r="G22" s="124"/>
      <c r="H22" s="124"/>
      <c r="I22" s="124"/>
    </row>
    <row r="23" spans="1:9" ht="24.95" customHeight="1">
      <c r="A23" s="77" t="s">
        <v>319</v>
      </c>
      <c r="B23" s="124"/>
      <c r="C23" s="124"/>
      <c r="D23" s="124"/>
      <c r="E23" s="124"/>
      <c r="F23" s="124"/>
      <c r="G23" s="124"/>
      <c r="H23" s="124"/>
      <c r="I23" s="124"/>
    </row>
    <row r="24" spans="1:9" ht="24.95" customHeight="1">
      <c r="A24" s="78" t="s">
        <v>49</v>
      </c>
      <c r="B24" s="125">
        <f>SUM(B21:B23)</f>
        <v>0</v>
      </c>
      <c r="C24" s="125">
        <f t="shared" ref="C24:I24" si="17">SUM(C21:C23)</f>
        <v>0</v>
      </c>
      <c r="D24" s="125">
        <f t="shared" si="17"/>
        <v>0</v>
      </c>
      <c r="E24" s="125">
        <f t="shared" si="17"/>
        <v>0</v>
      </c>
      <c r="F24" s="125">
        <f t="shared" si="17"/>
        <v>0</v>
      </c>
      <c r="G24" s="125">
        <f t="shared" si="17"/>
        <v>0</v>
      </c>
      <c r="H24" s="125">
        <f t="shared" si="17"/>
        <v>0</v>
      </c>
      <c r="I24" s="125">
        <f t="shared" si="17"/>
        <v>0</v>
      </c>
    </row>
    <row r="25" spans="1:9" ht="24.95" customHeight="1">
      <c r="A25" s="81" t="s">
        <v>320</v>
      </c>
      <c r="B25" s="127">
        <f>B24+B20+B13</f>
        <v>11</v>
      </c>
      <c r="C25" s="127">
        <f t="shared" ref="C25:I25" si="18">C24+C20+C13</f>
        <v>215</v>
      </c>
      <c r="D25" s="127">
        <f t="shared" si="18"/>
        <v>11</v>
      </c>
      <c r="E25" s="127">
        <f t="shared" si="18"/>
        <v>223</v>
      </c>
      <c r="F25" s="127">
        <f t="shared" si="18"/>
        <v>11</v>
      </c>
      <c r="G25" s="127">
        <f t="shared" si="18"/>
        <v>225</v>
      </c>
      <c r="H25" s="127">
        <f t="shared" si="18"/>
        <v>10</v>
      </c>
      <c r="I25" s="127">
        <f t="shared" si="18"/>
        <v>210</v>
      </c>
    </row>
    <row r="26" spans="1:9" ht="24.95" customHeight="1">
      <c r="A26" s="79" t="s">
        <v>311</v>
      </c>
      <c r="B26" s="124">
        <f>B24+B20+B14</f>
        <v>11</v>
      </c>
      <c r="C26" s="125" t="s">
        <v>188</v>
      </c>
      <c r="D26" s="124">
        <f>D24+D20+D14</f>
        <v>11</v>
      </c>
      <c r="E26" s="125" t="s">
        <v>188</v>
      </c>
      <c r="F26" s="124">
        <f>F24+F20+F14</f>
        <v>11</v>
      </c>
      <c r="G26" s="125" t="s">
        <v>188</v>
      </c>
      <c r="H26" s="124">
        <f>H24+H20+H14</f>
        <v>10</v>
      </c>
      <c r="I26" s="125" t="s">
        <v>188</v>
      </c>
    </row>
    <row r="28" spans="1:9">
      <c r="A28" s="139" t="s">
        <v>378</v>
      </c>
      <c r="B28" s="139"/>
      <c r="C28" s="139"/>
      <c r="D28" s="139"/>
      <c r="E28" s="139"/>
      <c r="F28" s="139"/>
      <c r="G28" s="139"/>
      <c r="H28" s="139"/>
      <c r="I28" s="139"/>
    </row>
    <row r="29" spans="1:9" ht="15.75">
      <c r="A29" s="82" t="s">
        <v>161</v>
      </c>
      <c r="B29" s="137" t="s">
        <v>321</v>
      </c>
      <c r="C29" s="137"/>
      <c r="D29" s="83"/>
      <c r="E29" s="84"/>
      <c r="F29" s="84"/>
      <c r="G29" s="84"/>
      <c r="H29" s="84"/>
      <c r="I29" s="84"/>
    </row>
    <row r="30" spans="1:9">
      <c r="B30" s="137"/>
      <c r="C30" s="137"/>
    </row>
    <row r="31" spans="1:9" ht="15.75" thickBot="1">
      <c r="B31" s="137"/>
      <c r="C31" s="137"/>
      <c r="D31" s="138"/>
      <c r="E31" s="138"/>
      <c r="F31" s="138"/>
      <c r="G31" s="138"/>
      <c r="H31" s="138"/>
      <c r="I31" s="138"/>
    </row>
    <row r="32" spans="1:9" ht="15.75" thickTop="1"/>
  </sheetData>
  <mergeCells count="17">
    <mergeCell ref="A1:I1"/>
    <mergeCell ref="A2:I2"/>
    <mergeCell ref="A3:I3"/>
    <mergeCell ref="A4:A8"/>
    <mergeCell ref="B4:I4"/>
    <mergeCell ref="B5:C6"/>
    <mergeCell ref="D5:E6"/>
    <mergeCell ref="F5:G6"/>
    <mergeCell ref="H5:I6"/>
    <mergeCell ref="B7:C7"/>
    <mergeCell ref="D7:E7"/>
    <mergeCell ref="F7:G7"/>
    <mergeCell ref="H7:I7"/>
    <mergeCell ref="B29:C31"/>
    <mergeCell ref="D31:F31"/>
    <mergeCell ref="G31:I31"/>
    <mergeCell ref="A28:I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263"/>
  <sheetViews>
    <sheetView tabSelected="1" workbookViewId="0">
      <selection activeCell="F219" sqref="F219"/>
    </sheetView>
  </sheetViews>
  <sheetFormatPr defaultRowHeight="15"/>
  <cols>
    <col min="1" max="1" width="7" style="116" customWidth="1"/>
    <col min="2" max="2" width="24.85546875" customWidth="1"/>
    <col min="3" max="3" width="8.42578125" style="34" customWidth="1"/>
    <col min="4" max="4" width="11.28515625" style="34" customWidth="1"/>
    <col min="5" max="5" width="10.7109375" style="34" customWidth="1"/>
    <col min="6" max="6" width="9.28515625" style="34" customWidth="1"/>
    <col min="7" max="7" width="12" style="34" customWidth="1"/>
    <col min="8" max="8" width="8.5703125" style="34" hidden="1" customWidth="1"/>
    <col min="9" max="9" width="9.5703125" style="34" hidden="1" customWidth="1"/>
    <col min="10" max="10" width="10.7109375" style="34" hidden="1" customWidth="1"/>
    <col min="11" max="11" width="9.5703125" style="34" hidden="1" customWidth="1"/>
    <col min="12" max="12" width="9.85546875" style="34" hidden="1" customWidth="1"/>
    <col min="13" max="13" width="8.42578125" style="34" hidden="1" customWidth="1"/>
    <col min="14" max="14" width="9.7109375" style="34" hidden="1" customWidth="1"/>
    <col min="15" max="15" width="10.7109375" style="34" hidden="1" customWidth="1"/>
    <col min="16" max="16" width="9.7109375" style="34" hidden="1" customWidth="1"/>
    <col min="17" max="17" width="9.28515625" style="34" hidden="1" customWidth="1"/>
  </cols>
  <sheetData>
    <row r="1" spans="1:17" ht="15.75">
      <c r="A1" s="153" t="s">
        <v>114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5.75">
      <c r="A2" s="153" t="s">
        <v>388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18.75">
      <c r="A3" s="61"/>
      <c r="B3" s="141"/>
      <c r="C3" s="141"/>
      <c r="D3" s="141"/>
      <c r="E3" s="141"/>
      <c r="F3" s="141"/>
      <c r="G3" s="141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>
      <c r="A4" s="157"/>
      <c r="B4" s="158"/>
      <c r="C4" s="154" t="s">
        <v>382</v>
      </c>
      <c r="D4" s="154"/>
      <c r="E4" s="154"/>
      <c r="F4" s="154"/>
      <c r="G4" s="154"/>
      <c r="H4" s="154" t="s">
        <v>187</v>
      </c>
      <c r="I4" s="154"/>
      <c r="J4" s="154"/>
      <c r="K4" s="154"/>
      <c r="L4" s="154"/>
      <c r="M4" s="154" t="s">
        <v>383</v>
      </c>
      <c r="N4" s="154"/>
      <c r="O4" s="154"/>
      <c r="P4" s="154"/>
      <c r="Q4" s="154"/>
    </row>
    <row r="5" spans="1:17">
      <c r="A5" s="157"/>
      <c r="B5" s="158"/>
      <c r="C5" s="155" t="s">
        <v>49</v>
      </c>
      <c r="D5" s="154" t="s">
        <v>2</v>
      </c>
      <c r="E5" s="154"/>
      <c r="F5" s="154"/>
      <c r="G5" s="154"/>
      <c r="H5" s="155" t="s">
        <v>49</v>
      </c>
      <c r="I5" s="154" t="s">
        <v>2</v>
      </c>
      <c r="J5" s="154"/>
      <c r="K5" s="154"/>
      <c r="L5" s="154"/>
      <c r="M5" s="155" t="s">
        <v>49</v>
      </c>
      <c r="N5" s="154" t="s">
        <v>2</v>
      </c>
      <c r="O5" s="154"/>
      <c r="P5" s="154"/>
      <c r="Q5" s="154"/>
    </row>
    <row r="6" spans="1:17" ht="51">
      <c r="A6" s="157"/>
      <c r="B6" s="158"/>
      <c r="C6" s="156"/>
      <c r="D6" s="65" t="s">
        <v>331</v>
      </c>
      <c r="E6" s="38" t="s">
        <v>376</v>
      </c>
      <c r="F6" s="65" t="s">
        <v>257</v>
      </c>
      <c r="G6" s="65" t="s">
        <v>366</v>
      </c>
      <c r="H6" s="156"/>
      <c r="I6" s="65" t="s">
        <v>331</v>
      </c>
      <c r="J6" s="38" t="s">
        <v>376</v>
      </c>
      <c r="K6" s="65" t="s">
        <v>257</v>
      </c>
      <c r="L6" s="65" t="s">
        <v>366</v>
      </c>
      <c r="M6" s="156"/>
      <c r="N6" s="65" t="s">
        <v>331</v>
      </c>
      <c r="O6" s="38" t="s">
        <v>376</v>
      </c>
      <c r="P6" s="65" t="s">
        <v>257</v>
      </c>
      <c r="Q6" s="65" t="s">
        <v>366</v>
      </c>
    </row>
    <row r="7" spans="1:17">
      <c r="A7" s="62">
        <v>1</v>
      </c>
      <c r="B7" s="7" t="s">
        <v>51</v>
      </c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1">
        <v>6</v>
      </c>
      <c r="I7" s="32">
        <v>7</v>
      </c>
      <c r="J7" s="32">
        <v>8</v>
      </c>
      <c r="K7" s="32">
        <v>9</v>
      </c>
      <c r="L7" s="32">
        <v>10</v>
      </c>
      <c r="M7" s="31">
        <v>11</v>
      </c>
      <c r="N7" s="32">
        <v>12</v>
      </c>
      <c r="O7" s="32">
        <v>13</v>
      </c>
      <c r="P7" s="32">
        <v>14</v>
      </c>
      <c r="Q7" s="32">
        <v>15</v>
      </c>
    </row>
    <row r="8" spans="1:17" ht="31.5" customHeight="1">
      <c r="A8" s="63">
        <v>1</v>
      </c>
      <c r="B8" s="39" t="s">
        <v>387</v>
      </c>
      <c r="C8" s="59">
        <f>SUM(D8:G8)</f>
        <v>215</v>
      </c>
      <c r="D8" s="43">
        <f>SUM(D9:D11)</f>
        <v>215</v>
      </c>
      <c r="E8" s="47" t="s">
        <v>188</v>
      </c>
      <c r="F8" s="47" t="s">
        <v>188</v>
      </c>
      <c r="G8" s="47" t="s">
        <v>188</v>
      </c>
      <c r="H8" s="59">
        <f>SUM(I8:L8)</f>
        <v>223</v>
      </c>
      <c r="I8" s="43">
        <f>SUM(I9:I11)</f>
        <v>223</v>
      </c>
      <c r="J8" s="47" t="s">
        <v>188</v>
      </c>
      <c r="K8" s="47" t="s">
        <v>188</v>
      </c>
      <c r="L8" s="47" t="s">
        <v>188</v>
      </c>
      <c r="M8" s="59">
        <f>SUM(N8:Q8)</f>
        <v>225</v>
      </c>
      <c r="N8" s="43">
        <f>SUM(N9:N11)</f>
        <v>225</v>
      </c>
      <c r="O8" s="47" t="s">
        <v>188</v>
      </c>
      <c r="P8" s="47" t="s">
        <v>188</v>
      </c>
      <c r="Q8" s="47" t="s">
        <v>188</v>
      </c>
    </row>
    <row r="9" spans="1:17">
      <c r="A9" s="92" t="s">
        <v>6</v>
      </c>
      <c r="B9" s="1" t="s">
        <v>332</v>
      </c>
      <c r="C9" s="59">
        <f>SUM(D9:G9)</f>
        <v>100</v>
      </c>
      <c r="D9" s="45">
        <f>Contingent!C13</f>
        <v>100</v>
      </c>
      <c r="E9" s="47" t="s">
        <v>188</v>
      </c>
      <c r="F9" s="47" t="s">
        <v>188</v>
      </c>
      <c r="G9" s="47" t="s">
        <v>188</v>
      </c>
      <c r="H9" s="59">
        <f>SUM(I9:L9)</f>
        <v>110</v>
      </c>
      <c r="I9" s="45">
        <f>D13</f>
        <v>110</v>
      </c>
      <c r="J9" s="47" t="s">
        <v>188</v>
      </c>
      <c r="K9" s="47" t="s">
        <v>188</v>
      </c>
      <c r="L9" s="47" t="s">
        <v>188</v>
      </c>
      <c r="M9" s="59">
        <f>SUM(N9:Q9)</f>
        <v>96</v>
      </c>
      <c r="N9" s="45">
        <f>I13</f>
        <v>96</v>
      </c>
      <c r="O9" s="47" t="s">
        <v>188</v>
      </c>
      <c r="P9" s="47" t="s">
        <v>188</v>
      </c>
      <c r="Q9" s="47" t="s">
        <v>188</v>
      </c>
    </row>
    <row r="10" spans="1:17" ht="15.75" thickBot="1">
      <c r="A10" s="92" t="s">
        <v>7</v>
      </c>
      <c r="B10" s="91" t="s">
        <v>333</v>
      </c>
      <c r="C10" s="59">
        <f t="shared" ref="C10:C11" si="0">SUM(D10:G10)</f>
        <v>115</v>
      </c>
      <c r="D10" s="45">
        <f>Contingent!C20</f>
        <v>115</v>
      </c>
      <c r="E10" s="47" t="s">
        <v>188</v>
      </c>
      <c r="F10" s="47" t="s">
        <v>188</v>
      </c>
      <c r="G10" s="47" t="s">
        <v>188</v>
      </c>
      <c r="H10" s="59">
        <f t="shared" ref="H10:H11" si="1">SUM(I10:L10)</f>
        <v>113</v>
      </c>
      <c r="I10" s="45">
        <f t="shared" ref="I10:I11" si="2">D14</f>
        <v>113</v>
      </c>
      <c r="J10" s="47" t="s">
        <v>188</v>
      </c>
      <c r="K10" s="47" t="s">
        <v>188</v>
      </c>
      <c r="L10" s="47" t="s">
        <v>188</v>
      </c>
      <c r="M10" s="59">
        <f t="shared" ref="M10:M11" si="3">SUM(N10:Q10)</f>
        <v>129</v>
      </c>
      <c r="N10" s="45">
        <f t="shared" ref="N10:N11" si="4">I14</f>
        <v>129</v>
      </c>
      <c r="O10" s="47" t="s">
        <v>188</v>
      </c>
      <c r="P10" s="47" t="s">
        <v>188</v>
      </c>
      <c r="Q10" s="47" t="s">
        <v>188</v>
      </c>
    </row>
    <row r="11" spans="1:17" ht="15.75" thickBot="1">
      <c r="A11" s="92" t="s">
        <v>8</v>
      </c>
      <c r="B11" s="91" t="s">
        <v>334</v>
      </c>
      <c r="C11" s="59">
        <f t="shared" si="0"/>
        <v>0</v>
      </c>
      <c r="D11" s="45">
        <f>Contingent!C24</f>
        <v>0</v>
      </c>
      <c r="E11" s="47" t="s">
        <v>188</v>
      </c>
      <c r="F11" s="47" t="s">
        <v>188</v>
      </c>
      <c r="G11" s="47" t="s">
        <v>188</v>
      </c>
      <c r="H11" s="59">
        <f t="shared" si="1"/>
        <v>0</v>
      </c>
      <c r="I11" s="45">
        <f t="shared" si="2"/>
        <v>0</v>
      </c>
      <c r="J11" s="47" t="s">
        <v>188</v>
      </c>
      <c r="K11" s="47" t="s">
        <v>188</v>
      </c>
      <c r="L11" s="47" t="s">
        <v>188</v>
      </c>
      <c r="M11" s="59">
        <f t="shared" si="3"/>
        <v>0</v>
      </c>
      <c r="N11" s="45">
        <f t="shared" si="4"/>
        <v>0</v>
      </c>
      <c r="O11" s="47" t="s">
        <v>188</v>
      </c>
      <c r="P11" s="47" t="s">
        <v>188</v>
      </c>
      <c r="Q11" s="47" t="s">
        <v>188</v>
      </c>
    </row>
    <row r="12" spans="1:17" ht="30.75" customHeight="1">
      <c r="A12" s="63">
        <v>2</v>
      </c>
      <c r="B12" s="40" t="s">
        <v>345</v>
      </c>
      <c r="C12" s="59">
        <f>SUM(D12:G12)</f>
        <v>223</v>
      </c>
      <c r="D12" s="43">
        <f>SUM(D13:D15)</f>
        <v>223</v>
      </c>
      <c r="E12" s="47" t="s">
        <v>188</v>
      </c>
      <c r="F12" s="47" t="s">
        <v>188</v>
      </c>
      <c r="G12" s="47" t="s">
        <v>188</v>
      </c>
      <c r="H12" s="59">
        <f>SUM(I12:L12)</f>
        <v>225</v>
      </c>
      <c r="I12" s="43">
        <f>SUM(I13:I15)</f>
        <v>225</v>
      </c>
      <c r="J12" s="47" t="s">
        <v>188</v>
      </c>
      <c r="K12" s="47" t="s">
        <v>188</v>
      </c>
      <c r="L12" s="47" t="s">
        <v>188</v>
      </c>
      <c r="M12" s="59">
        <f>SUM(N12:Q12)</f>
        <v>210</v>
      </c>
      <c r="N12" s="43">
        <f>SUM(N13:N15)</f>
        <v>210</v>
      </c>
      <c r="O12" s="47" t="s">
        <v>188</v>
      </c>
      <c r="P12" s="47" t="s">
        <v>188</v>
      </c>
      <c r="Q12" s="47" t="s">
        <v>188</v>
      </c>
    </row>
    <row r="13" spans="1:17">
      <c r="A13" s="92" t="s">
        <v>9</v>
      </c>
      <c r="B13" s="1" t="s">
        <v>332</v>
      </c>
      <c r="C13" s="59">
        <f>SUM(D13:G13)</f>
        <v>110</v>
      </c>
      <c r="D13" s="45">
        <f>Contingent!E13</f>
        <v>110</v>
      </c>
      <c r="E13" s="47" t="s">
        <v>188</v>
      </c>
      <c r="F13" s="47" t="s">
        <v>188</v>
      </c>
      <c r="G13" s="47" t="s">
        <v>188</v>
      </c>
      <c r="H13" s="59">
        <f>SUM(I13:L13)</f>
        <v>96</v>
      </c>
      <c r="I13" s="45">
        <f>Contingent!G13</f>
        <v>96</v>
      </c>
      <c r="J13" s="47" t="s">
        <v>188</v>
      </c>
      <c r="K13" s="47" t="s">
        <v>188</v>
      </c>
      <c r="L13" s="47" t="s">
        <v>188</v>
      </c>
      <c r="M13" s="59">
        <f>SUM(N13:Q13)</f>
        <v>100</v>
      </c>
      <c r="N13" s="45">
        <f>Contingent!I13</f>
        <v>100</v>
      </c>
      <c r="O13" s="47" t="s">
        <v>188</v>
      </c>
      <c r="P13" s="47" t="s">
        <v>188</v>
      </c>
      <c r="Q13" s="47" t="s">
        <v>188</v>
      </c>
    </row>
    <row r="14" spans="1:17" ht="15.75" thickBot="1">
      <c r="A14" s="92" t="s">
        <v>10</v>
      </c>
      <c r="B14" s="91" t="s">
        <v>333</v>
      </c>
      <c r="C14" s="59">
        <f t="shared" ref="C14:C15" si="5">SUM(D14:G14)</f>
        <v>113</v>
      </c>
      <c r="D14" s="45">
        <f>Contingent!E20</f>
        <v>113</v>
      </c>
      <c r="E14" s="47" t="s">
        <v>188</v>
      </c>
      <c r="F14" s="47" t="s">
        <v>188</v>
      </c>
      <c r="G14" s="47" t="s">
        <v>188</v>
      </c>
      <c r="H14" s="59">
        <f t="shared" ref="H14:H15" si="6">SUM(I14:L14)</f>
        <v>129</v>
      </c>
      <c r="I14" s="45">
        <f>Contingent!G20</f>
        <v>129</v>
      </c>
      <c r="J14" s="47" t="s">
        <v>188</v>
      </c>
      <c r="K14" s="47" t="s">
        <v>188</v>
      </c>
      <c r="L14" s="47" t="s">
        <v>188</v>
      </c>
      <c r="M14" s="59">
        <f t="shared" ref="M14:M15" si="7">SUM(N14:Q14)</f>
        <v>110</v>
      </c>
      <c r="N14" s="45">
        <f>Contingent!I20</f>
        <v>110</v>
      </c>
      <c r="O14" s="47" t="s">
        <v>188</v>
      </c>
      <c r="P14" s="47" t="s">
        <v>188</v>
      </c>
      <c r="Q14" s="47" t="s">
        <v>188</v>
      </c>
    </row>
    <row r="15" spans="1:17" ht="15.75" thickBot="1">
      <c r="A15" s="92" t="s">
        <v>11</v>
      </c>
      <c r="B15" s="91" t="s">
        <v>334</v>
      </c>
      <c r="C15" s="59">
        <f t="shared" si="5"/>
        <v>0</v>
      </c>
      <c r="D15" s="45">
        <f>Contingent!E24</f>
        <v>0</v>
      </c>
      <c r="E15" s="47" t="s">
        <v>188</v>
      </c>
      <c r="F15" s="47" t="s">
        <v>188</v>
      </c>
      <c r="G15" s="47" t="s">
        <v>188</v>
      </c>
      <c r="H15" s="59">
        <f t="shared" si="6"/>
        <v>0</v>
      </c>
      <c r="I15" s="45">
        <f>Contingent!G24</f>
        <v>0</v>
      </c>
      <c r="J15" s="47" t="s">
        <v>188</v>
      </c>
      <c r="K15" s="47" t="s">
        <v>188</v>
      </c>
      <c r="L15" s="47" t="s">
        <v>188</v>
      </c>
      <c r="M15" s="59">
        <f t="shared" si="7"/>
        <v>0</v>
      </c>
      <c r="N15" s="45">
        <f>Contingent!I24</f>
        <v>0</v>
      </c>
      <c r="O15" s="47" t="s">
        <v>188</v>
      </c>
      <c r="P15" s="47" t="s">
        <v>188</v>
      </c>
      <c r="Q15" s="47" t="s">
        <v>188</v>
      </c>
    </row>
    <row r="16" spans="1:17" ht="39.75" customHeight="1">
      <c r="A16" s="64">
        <v>3</v>
      </c>
      <c r="B16" s="40" t="s">
        <v>346</v>
      </c>
      <c r="C16" s="59">
        <f>SUM(D16:G16)</f>
        <v>217</v>
      </c>
      <c r="D16" s="43">
        <f>SUM(D17:D19)</f>
        <v>217</v>
      </c>
      <c r="E16" s="47" t="s">
        <v>188</v>
      </c>
      <c r="F16" s="47" t="s">
        <v>188</v>
      </c>
      <c r="G16" s="47" t="s">
        <v>188</v>
      </c>
      <c r="H16" s="59">
        <f>SUM(I16:L16)</f>
        <v>223</v>
      </c>
      <c r="I16" s="43">
        <f>SUM(I17:I19)</f>
        <v>223</v>
      </c>
      <c r="J16" s="47" t="s">
        <v>188</v>
      </c>
      <c r="K16" s="47" t="s">
        <v>188</v>
      </c>
      <c r="L16" s="47" t="s">
        <v>188</v>
      </c>
      <c r="M16" s="59">
        <f>SUM(N16:Q16)</f>
        <v>220</v>
      </c>
      <c r="N16" s="43">
        <f>SUM(N17:N19)</f>
        <v>220</v>
      </c>
      <c r="O16" s="47" t="s">
        <v>188</v>
      </c>
      <c r="P16" s="47" t="s">
        <v>188</v>
      </c>
      <c r="Q16" s="47" t="s">
        <v>188</v>
      </c>
    </row>
    <row r="17" spans="1:17">
      <c r="A17" s="93" t="s">
        <v>12</v>
      </c>
      <c r="B17" s="1" t="s">
        <v>332</v>
      </c>
      <c r="C17" s="59">
        <f>SUM(D17:G17)</f>
        <v>103</v>
      </c>
      <c r="D17" s="45">
        <f>ROUND((D9*2+D13)/3,0)</f>
        <v>103</v>
      </c>
      <c r="E17" s="47" t="s">
        <v>188</v>
      </c>
      <c r="F17" s="47" t="s">
        <v>188</v>
      </c>
      <c r="G17" s="47" t="s">
        <v>188</v>
      </c>
      <c r="H17" s="59">
        <f>SUM(I17:L17)</f>
        <v>105</v>
      </c>
      <c r="I17" s="45">
        <f>ROUND((I9*2+I13)/3,0)</f>
        <v>105</v>
      </c>
      <c r="J17" s="47" t="s">
        <v>188</v>
      </c>
      <c r="K17" s="47" t="s">
        <v>188</v>
      </c>
      <c r="L17" s="47" t="s">
        <v>188</v>
      </c>
      <c r="M17" s="59">
        <f>SUM(N17:Q17)</f>
        <v>97</v>
      </c>
      <c r="N17" s="45">
        <f>ROUND((N9*2+N13)/3,0)</f>
        <v>97</v>
      </c>
      <c r="O17" s="47" t="s">
        <v>188</v>
      </c>
      <c r="P17" s="47" t="s">
        <v>188</v>
      </c>
      <c r="Q17" s="47" t="s">
        <v>188</v>
      </c>
    </row>
    <row r="18" spans="1:17">
      <c r="A18" s="93" t="s">
        <v>13</v>
      </c>
      <c r="B18" s="1" t="s">
        <v>333</v>
      </c>
      <c r="C18" s="59">
        <f t="shared" ref="C18:C97" si="8">SUM(D18:G18)</f>
        <v>114</v>
      </c>
      <c r="D18" s="45">
        <f>ROUND((D10*2+D14)/3,0)</f>
        <v>114</v>
      </c>
      <c r="E18" s="47" t="s">
        <v>188</v>
      </c>
      <c r="F18" s="47" t="s">
        <v>188</v>
      </c>
      <c r="G18" s="47" t="s">
        <v>188</v>
      </c>
      <c r="H18" s="59">
        <f t="shared" ref="H18:H19" si="9">SUM(I18:L18)</f>
        <v>118</v>
      </c>
      <c r="I18" s="45">
        <f>ROUND((I10*2+I14)/3,0)</f>
        <v>118</v>
      </c>
      <c r="J18" s="47" t="s">
        <v>188</v>
      </c>
      <c r="K18" s="47" t="s">
        <v>188</v>
      </c>
      <c r="L18" s="47" t="s">
        <v>188</v>
      </c>
      <c r="M18" s="59">
        <f t="shared" ref="M18:M19" si="10">SUM(N18:Q18)</f>
        <v>123</v>
      </c>
      <c r="N18" s="45">
        <f>ROUND((N10*2+N14)/3,0)</f>
        <v>123</v>
      </c>
      <c r="O18" s="47" t="s">
        <v>188</v>
      </c>
      <c r="P18" s="47" t="s">
        <v>188</v>
      </c>
      <c r="Q18" s="47" t="s">
        <v>188</v>
      </c>
    </row>
    <row r="19" spans="1:17">
      <c r="A19" s="93" t="s">
        <v>14</v>
      </c>
      <c r="B19" s="1" t="s">
        <v>334</v>
      </c>
      <c r="C19" s="59">
        <f t="shared" si="8"/>
        <v>0</v>
      </c>
      <c r="D19" s="45">
        <f>ROUND((D11*2+D15)/3,0)</f>
        <v>0</v>
      </c>
      <c r="E19" s="47" t="s">
        <v>188</v>
      </c>
      <c r="F19" s="47" t="s">
        <v>188</v>
      </c>
      <c r="G19" s="47" t="s">
        <v>188</v>
      </c>
      <c r="H19" s="59">
        <f t="shared" si="9"/>
        <v>0</v>
      </c>
      <c r="I19" s="45">
        <f>ROUND((I11*2+I15)/3,0)</f>
        <v>0</v>
      </c>
      <c r="J19" s="47" t="s">
        <v>188</v>
      </c>
      <c r="K19" s="47" t="s">
        <v>188</v>
      </c>
      <c r="L19" s="47" t="s">
        <v>188</v>
      </c>
      <c r="M19" s="59">
        <f t="shared" si="10"/>
        <v>0</v>
      </c>
      <c r="N19" s="45">
        <f>ROUND((N11*2+N15)/3,0)</f>
        <v>0</v>
      </c>
      <c r="O19" s="47" t="s">
        <v>188</v>
      </c>
      <c r="P19" s="47" t="s">
        <v>188</v>
      </c>
      <c r="Q19" s="47" t="s">
        <v>188</v>
      </c>
    </row>
    <row r="20" spans="1:17" s="87" customFormat="1" ht="26.25" thickBot="1">
      <c r="A20" s="94">
        <v>4</v>
      </c>
      <c r="B20" s="3" t="s">
        <v>335</v>
      </c>
      <c r="C20" s="59">
        <f t="shared" si="8"/>
        <v>198</v>
      </c>
      <c r="D20" s="118">
        <f t="shared" ref="D20:N20" si="11">SUM(D21:D23)</f>
        <v>198</v>
      </c>
      <c r="E20" s="43" t="s">
        <v>188</v>
      </c>
      <c r="F20" s="43" t="s">
        <v>188</v>
      </c>
      <c r="G20" s="43" t="s">
        <v>188</v>
      </c>
      <c r="H20" s="118">
        <f t="shared" si="11"/>
        <v>204</v>
      </c>
      <c r="I20" s="118">
        <f t="shared" si="11"/>
        <v>204</v>
      </c>
      <c r="J20" s="43" t="s">
        <v>188</v>
      </c>
      <c r="K20" s="43" t="s">
        <v>188</v>
      </c>
      <c r="L20" s="43" t="s">
        <v>188</v>
      </c>
      <c r="M20" s="118">
        <f t="shared" si="11"/>
        <v>209</v>
      </c>
      <c r="N20" s="118">
        <f t="shared" si="11"/>
        <v>209</v>
      </c>
      <c r="O20" s="43" t="s">
        <v>188</v>
      </c>
      <c r="P20" s="43" t="s">
        <v>188</v>
      </c>
      <c r="Q20" s="43" t="s">
        <v>188</v>
      </c>
    </row>
    <row r="21" spans="1:17" s="87" customFormat="1" ht="15.75" thickBot="1">
      <c r="A21" s="95" t="s">
        <v>339</v>
      </c>
      <c r="B21" s="1" t="s">
        <v>336</v>
      </c>
      <c r="C21" s="59">
        <f t="shared" si="8"/>
        <v>83</v>
      </c>
      <c r="D21" s="45">
        <f>ROUND(D9*0.83,0)</f>
        <v>83</v>
      </c>
      <c r="E21" s="43" t="s">
        <v>188</v>
      </c>
      <c r="F21" s="43" t="s">
        <v>188</v>
      </c>
      <c r="G21" s="43" t="s">
        <v>188</v>
      </c>
      <c r="H21" s="119">
        <f>SUM(I21:L21)</f>
        <v>91</v>
      </c>
      <c r="I21" s="45">
        <f>ROUND(I9*0.83,0)</f>
        <v>91</v>
      </c>
      <c r="J21" s="43" t="s">
        <v>188</v>
      </c>
      <c r="K21" s="43" t="s">
        <v>188</v>
      </c>
      <c r="L21" s="43" t="s">
        <v>188</v>
      </c>
      <c r="M21" s="119">
        <f>SUM(N21:Q21)</f>
        <v>80</v>
      </c>
      <c r="N21" s="45">
        <f>ROUND(N9*0.83,0)</f>
        <v>80</v>
      </c>
      <c r="O21" s="43" t="s">
        <v>188</v>
      </c>
      <c r="P21" s="43" t="s">
        <v>188</v>
      </c>
      <c r="Q21" s="43" t="s">
        <v>188</v>
      </c>
    </row>
    <row r="22" spans="1:17" s="87" customFormat="1" ht="15.75" thickBot="1">
      <c r="A22" s="95" t="s">
        <v>340</v>
      </c>
      <c r="B22" s="1" t="s">
        <v>337</v>
      </c>
      <c r="C22" s="59">
        <f t="shared" si="8"/>
        <v>115</v>
      </c>
      <c r="D22" s="45">
        <f>ROUND(D10*1,0)</f>
        <v>115</v>
      </c>
      <c r="E22" s="43" t="s">
        <v>188</v>
      </c>
      <c r="F22" s="43" t="s">
        <v>188</v>
      </c>
      <c r="G22" s="43" t="s">
        <v>188</v>
      </c>
      <c r="H22" s="119">
        <f t="shared" ref="H22:H23" si="12">I22</f>
        <v>113</v>
      </c>
      <c r="I22" s="45">
        <f>ROUND(I10*1,0)</f>
        <v>113</v>
      </c>
      <c r="J22" s="43" t="s">
        <v>188</v>
      </c>
      <c r="K22" s="43" t="s">
        <v>188</v>
      </c>
      <c r="L22" s="43" t="s">
        <v>188</v>
      </c>
      <c r="M22" s="119">
        <f t="shared" ref="M22:M23" si="13">N22</f>
        <v>129</v>
      </c>
      <c r="N22" s="45">
        <f>ROUND(N10*1,0)</f>
        <v>129</v>
      </c>
      <c r="O22" s="43" t="s">
        <v>188</v>
      </c>
      <c r="P22" s="43" t="s">
        <v>188</v>
      </c>
      <c r="Q22" s="43" t="s">
        <v>188</v>
      </c>
    </row>
    <row r="23" spans="1:17" s="87" customFormat="1" ht="15.75" thickBot="1">
      <c r="A23" s="95" t="s">
        <v>341</v>
      </c>
      <c r="B23" s="1" t="s">
        <v>338</v>
      </c>
      <c r="C23" s="59">
        <f t="shared" si="8"/>
        <v>0</v>
      </c>
      <c r="D23" s="45">
        <f>ROUND(D11*1.22,0)</f>
        <v>0</v>
      </c>
      <c r="E23" s="43" t="s">
        <v>188</v>
      </c>
      <c r="F23" s="43" t="s">
        <v>188</v>
      </c>
      <c r="G23" s="43" t="s">
        <v>188</v>
      </c>
      <c r="H23" s="119">
        <f t="shared" si="12"/>
        <v>0</v>
      </c>
      <c r="I23" s="45">
        <f>ROUND(I11*1.22,0)</f>
        <v>0</v>
      </c>
      <c r="J23" s="43" t="s">
        <v>188</v>
      </c>
      <c r="K23" s="43" t="s">
        <v>188</v>
      </c>
      <c r="L23" s="43" t="s">
        <v>188</v>
      </c>
      <c r="M23" s="119">
        <f t="shared" si="13"/>
        <v>0</v>
      </c>
      <c r="N23" s="45">
        <f>ROUND(N11*1.22,0)</f>
        <v>0</v>
      </c>
      <c r="O23" s="43" t="s">
        <v>188</v>
      </c>
      <c r="P23" s="43" t="s">
        <v>188</v>
      </c>
      <c r="Q23" s="43" t="s">
        <v>188</v>
      </c>
    </row>
    <row r="24" spans="1:17" s="87" customFormat="1" ht="26.25" thickBot="1">
      <c r="A24" s="94">
        <v>5</v>
      </c>
      <c r="B24" s="3" t="s">
        <v>342</v>
      </c>
      <c r="C24" s="47" t="s">
        <v>188</v>
      </c>
      <c r="D24" s="46">
        <v>18762</v>
      </c>
      <c r="E24" s="47" t="s">
        <v>188</v>
      </c>
      <c r="F24" s="47" t="s">
        <v>188</v>
      </c>
      <c r="G24" s="47" t="s">
        <v>188</v>
      </c>
      <c r="H24" s="47" t="s">
        <v>188</v>
      </c>
      <c r="I24" s="46">
        <v>16311</v>
      </c>
      <c r="J24" s="47" t="s">
        <v>188</v>
      </c>
      <c r="K24" s="47" t="s">
        <v>188</v>
      </c>
      <c r="L24" s="47" t="s">
        <v>188</v>
      </c>
      <c r="M24" s="47" t="s">
        <v>188</v>
      </c>
      <c r="N24" s="46">
        <v>16311</v>
      </c>
      <c r="O24" s="47" t="s">
        <v>188</v>
      </c>
      <c r="P24" s="47" t="s">
        <v>188</v>
      </c>
      <c r="Q24" s="47" t="s">
        <v>188</v>
      </c>
    </row>
    <row r="25" spans="1:17" s="87" customFormat="1" ht="15.75" thickBot="1">
      <c r="A25" s="94">
        <v>6</v>
      </c>
      <c r="B25" s="3" t="s">
        <v>343</v>
      </c>
      <c r="C25" s="47" t="s">
        <v>188</v>
      </c>
      <c r="D25" s="46">
        <v>1016360</v>
      </c>
      <c r="E25" s="47" t="s">
        <v>188</v>
      </c>
      <c r="F25" s="47" t="s">
        <v>188</v>
      </c>
      <c r="G25" s="47" t="s">
        <v>188</v>
      </c>
      <c r="H25" s="47" t="s">
        <v>188</v>
      </c>
      <c r="I25" s="46">
        <v>883593</v>
      </c>
      <c r="J25" s="47" t="s">
        <v>188</v>
      </c>
      <c r="K25" s="47" t="s">
        <v>188</v>
      </c>
      <c r="L25" s="47" t="s">
        <v>188</v>
      </c>
      <c r="M25" s="47" t="s">
        <v>188</v>
      </c>
      <c r="N25" s="46">
        <v>883593</v>
      </c>
      <c r="O25" s="47" t="s">
        <v>188</v>
      </c>
      <c r="P25" s="47" t="s">
        <v>188</v>
      </c>
      <c r="Q25" s="47" t="s">
        <v>188</v>
      </c>
    </row>
    <row r="26" spans="1:17" s="87" customFormat="1" ht="15.75" thickBot="1">
      <c r="A26" s="94">
        <v>7</v>
      </c>
      <c r="B26" s="3" t="s">
        <v>344</v>
      </c>
      <c r="C26" s="47" t="s">
        <v>188</v>
      </c>
      <c r="D26" s="46">
        <v>0.95</v>
      </c>
      <c r="E26" s="47" t="s">
        <v>188</v>
      </c>
      <c r="F26" s="47" t="s">
        <v>188</v>
      </c>
      <c r="G26" s="47" t="s">
        <v>188</v>
      </c>
      <c r="H26" s="47" t="s">
        <v>188</v>
      </c>
      <c r="I26" s="46">
        <v>0.95</v>
      </c>
      <c r="J26" s="47" t="s">
        <v>188</v>
      </c>
      <c r="K26" s="47" t="s">
        <v>188</v>
      </c>
      <c r="L26" s="47" t="s">
        <v>188</v>
      </c>
      <c r="M26" s="47" t="s">
        <v>188</v>
      </c>
      <c r="N26" s="46">
        <v>0.95</v>
      </c>
      <c r="O26" s="47" t="s">
        <v>188</v>
      </c>
      <c r="P26" s="47" t="s">
        <v>188</v>
      </c>
      <c r="Q26" s="47" t="s">
        <v>188</v>
      </c>
    </row>
    <row r="27" spans="1:17" ht="26.25" thickBot="1">
      <c r="A27" s="94">
        <v>8</v>
      </c>
      <c r="B27" s="3" t="s">
        <v>348</v>
      </c>
      <c r="C27" s="59">
        <f t="shared" si="8"/>
        <v>11</v>
      </c>
      <c r="D27" s="45">
        <f>SUM(D28:D30)</f>
        <v>11</v>
      </c>
      <c r="E27" s="47" t="s">
        <v>188</v>
      </c>
      <c r="F27" s="47" t="s">
        <v>188</v>
      </c>
      <c r="G27" s="47" t="s">
        <v>188</v>
      </c>
      <c r="H27" s="59">
        <f t="shared" ref="H27:H34" si="14">SUM(I27:L28)</f>
        <v>16</v>
      </c>
      <c r="I27" s="45">
        <f>SUM(I28:I30)</f>
        <v>11</v>
      </c>
      <c r="J27" s="47" t="s">
        <v>188</v>
      </c>
      <c r="K27" s="47" t="s">
        <v>188</v>
      </c>
      <c r="L27" s="47" t="s">
        <v>188</v>
      </c>
      <c r="M27" s="59">
        <f t="shared" ref="M27:M34" si="15">SUM(N27:Q28)</f>
        <v>15</v>
      </c>
      <c r="N27" s="45">
        <f>SUM(N28:N30)</f>
        <v>11</v>
      </c>
      <c r="O27" s="47" t="s">
        <v>188</v>
      </c>
      <c r="P27" s="47" t="s">
        <v>188</v>
      </c>
      <c r="Q27" s="47" t="s">
        <v>188</v>
      </c>
    </row>
    <row r="28" spans="1:17" ht="15.75" thickBot="1">
      <c r="A28" s="95" t="s">
        <v>15</v>
      </c>
      <c r="B28" s="1" t="s">
        <v>332</v>
      </c>
      <c r="C28" s="59">
        <f t="shared" si="8"/>
        <v>5</v>
      </c>
      <c r="D28" s="45">
        <f>Contingent!B14</f>
        <v>5</v>
      </c>
      <c r="E28" s="47" t="s">
        <v>188</v>
      </c>
      <c r="F28" s="47" t="s">
        <v>188</v>
      </c>
      <c r="G28" s="47" t="s">
        <v>188</v>
      </c>
      <c r="H28" s="59">
        <f t="shared" si="14"/>
        <v>11</v>
      </c>
      <c r="I28" s="45">
        <f>D32</f>
        <v>5</v>
      </c>
      <c r="J28" s="47" t="s">
        <v>188</v>
      </c>
      <c r="K28" s="47" t="s">
        <v>188</v>
      </c>
      <c r="L28" s="47" t="s">
        <v>188</v>
      </c>
      <c r="M28" s="59">
        <f t="shared" si="15"/>
        <v>11</v>
      </c>
      <c r="N28" s="45">
        <f>I32</f>
        <v>4</v>
      </c>
      <c r="O28" s="47" t="s">
        <v>188</v>
      </c>
      <c r="P28" s="47" t="s">
        <v>188</v>
      </c>
      <c r="Q28" s="47" t="s">
        <v>188</v>
      </c>
    </row>
    <row r="29" spans="1:17" ht="15.75" thickBot="1">
      <c r="A29" s="95" t="s">
        <v>16</v>
      </c>
      <c r="B29" s="1" t="s">
        <v>333</v>
      </c>
      <c r="C29" s="59">
        <f t="shared" si="8"/>
        <v>6</v>
      </c>
      <c r="D29" s="45">
        <f>Contingent!B20</f>
        <v>6</v>
      </c>
      <c r="E29" s="47" t="s">
        <v>188</v>
      </c>
      <c r="F29" s="47" t="s">
        <v>188</v>
      </c>
      <c r="G29" s="47" t="s">
        <v>188</v>
      </c>
      <c r="H29" s="59">
        <f t="shared" si="14"/>
        <v>6</v>
      </c>
      <c r="I29" s="45">
        <f t="shared" ref="I29:I30" si="16">D33</f>
        <v>6</v>
      </c>
      <c r="J29" s="47" t="s">
        <v>188</v>
      </c>
      <c r="K29" s="47" t="s">
        <v>188</v>
      </c>
      <c r="L29" s="47" t="s">
        <v>188</v>
      </c>
      <c r="M29" s="59">
        <f t="shared" si="15"/>
        <v>7</v>
      </c>
      <c r="N29" s="45">
        <f t="shared" ref="N29:N30" si="17">I33</f>
        <v>7</v>
      </c>
      <c r="O29" s="47" t="s">
        <v>188</v>
      </c>
      <c r="P29" s="47" t="s">
        <v>188</v>
      </c>
      <c r="Q29" s="47" t="s">
        <v>188</v>
      </c>
    </row>
    <row r="30" spans="1:17" ht="15.75" thickBot="1">
      <c r="A30" s="95" t="s">
        <v>17</v>
      </c>
      <c r="B30" s="1" t="s">
        <v>334</v>
      </c>
      <c r="C30" s="59">
        <f t="shared" si="8"/>
        <v>0</v>
      </c>
      <c r="D30" s="45">
        <f>Contingent!B24</f>
        <v>0</v>
      </c>
      <c r="E30" s="47" t="s">
        <v>188</v>
      </c>
      <c r="F30" s="47" t="s">
        <v>188</v>
      </c>
      <c r="G30" s="47" t="s">
        <v>188</v>
      </c>
      <c r="H30" s="59">
        <f t="shared" si="14"/>
        <v>11</v>
      </c>
      <c r="I30" s="45">
        <f t="shared" si="16"/>
        <v>0</v>
      </c>
      <c r="J30" s="47" t="s">
        <v>188</v>
      </c>
      <c r="K30" s="47" t="s">
        <v>188</v>
      </c>
      <c r="L30" s="47" t="s">
        <v>188</v>
      </c>
      <c r="M30" s="59">
        <f t="shared" si="15"/>
        <v>10</v>
      </c>
      <c r="N30" s="45">
        <f t="shared" si="17"/>
        <v>0</v>
      </c>
      <c r="O30" s="47" t="s">
        <v>188</v>
      </c>
      <c r="P30" s="47" t="s">
        <v>188</v>
      </c>
      <c r="Q30" s="47" t="s">
        <v>188</v>
      </c>
    </row>
    <row r="31" spans="1:17" ht="26.25" thickBot="1">
      <c r="A31" s="94">
        <v>9</v>
      </c>
      <c r="B31" s="3" t="s">
        <v>349</v>
      </c>
      <c r="C31" s="59">
        <f t="shared" si="8"/>
        <v>11</v>
      </c>
      <c r="D31" s="45">
        <f>SUM(D32:D34)</f>
        <v>11</v>
      </c>
      <c r="E31" s="47" t="s">
        <v>188</v>
      </c>
      <c r="F31" s="47" t="s">
        <v>188</v>
      </c>
      <c r="G31" s="47" t="s">
        <v>188</v>
      </c>
      <c r="H31" s="59">
        <f t="shared" si="14"/>
        <v>15</v>
      </c>
      <c r="I31" s="45">
        <f>SUM(I32:I34)</f>
        <v>11</v>
      </c>
      <c r="J31" s="47" t="s">
        <v>188</v>
      </c>
      <c r="K31" s="47" t="s">
        <v>188</v>
      </c>
      <c r="L31" s="47" t="s">
        <v>188</v>
      </c>
      <c r="M31" s="59">
        <f t="shared" si="15"/>
        <v>14</v>
      </c>
      <c r="N31" s="45">
        <f>SUM(N32:N34)</f>
        <v>10</v>
      </c>
      <c r="O31" s="47" t="s">
        <v>188</v>
      </c>
      <c r="P31" s="47" t="s">
        <v>188</v>
      </c>
      <c r="Q31" s="47" t="s">
        <v>188</v>
      </c>
    </row>
    <row r="32" spans="1:17" ht="15.75" thickBot="1">
      <c r="A32" s="95" t="s">
        <v>18</v>
      </c>
      <c r="B32" s="1" t="s">
        <v>332</v>
      </c>
      <c r="C32" s="59">
        <f t="shared" si="8"/>
        <v>5</v>
      </c>
      <c r="D32" s="45">
        <f>Contingent!D14</f>
        <v>5</v>
      </c>
      <c r="E32" s="47" t="s">
        <v>188</v>
      </c>
      <c r="F32" s="47" t="s">
        <v>188</v>
      </c>
      <c r="G32" s="47" t="s">
        <v>188</v>
      </c>
      <c r="H32" s="59">
        <f t="shared" si="14"/>
        <v>11</v>
      </c>
      <c r="I32" s="45">
        <f>Contingent!F14</f>
        <v>4</v>
      </c>
      <c r="J32" s="47" t="s">
        <v>188</v>
      </c>
      <c r="K32" s="47" t="s">
        <v>188</v>
      </c>
      <c r="L32" s="47" t="s">
        <v>188</v>
      </c>
      <c r="M32" s="59">
        <f t="shared" si="15"/>
        <v>10</v>
      </c>
      <c r="N32" s="45">
        <f>Contingent!H14</f>
        <v>4</v>
      </c>
      <c r="O32" s="47" t="s">
        <v>188</v>
      </c>
      <c r="P32" s="47" t="s">
        <v>188</v>
      </c>
      <c r="Q32" s="47" t="s">
        <v>188</v>
      </c>
    </row>
    <row r="33" spans="1:17" ht="15.75" thickBot="1">
      <c r="A33" s="95" t="s">
        <v>19</v>
      </c>
      <c r="B33" s="1" t="s">
        <v>333</v>
      </c>
      <c r="C33" s="59">
        <f t="shared" si="8"/>
        <v>6</v>
      </c>
      <c r="D33" s="45">
        <f>Contingent!D20</f>
        <v>6</v>
      </c>
      <c r="E33" s="47" t="s">
        <v>188</v>
      </c>
      <c r="F33" s="47" t="s">
        <v>188</v>
      </c>
      <c r="G33" s="47" t="s">
        <v>188</v>
      </c>
      <c r="H33" s="59">
        <f t="shared" si="14"/>
        <v>7</v>
      </c>
      <c r="I33" s="45">
        <f>Contingent!F20</f>
        <v>7</v>
      </c>
      <c r="J33" s="47" t="s">
        <v>188</v>
      </c>
      <c r="K33" s="47" t="s">
        <v>188</v>
      </c>
      <c r="L33" s="47" t="s">
        <v>188</v>
      </c>
      <c r="M33" s="59">
        <f t="shared" si="15"/>
        <v>6</v>
      </c>
      <c r="N33" s="45">
        <f>Contingent!H20</f>
        <v>6</v>
      </c>
      <c r="O33" s="47" t="s">
        <v>188</v>
      </c>
      <c r="P33" s="47" t="s">
        <v>188</v>
      </c>
      <c r="Q33" s="47" t="s">
        <v>188</v>
      </c>
    </row>
    <row r="34" spans="1:17" ht="15.75" thickBot="1">
      <c r="A34" s="95" t="s">
        <v>20</v>
      </c>
      <c r="B34" s="1" t="s">
        <v>334</v>
      </c>
      <c r="C34" s="59">
        <f t="shared" si="8"/>
        <v>0</v>
      </c>
      <c r="D34" s="45">
        <f>Contingent!D24</f>
        <v>0</v>
      </c>
      <c r="E34" s="47" t="s">
        <v>188</v>
      </c>
      <c r="F34" s="47" t="s">
        <v>188</v>
      </c>
      <c r="G34" s="47" t="s">
        <v>188</v>
      </c>
      <c r="H34" s="59">
        <f t="shared" si="14"/>
        <v>11</v>
      </c>
      <c r="I34" s="45">
        <f>Contingent!F24</f>
        <v>0</v>
      </c>
      <c r="J34" s="47" t="s">
        <v>188</v>
      </c>
      <c r="K34" s="47" t="s">
        <v>188</v>
      </c>
      <c r="L34" s="47" t="s">
        <v>188</v>
      </c>
      <c r="M34" s="59">
        <f t="shared" si="15"/>
        <v>11</v>
      </c>
      <c r="N34" s="45">
        <f>Contingent!H24</f>
        <v>0</v>
      </c>
      <c r="O34" s="47" t="s">
        <v>188</v>
      </c>
      <c r="P34" s="47" t="s">
        <v>188</v>
      </c>
      <c r="Q34" s="47" t="s">
        <v>188</v>
      </c>
    </row>
    <row r="35" spans="1:17" ht="46.5" customHeight="1" thickBot="1">
      <c r="A35" s="94">
        <v>10</v>
      </c>
      <c r="B35" s="3" t="s">
        <v>347</v>
      </c>
      <c r="C35" s="59">
        <f t="shared" si="8"/>
        <v>11</v>
      </c>
      <c r="D35" s="45">
        <f>SUM(D36:D38)</f>
        <v>11</v>
      </c>
      <c r="E35" s="47" t="s">
        <v>188</v>
      </c>
      <c r="F35" s="47" t="s">
        <v>188</v>
      </c>
      <c r="G35" s="47" t="s">
        <v>188</v>
      </c>
      <c r="H35" s="59">
        <f t="shared" ref="H35:H38" si="18">SUM(I35:L35)</f>
        <v>11</v>
      </c>
      <c r="I35" s="45">
        <f>SUM(I36:I38)</f>
        <v>11</v>
      </c>
      <c r="J35" s="47" t="s">
        <v>188</v>
      </c>
      <c r="K35" s="47" t="s">
        <v>188</v>
      </c>
      <c r="L35" s="47" t="s">
        <v>188</v>
      </c>
      <c r="M35" s="59">
        <f t="shared" ref="M35:M38" si="19">SUM(N35:Q35)</f>
        <v>11</v>
      </c>
      <c r="N35" s="45">
        <f>SUM(N36:N38)</f>
        <v>11</v>
      </c>
      <c r="O35" s="47" t="s">
        <v>188</v>
      </c>
      <c r="P35" s="47" t="s">
        <v>188</v>
      </c>
      <c r="Q35" s="47" t="s">
        <v>188</v>
      </c>
    </row>
    <row r="36" spans="1:17" ht="15.75" thickBot="1">
      <c r="A36" s="95" t="s">
        <v>21</v>
      </c>
      <c r="B36" s="1" t="s">
        <v>332</v>
      </c>
      <c r="C36" s="59">
        <f t="shared" si="8"/>
        <v>5</v>
      </c>
      <c r="D36" s="45">
        <f>ROUND((D28*2+D32)/3,0)</f>
        <v>5</v>
      </c>
      <c r="E36" s="47" t="s">
        <v>188</v>
      </c>
      <c r="F36" s="47" t="s">
        <v>188</v>
      </c>
      <c r="G36" s="47" t="s">
        <v>188</v>
      </c>
      <c r="H36" s="59">
        <f t="shared" si="18"/>
        <v>5</v>
      </c>
      <c r="I36" s="45">
        <f>ROUND((I28*2+I32)/3,0)</f>
        <v>5</v>
      </c>
      <c r="J36" s="47" t="s">
        <v>188</v>
      </c>
      <c r="K36" s="47" t="s">
        <v>188</v>
      </c>
      <c r="L36" s="47" t="s">
        <v>188</v>
      </c>
      <c r="M36" s="59">
        <f t="shared" si="19"/>
        <v>4</v>
      </c>
      <c r="N36" s="45">
        <f>ROUND((N28*2+N32)/3,0)</f>
        <v>4</v>
      </c>
      <c r="O36" s="47" t="s">
        <v>188</v>
      </c>
      <c r="P36" s="47" t="s">
        <v>188</v>
      </c>
      <c r="Q36" s="47" t="s">
        <v>188</v>
      </c>
    </row>
    <row r="37" spans="1:17" ht="15.75" thickBot="1">
      <c r="A37" s="95" t="s">
        <v>22</v>
      </c>
      <c r="B37" s="1" t="s">
        <v>333</v>
      </c>
      <c r="C37" s="59">
        <f t="shared" si="8"/>
        <v>6</v>
      </c>
      <c r="D37" s="45">
        <f>ROUND((D29*2+D33)/3,0)</f>
        <v>6</v>
      </c>
      <c r="E37" s="47" t="s">
        <v>188</v>
      </c>
      <c r="F37" s="47" t="s">
        <v>188</v>
      </c>
      <c r="G37" s="47" t="s">
        <v>188</v>
      </c>
      <c r="H37" s="59">
        <f t="shared" si="18"/>
        <v>6</v>
      </c>
      <c r="I37" s="45">
        <f>ROUND((I29*2+I33)/3,0)</f>
        <v>6</v>
      </c>
      <c r="J37" s="47" t="s">
        <v>188</v>
      </c>
      <c r="K37" s="47" t="s">
        <v>188</v>
      </c>
      <c r="L37" s="47" t="s">
        <v>188</v>
      </c>
      <c r="M37" s="59">
        <f t="shared" si="19"/>
        <v>7</v>
      </c>
      <c r="N37" s="45">
        <f>ROUND((N29*2+N33)/3,0)</f>
        <v>7</v>
      </c>
      <c r="O37" s="47" t="s">
        <v>188</v>
      </c>
      <c r="P37" s="47" t="s">
        <v>188</v>
      </c>
      <c r="Q37" s="47" t="s">
        <v>188</v>
      </c>
    </row>
    <row r="38" spans="1:17" ht="15.75" thickBot="1">
      <c r="A38" s="95" t="s">
        <v>23</v>
      </c>
      <c r="B38" s="1" t="s">
        <v>334</v>
      </c>
      <c r="C38" s="59">
        <f t="shared" si="8"/>
        <v>0</v>
      </c>
      <c r="D38" s="45">
        <f>ROUND((D30*2+D34)/3,0)</f>
        <v>0</v>
      </c>
      <c r="E38" s="47" t="s">
        <v>188</v>
      </c>
      <c r="F38" s="47" t="s">
        <v>188</v>
      </c>
      <c r="G38" s="47" t="s">
        <v>188</v>
      </c>
      <c r="H38" s="59">
        <f t="shared" si="18"/>
        <v>0</v>
      </c>
      <c r="I38" s="45">
        <f>ROUND((I30*2+I34)/3,0)</f>
        <v>0</v>
      </c>
      <c r="J38" s="47" t="s">
        <v>188</v>
      </c>
      <c r="K38" s="47" t="s">
        <v>188</v>
      </c>
      <c r="L38" s="47" t="s">
        <v>188</v>
      </c>
      <c r="M38" s="59">
        <f t="shared" si="19"/>
        <v>0</v>
      </c>
      <c r="N38" s="45">
        <f>ROUND((N30*2+N34)/3,0)</f>
        <v>0</v>
      </c>
      <c r="O38" s="47" t="s">
        <v>188</v>
      </c>
      <c r="P38" s="47" t="s">
        <v>188</v>
      </c>
      <c r="Q38" s="47" t="s">
        <v>188</v>
      </c>
    </row>
    <row r="39" spans="1:17" ht="21" customHeight="1" thickBot="1">
      <c r="A39" s="86">
        <v>11</v>
      </c>
      <c r="B39" s="3" t="s">
        <v>371</v>
      </c>
      <c r="C39" s="59">
        <f t="shared" si="8"/>
        <v>25</v>
      </c>
      <c r="D39" s="45">
        <f>SUM(D40:D47)</f>
        <v>23</v>
      </c>
      <c r="E39" s="47" t="s">
        <v>188</v>
      </c>
      <c r="F39" s="45">
        <f t="shared" ref="F39" si="20">SUM(F40:F47)</f>
        <v>2</v>
      </c>
      <c r="G39" s="47" t="s">
        <v>188</v>
      </c>
      <c r="H39" s="59">
        <f t="shared" ref="H39:H41" si="21">SUM(I39:L39)</f>
        <v>25</v>
      </c>
      <c r="I39" s="45">
        <f>SUM(I40:I47)</f>
        <v>23</v>
      </c>
      <c r="J39" s="47" t="s">
        <v>188</v>
      </c>
      <c r="K39" s="45">
        <f t="shared" ref="K39" si="22">SUM(K40:K47)</f>
        <v>2</v>
      </c>
      <c r="L39" s="47" t="s">
        <v>188</v>
      </c>
      <c r="M39" s="59">
        <f t="shared" ref="M39:M41" si="23">SUM(N39:Q39)</f>
        <v>25</v>
      </c>
      <c r="N39" s="45">
        <f>SUM(N40:N47)</f>
        <v>23</v>
      </c>
      <c r="O39" s="47" t="s">
        <v>188</v>
      </c>
      <c r="P39" s="45">
        <f t="shared" ref="P39" si="24">SUM(P40:P47)</f>
        <v>2</v>
      </c>
      <c r="Q39" s="47" t="s">
        <v>188</v>
      </c>
    </row>
    <row r="40" spans="1:17" ht="26.25" thickBot="1">
      <c r="A40" s="95" t="s">
        <v>24</v>
      </c>
      <c r="B40" s="1" t="s">
        <v>350</v>
      </c>
      <c r="C40" s="59">
        <f t="shared" si="8"/>
        <v>1</v>
      </c>
      <c r="D40" s="45">
        <v>1</v>
      </c>
      <c r="E40" s="47" t="s">
        <v>188</v>
      </c>
      <c r="F40" s="38" t="s">
        <v>188</v>
      </c>
      <c r="G40" s="47" t="s">
        <v>188</v>
      </c>
      <c r="H40" s="59">
        <f t="shared" si="21"/>
        <v>1</v>
      </c>
      <c r="I40" s="45">
        <v>1</v>
      </c>
      <c r="J40" s="47" t="s">
        <v>188</v>
      </c>
      <c r="K40" s="131" t="s">
        <v>188</v>
      </c>
      <c r="L40" s="47" t="s">
        <v>188</v>
      </c>
      <c r="M40" s="59">
        <f t="shared" si="23"/>
        <v>1</v>
      </c>
      <c r="N40" s="45">
        <v>1</v>
      </c>
      <c r="O40" s="47" t="s">
        <v>188</v>
      </c>
      <c r="P40" s="131" t="s">
        <v>188</v>
      </c>
      <c r="Q40" s="47" t="s">
        <v>188</v>
      </c>
    </row>
    <row r="41" spans="1:17" ht="15.75" thickBot="1">
      <c r="A41" s="95" t="s">
        <v>25</v>
      </c>
      <c r="B41" s="120" t="s">
        <v>351</v>
      </c>
      <c r="C41" s="59">
        <f t="shared" si="8"/>
        <v>11</v>
      </c>
      <c r="D41" s="45">
        <v>11</v>
      </c>
      <c r="E41" s="47" t="s">
        <v>188</v>
      </c>
      <c r="F41" s="38" t="s">
        <v>188</v>
      </c>
      <c r="G41" s="47" t="s">
        <v>188</v>
      </c>
      <c r="H41" s="59">
        <f t="shared" si="21"/>
        <v>11</v>
      </c>
      <c r="I41" s="45">
        <v>11</v>
      </c>
      <c r="J41" s="47" t="s">
        <v>188</v>
      </c>
      <c r="K41" s="131" t="s">
        <v>188</v>
      </c>
      <c r="L41" s="47" t="s">
        <v>188</v>
      </c>
      <c r="M41" s="59">
        <f t="shared" si="23"/>
        <v>11</v>
      </c>
      <c r="N41" s="45">
        <v>11</v>
      </c>
      <c r="O41" s="47" t="s">
        <v>188</v>
      </c>
      <c r="P41" s="131" t="s">
        <v>188</v>
      </c>
      <c r="Q41" s="47" t="s">
        <v>188</v>
      </c>
    </row>
    <row r="42" spans="1:17" ht="15.75" thickBot="1">
      <c r="A42" s="95"/>
      <c r="B42" s="120" t="s">
        <v>352</v>
      </c>
      <c r="C42" s="59">
        <f t="shared" ref="C42:C47" si="25">SUM(D42:G42)</f>
        <v>0</v>
      </c>
      <c r="D42" s="45"/>
      <c r="E42" s="47" t="s">
        <v>188</v>
      </c>
      <c r="F42" s="38" t="s">
        <v>188</v>
      </c>
      <c r="G42" s="47" t="s">
        <v>188</v>
      </c>
      <c r="H42" s="59">
        <f t="shared" ref="H42:H47" si="26">SUM(I42:L42)</f>
        <v>0</v>
      </c>
      <c r="I42" s="45"/>
      <c r="J42" s="47" t="s">
        <v>188</v>
      </c>
      <c r="K42" s="131" t="s">
        <v>188</v>
      </c>
      <c r="L42" s="47" t="s">
        <v>188</v>
      </c>
      <c r="M42" s="59">
        <f t="shared" ref="M42:M47" si="27">SUM(N42:Q42)</f>
        <v>0</v>
      </c>
      <c r="N42" s="45"/>
      <c r="O42" s="47" t="s">
        <v>188</v>
      </c>
      <c r="P42" s="131" t="s">
        <v>188</v>
      </c>
      <c r="Q42" s="47" t="s">
        <v>188</v>
      </c>
    </row>
    <row r="43" spans="1:17" ht="15.75" thickBot="1">
      <c r="A43" s="95"/>
      <c r="B43" s="120" t="s">
        <v>356</v>
      </c>
      <c r="C43" s="59">
        <f t="shared" si="25"/>
        <v>0</v>
      </c>
      <c r="D43" s="45"/>
      <c r="E43" s="47" t="s">
        <v>188</v>
      </c>
      <c r="F43" s="38"/>
      <c r="G43" s="47" t="s">
        <v>188</v>
      </c>
      <c r="H43" s="59">
        <f t="shared" si="26"/>
        <v>0</v>
      </c>
      <c r="I43" s="45"/>
      <c r="J43" s="47" t="s">
        <v>188</v>
      </c>
      <c r="K43" s="131"/>
      <c r="L43" s="47" t="s">
        <v>188</v>
      </c>
      <c r="M43" s="59">
        <f t="shared" si="27"/>
        <v>0</v>
      </c>
      <c r="N43" s="45"/>
      <c r="O43" s="47" t="s">
        <v>188</v>
      </c>
      <c r="P43" s="131"/>
      <c r="Q43" s="47" t="s">
        <v>188</v>
      </c>
    </row>
    <row r="44" spans="1:17" ht="15.75" thickBot="1">
      <c r="A44" s="95"/>
      <c r="B44" s="120" t="s">
        <v>353</v>
      </c>
      <c r="C44" s="59">
        <f t="shared" si="25"/>
        <v>1</v>
      </c>
      <c r="D44" s="45">
        <v>1</v>
      </c>
      <c r="E44" s="47" t="s">
        <v>188</v>
      </c>
      <c r="F44" s="38"/>
      <c r="G44" s="47" t="s">
        <v>188</v>
      </c>
      <c r="H44" s="59">
        <f t="shared" si="26"/>
        <v>1</v>
      </c>
      <c r="I44" s="45">
        <v>1</v>
      </c>
      <c r="J44" s="47" t="s">
        <v>188</v>
      </c>
      <c r="K44" s="131"/>
      <c r="L44" s="47" t="s">
        <v>188</v>
      </c>
      <c r="M44" s="59">
        <f t="shared" si="27"/>
        <v>1</v>
      </c>
      <c r="N44" s="45">
        <v>1</v>
      </c>
      <c r="O44" s="47" t="s">
        <v>188</v>
      </c>
      <c r="P44" s="131"/>
      <c r="Q44" s="47" t="s">
        <v>188</v>
      </c>
    </row>
    <row r="45" spans="1:17" ht="15.75" thickBot="1">
      <c r="A45" s="95"/>
      <c r="B45" s="120" t="s">
        <v>357</v>
      </c>
      <c r="C45" s="59">
        <f t="shared" si="25"/>
        <v>1</v>
      </c>
      <c r="D45" s="45">
        <v>1</v>
      </c>
      <c r="E45" s="47" t="s">
        <v>188</v>
      </c>
      <c r="F45" s="38"/>
      <c r="G45" s="47" t="s">
        <v>188</v>
      </c>
      <c r="H45" s="59">
        <f t="shared" si="26"/>
        <v>1</v>
      </c>
      <c r="I45" s="45">
        <v>1</v>
      </c>
      <c r="J45" s="47" t="s">
        <v>188</v>
      </c>
      <c r="K45" s="131"/>
      <c r="L45" s="47" t="s">
        <v>188</v>
      </c>
      <c r="M45" s="59">
        <f t="shared" si="27"/>
        <v>1</v>
      </c>
      <c r="N45" s="45">
        <v>1</v>
      </c>
      <c r="O45" s="47" t="s">
        <v>188</v>
      </c>
      <c r="P45" s="131"/>
      <c r="Q45" s="47" t="s">
        <v>188</v>
      </c>
    </row>
    <row r="46" spans="1:17" ht="15.75" thickBot="1">
      <c r="A46" s="95" t="s">
        <v>26</v>
      </c>
      <c r="B46" s="120" t="s">
        <v>354</v>
      </c>
      <c r="C46" s="59">
        <f t="shared" si="25"/>
        <v>1</v>
      </c>
      <c r="D46" s="45"/>
      <c r="E46" s="47" t="s">
        <v>188</v>
      </c>
      <c r="F46" s="38">
        <v>1</v>
      </c>
      <c r="G46" s="47" t="s">
        <v>188</v>
      </c>
      <c r="H46" s="59">
        <f t="shared" si="26"/>
        <v>1</v>
      </c>
      <c r="I46" s="45"/>
      <c r="J46" s="47" t="s">
        <v>188</v>
      </c>
      <c r="K46" s="131">
        <v>1</v>
      </c>
      <c r="L46" s="47" t="s">
        <v>188</v>
      </c>
      <c r="M46" s="59">
        <f t="shared" si="27"/>
        <v>1</v>
      </c>
      <c r="N46" s="45"/>
      <c r="O46" s="47" t="s">
        <v>188</v>
      </c>
      <c r="P46" s="131">
        <v>1</v>
      </c>
      <c r="Q46" s="47" t="s">
        <v>188</v>
      </c>
    </row>
    <row r="47" spans="1:17" ht="15.75" thickBot="1">
      <c r="A47" s="95" t="s">
        <v>27</v>
      </c>
      <c r="B47" s="120" t="s">
        <v>355</v>
      </c>
      <c r="C47" s="59">
        <f t="shared" si="25"/>
        <v>10</v>
      </c>
      <c r="D47" s="45">
        <v>9</v>
      </c>
      <c r="E47" s="47" t="s">
        <v>188</v>
      </c>
      <c r="F47" s="38">
        <v>1</v>
      </c>
      <c r="G47" s="47" t="s">
        <v>188</v>
      </c>
      <c r="H47" s="59">
        <f t="shared" si="26"/>
        <v>10</v>
      </c>
      <c r="I47" s="45">
        <v>9</v>
      </c>
      <c r="J47" s="47" t="s">
        <v>188</v>
      </c>
      <c r="K47" s="131">
        <v>1</v>
      </c>
      <c r="L47" s="47" t="s">
        <v>188</v>
      </c>
      <c r="M47" s="59">
        <f t="shared" si="27"/>
        <v>10</v>
      </c>
      <c r="N47" s="45">
        <v>9</v>
      </c>
      <c r="O47" s="47" t="s">
        <v>188</v>
      </c>
      <c r="P47" s="131">
        <v>1</v>
      </c>
      <c r="Q47" s="47" t="s">
        <v>188</v>
      </c>
    </row>
    <row r="48" spans="1:17" ht="15.75" thickBot="1">
      <c r="A48" s="86">
        <v>12</v>
      </c>
      <c r="B48" s="3" t="s">
        <v>0</v>
      </c>
      <c r="C48" s="60">
        <f t="shared" ref="C48:C49" si="28">SUM(D48:G48)</f>
        <v>31.37</v>
      </c>
      <c r="D48" s="46">
        <f>SUM(D49:D56)-D51</f>
        <v>29.37</v>
      </c>
      <c r="E48" s="47" t="s">
        <v>188</v>
      </c>
      <c r="F48" s="46">
        <f>SUM(F52:F56)</f>
        <v>2</v>
      </c>
      <c r="G48" s="47" t="s">
        <v>188</v>
      </c>
      <c r="H48" s="60">
        <f t="shared" ref="H48:H49" si="29">SUM(I48:L48)</f>
        <v>30.71</v>
      </c>
      <c r="I48" s="46">
        <f>SUM(I49:I56)-I51</f>
        <v>28.71</v>
      </c>
      <c r="J48" s="47" t="s">
        <v>188</v>
      </c>
      <c r="K48" s="46">
        <f>SUM(K52:K56)</f>
        <v>2</v>
      </c>
      <c r="L48" s="47" t="s">
        <v>188</v>
      </c>
      <c r="M48" s="60">
        <f t="shared" ref="M48:M49" si="30">SUM(N48:Q48)</f>
        <v>30.71</v>
      </c>
      <c r="N48" s="46">
        <f>SUM(N49:N56)-N51</f>
        <v>28.71</v>
      </c>
      <c r="O48" s="47" t="s">
        <v>188</v>
      </c>
      <c r="P48" s="46">
        <f>SUM(P52:P56)</f>
        <v>2</v>
      </c>
      <c r="Q48" s="47" t="s">
        <v>188</v>
      </c>
    </row>
    <row r="49" spans="1:17" ht="27" customHeight="1" thickBot="1">
      <c r="A49" s="95" t="s">
        <v>28</v>
      </c>
      <c r="B49" s="1" t="s">
        <v>350</v>
      </c>
      <c r="C49" s="60">
        <f t="shared" si="28"/>
        <v>2</v>
      </c>
      <c r="D49" s="46">
        <v>2</v>
      </c>
      <c r="E49" s="47" t="s">
        <v>188</v>
      </c>
      <c r="F49" s="131" t="s">
        <v>188</v>
      </c>
      <c r="G49" s="47" t="s">
        <v>188</v>
      </c>
      <c r="H49" s="60">
        <f t="shared" si="29"/>
        <v>2</v>
      </c>
      <c r="I49" s="46">
        <v>2</v>
      </c>
      <c r="J49" s="47" t="s">
        <v>188</v>
      </c>
      <c r="K49" s="131" t="s">
        <v>188</v>
      </c>
      <c r="L49" s="47" t="s">
        <v>188</v>
      </c>
      <c r="M49" s="60">
        <f t="shared" si="30"/>
        <v>2</v>
      </c>
      <c r="N49" s="46">
        <v>2</v>
      </c>
      <c r="O49" s="47" t="s">
        <v>188</v>
      </c>
      <c r="P49" s="131" t="s">
        <v>188</v>
      </c>
      <c r="Q49" s="47" t="s">
        <v>188</v>
      </c>
    </row>
    <row r="50" spans="1:17" ht="15.75" thickBot="1">
      <c r="A50" s="95" t="s">
        <v>29</v>
      </c>
      <c r="B50" s="120" t="s">
        <v>351</v>
      </c>
      <c r="C50" s="60">
        <f t="shared" ref="C50:C56" si="31">SUM(D50:G50)</f>
        <v>16.87</v>
      </c>
      <c r="D50" s="46">
        <v>16.87</v>
      </c>
      <c r="E50" s="47" t="s">
        <v>188</v>
      </c>
      <c r="F50" s="131" t="s">
        <v>188</v>
      </c>
      <c r="G50" s="47" t="s">
        <v>188</v>
      </c>
      <c r="H50" s="60">
        <f t="shared" ref="H50:H77" si="32">SUM(I50:L50)</f>
        <v>16.21</v>
      </c>
      <c r="I50" s="46">
        <v>16.21</v>
      </c>
      <c r="J50" s="47" t="s">
        <v>188</v>
      </c>
      <c r="K50" s="131" t="s">
        <v>188</v>
      </c>
      <c r="L50" s="47" t="s">
        <v>188</v>
      </c>
      <c r="M50" s="60">
        <f t="shared" ref="M50:M77" si="33">SUM(N50:Q50)</f>
        <v>16.21</v>
      </c>
      <c r="N50" s="46">
        <v>16.21</v>
      </c>
      <c r="O50" s="47" t="s">
        <v>188</v>
      </c>
      <c r="P50" s="131" t="s">
        <v>188</v>
      </c>
      <c r="Q50" s="47" t="s">
        <v>188</v>
      </c>
    </row>
    <row r="51" spans="1:17" ht="15.75" thickBot="1">
      <c r="A51" s="95" t="s">
        <v>358</v>
      </c>
      <c r="B51" s="120" t="s">
        <v>352</v>
      </c>
      <c r="C51" s="60">
        <f t="shared" si="31"/>
        <v>0.6</v>
      </c>
      <c r="D51" s="46">
        <v>0.6</v>
      </c>
      <c r="E51" s="47" t="s">
        <v>188</v>
      </c>
      <c r="F51" s="131" t="s">
        <v>188</v>
      </c>
      <c r="G51" s="47" t="s">
        <v>317</v>
      </c>
      <c r="H51" s="60">
        <f t="shared" si="32"/>
        <v>0.6</v>
      </c>
      <c r="I51" s="46">
        <v>0.6</v>
      </c>
      <c r="J51" s="47" t="s">
        <v>188</v>
      </c>
      <c r="K51" s="131" t="s">
        <v>188</v>
      </c>
      <c r="L51" s="47" t="s">
        <v>188</v>
      </c>
      <c r="M51" s="60">
        <f t="shared" si="33"/>
        <v>0.6</v>
      </c>
      <c r="N51" s="46">
        <v>0.6</v>
      </c>
      <c r="O51" s="47" t="s">
        <v>188</v>
      </c>
      <c r="P51" s="131" t="s">
        <v>188</v>
      </c>
      <c r="Q51" s="47" t="s">
        <v>188</v>
      </c>
    </row>
    <row r="52" spans="1:17" ht="17.25" customHeight="1" thickBot="1">
      <c r="A52" s="95" t="s">
        <v>30</v>
      </c>
      <c r="B52" s="120" t="s">
        <v>356</v>
      </c>
      <c r="C52" s="60">
        <f t="shared" si="31"/>
        <v>0</v>
      </c>
      <c r="D52" s="46"/>
      <c r="E52" s="47" t="s">
        <v>188</v>
      </c>
      <c r="F52" s="131"/>
      <c r="G52" s="47" t="s">
        <v>188</v>
      </c>
      <c r="H52" s="60">
        <f t="shared" si="32"/>
        <v>0</v>
      </c>
      <c r="I52" s="46"/>
      <c r="J52" s="47" t="s">
        <v>188</v>
      </c>
      <c r="K52" s="131"/>
      <c r="L52" s="47" t="s">
        <v>188</v>
      </c>
      <c r="M52" s="60">
        <f t="shared" si="33"/>
        <v>0</v>
      </c>
      <c r="N52" s="46"/>
      <c r="O52" s="47" t="s">
        <v>188</v>
      </c>
      <c r="P52" s="131"/>
      <c r="Q52" s="47" t="s">
        <v>188</v>
      </c>
    </row>
    <row r="53" spans="1:17" ht="15.75" thickBot="1">
      <c r="A53" s="95" t="s">
        <v>31</v>
      </c>
      <c r="B53" s="120" t="s">
        <v>353</v>
      </c>
      <c r="C53" s="60">
        <f t="shared" si="31"/>
        <v>1</v>
      </c>
      <c r="D53" s="46">
        <v>1</v>
      </c>
      <c r="E53" s="47" t="s">
        <v>188</v>
      </c>
      <c r="F53" s="131"/>
      <c r="G53" s="47" t="s">
        <v>188</v>
      </c>
      <c r="H53" s="60">
        <f t="shared" si="32"/>
        <v>1</v>
      </c>
      <c r="I53" s="46">
        <v>1</v>
      </c>
      <c r="J53" s="47" t="s">
        <v>188</v>
      </c>
      <c r="K53" s="131"/>
      <c r="L53" s="47" t="s">
        <v>188</v>
      </c>
      <c r="M53" s="60">
        <f t="shared" si="33"/>
        <v>1</v>
      </c>
      <c r="N53" s="46">
        <v>1</v>
      </c>
      <c r="O53" s="47" t="s">
        <v>188</v>
      </c>
      <c r="P53" s="131"/>
      <c r="Q53" s="47" t="s">
        <v>188</v>
      </c>
    </row>
    <row r="54" spans="1:17" ht="14.25" customHeight="1" thickBot="1">
      <c r="A54" s="95" t="s">
        <v>359</v>
      </c>
      <c r="B54" s="120" t="s">
        <v>357</v>
      </c>
      <c r="C54" s="60">
        <f t="shared" si="31"/>
        <v>1</v>
      </c>
      <c r="D54" s="46">
        <v>1</v>
      </c>
      <c r="E54" s="47" t="s">
        <v>188</v>
      </c>
      <c r="F54" s="131"/>
      <c r="G54" s="47" t="s">
        <v>188</v>
      </c>
      <c r="H54" s="60">
        <f t="shared" si="32"/>
        <v>1</v>
      </c>
      <c r="I54" s="46">
        <v>1</v>
      </c>
      <c r="J54" s="47" t="s">
        <v>188</v>
      </c>
      <c r="K54" s="131"/>
      <c r="L54" s="47" t="s">
        <v>188</v>
      </c>
      <c r="M54" s="60">
        <f t="shared" si="33"/>
        <v>1</v>
      </c>
      <c r="N54" s="46">
        <v>1</v>
      </c>
      <c r="O54" s="47" t="s">
        <v>188</v>
      </c>
      <c r="P54" s="131"/>
      <c r="Q54" s="47" t="s">
        <v>188</v>
      </c>
    </row>
    <row r="55" spans="1:17" ht="15.75" thickBot="1">
      <c r="A55" s="95" t="s">
        <v>360</v>
      </c>
      <c r="B55" s="120" t="s">
        <v>354</v>
      </c>
      <c r="C55" s="60">
        <f t="shared" si="31"/>
        <v>1.5</v>
      </c>
      <c r="D55" s="46">
        <v>0.5</v>
      </c>
      <c r="E55" s="47" t="s">
        <v>188</v>
      </c>
      <c r="F55" s="131">
        <v>1</v>
      </c>
      <c r="G55" s="47" t="s">
        <v>188</v>
      </c>
      <c r="H55" s="60">
        <f t="shared" si="32"/>
        <v>1.5</v>
      </c>
      <c r="I55" s="46">
        <v>0.5</v>
      </c>
      <c r="J55" s="47" t="s">
        <v>188</v>
      </c>
      <c r="K55" s="131">
        <v>1</v>
      </c>
      <c r="L55" s="47" t="s">
        <v>188</v>
      </c>
      <c r="M55" s="60">
        <f t="shared" si="33"/>
        <v>1.5</v>
      </c>
      <c r="N55" s="46">
        <v>0.5</v>
      </c>
      <c r="O55" s="47" t="s">
        <v>188</v>
      </c>
      <c r="P55" s="131">
        <v>1</v>
      </c>
      <c r="Q55" s="47" t="s">
        <v>188</v>
      </c>
    </row>
    <row r="56" spans="1:17" ht="15.75" thickBot="1">
      <c r="A56" s="95" t="s">
        <v>361</v>
      </c>
      <c r="B56" s="120" t="s">
        <v>355</v>
      </c>
      <c r="C56" s="60">
        <f t="shared" si="31"/>
        <v>9</v>
      </c>
      <c r="D56" s="46">
        <v>8</v>
      </c>
      <c r="E56" s="47" t="s">
        <v>188</v>
      </c>
      <c r="F56" s="131">
        <v>1</v>
      </c>
      <c r="G56" s="47" t="s">
        <v>188</v>
      </c>
      <c r="H56" s="60">
        <f t="shared" si="32"/>
        <v>9</v>
      </c>
      <c r="I56" s="46">
        <v>8</v>
      </c>
      <c r="J56" s="47" t="s">
        <v>188</v>
      </c>
      <c r="K56" s="131">
        <v>1</v>
      </c>
      <c r="L56" s="47" t="s">
        <v>188</v>
      </c>
      <c r="M56" s="60">
        <f t="shared" si="33"/>
        <v>9</v>
      </c>
      <c r="N56" s="46">
        <v>8</v>
      </c>
      <c r="O56" s="47" t="s">
        <v>188</v>
      </c>
      <c r="P56" s="131">
        <v>1</v>
      </c>
      <c r="Q56" s="47" t="s">
        <v>188</v>
      </c>
    </row>
    <row r="57" spans="1:17" ht="15.75" thickBot="1">
      <c r="A57" s="86">
        <v>13</v>
      </c>
      <c r="B57" s="3" t="s">
        <v>1</v>
      </c>
      <c r="C57" s="60">
        <f t="shared" si="8"/>
        <v>31.37</v>
      </c>
      <c r="D57" s="46">
        <f>SUM(D58:D65)-D60</f>
        <v>29.37</v>
      </c>
      <c r="E57" s="47" t="s">
        <v>188</v>
      </c>
      <c r="F57" s="46">
        <f>SUM(F61:F65)</f>
        <v>2</v>
      </c>
      <c r="G57" s="47" t="s">
        <v>188</v>
      </c>
      <c r="H57" s="60">
        <f t="shared" si="32"/>
        <v>30.71</v>
      </c>
      <c r="I57" s="46">
        <f>SUM(I58:I65)-I60</f>
        <v>28.71</v>
      </c>
      <c r="J57" s="47" t="s">
        <v>188</v>
      </c>
      <c r="K57" s="46">
        <f>SUM(K61:K65)</f>
        <v>2</v>
      </c>
      <c r="L57" s="47" t="s">
        <v>188</v>
      </c>
      <c r="M57" s="60">
        <f t="shared" si="33"/>
        <v>30.71</v>
      </c>
      <c r="N57" s="46">
        <f>SUM(N58:N65)-N60</f>
        <v>28.71</v>
      </c>
      <c r="O57" s="47" t="s">
        <v>188</v>
      </c>
      <c r="P57" s="46">
        <f>SUM(P61:P65)</f>
        <v>2</v>
      </c>
      <c r="Q57" s="47" t="s">
        <v>188</v>
      </c>
    </row>
    <row r="58" spans="1:17" ht="26.25" thickBot="1">
      <c r="A58" s="95" t="s">
        <v>32</v>
      </c>
      <c r="B58" s="1" t="s">
        <v>350</v>
      </c>
      <c r="C58" s="60">
        <f t="shared" si="8"/>
        <v>2</v>
      </c>
      <c r="D58" s="46">
        <v>2</v>
      </c>
      <c r="E58" s="47" t="s">
        <v>188</v>
      </c>
      <c r="F58" s="131" t="s">
        <v>188</v>
      </c>
      <c r="G58" s="47" t="s">
        <v>188</v>
      </c>
      <c r="H58" s="60">
        <f t="shared" si="32"/>
        <v>2</v>
      </c>
      <c r="I58" s="46">
        <v>2</v>
      </c>
      <c r="J58" s="47" t="s">
        <v>188</v>
      </c>
      <c r="K58" s="131" t="s">
        <v>188</v>
      </c>
      <c r="L58" s="47" t="s">
        <v>188</v>
      </c>
      <c r="M58" s="60">
        <f t="shared" si="33"/>
        <v>2</v>
      </c>
      <c r="N58" s="46">
        <v>2</v>
      </c>
      <c r="O58" s="47" t="s">
        <v>188</v>
      </c>
      <c r="P58" s="131" t="s">
        <v>188</v>
      </c>
      <c r="Q58" s="47" t="s">
        <v>188</v>
      </c>
    </row>
    <row r="59" spans="1:17" ht="15.75" thickBot="1">
      <c r="A59" s="95" t="s">
        <v>33</v>
      </c>
      <c r="B59" s="120" t="s">
        <v>351</v>
      </c>
      <c r="C59" s="60">
        <f t="shared" si="8"/>
        <v>16.87</v>
      </c>
      <c r="D59" s="46">
        <v>16.87</v>
      </c>
      <c r="E59" s="47" t="s">
        <v>188</v>
      </c>
      <c r="F59" s="131" t="s">
        <v>188</v>
      </c>
      <c r="G59" s="47" t="s">
        <v>188</v>
      </c>
      <c r="H59" s="60">
        <f t="shared" si="32"/>
        <v>16.21</v>
      </c>
      <c r="I59" s="46">
        <v>16.21</v>
      </c>
      <c r="J59" s="47" t="s">
        <v>188</v>
      </c>
      <c r="K59" s="131" t="s">
        <v>188</v>
      </c>
      <c r="L59" s="47" t="s">
        <v>188</v>
      </c>
      <c r="M59" s="60">
        <f t="shared" si="33"/>
        <v>16.21</v>
      </c>
      <c r="N59" s="46">
        <v>16.21</v>
      </c>
      <c r="O59" s="47" t="s">
        <v>188</v>
      </c>
      <c r="P59" s="131" t="s">
        <v>188</v>
      </c>
      <c r="Q59" s="47" t="s">
        <v>188</v>
      </c>
    </row>
    <row r="60" spans="1:17" ht="15.75" thickBot="1">
      <c r="A60" s="95" t="s">
        <v>362</v>
      </c>
      <c r="B60" s="120" t="s">
        <v>352</v>
      </c>
      <c r="C60" s="60">
        <f t="shared" si="8"/>
        <v>0.6</v>
      </c>
      <c r="D60" s="46">
        <v>0.6</v>
      </c>
      <c r="E60" s="47" t="s">
        <v>188</v>
      </c>
      <c r="F60" s="131" t="s">
        <v>188</v>
      </c>
      <c r="G60" s="47" t="s">
        <v>188</v>
      </c>
      <c r="H60" s="60">
        <f t="shared" si="32"/>
        <v>0.6</v>
      </c>
      <c r="I60" s="46">
        <v>0.6</v>
      </c>
      <c r="J60" s="47" t="s">
        <v>188</v>
      </c>
      <c r="K60" s="131" t="s">
        <v>188</v>
      </c>
      <c r="L60" s="47" t="s">
        <v>188</v>
      </c>
      <c r="M60" s="60">
        <f t="shared" si="33"/>
        <v>0.6</v>
      </c>
      <c r="N60" s="46">
        <v>0.6</v>
      </c>
      <c r="O60" s="47" t="s">
        <v>188</v>
      </c>
      <c r="P60" s="131" t="s">
        <v>188</v>
      </c>
      <c r="Q60" s="47" t="s">
        <v>188</v>
      </c>
    </row>
    <row r="61" spans="1:17" ht="15.75" thickBot="1">
      <c r="A61" s="95" t="s">
        <v>34</v>
      </c>
      <c r="B61" s="120" t="s">
        <v>356</v>
      </c>
      <c r="C61" s="60">
        <f t="shared" si="8"/>
        <v>0</v>
      </c>
      <c r="D61" s="46"/>
      <c r="E61" s="47" t="s">
        <v>188</v>
      </c>
      <c r="F61" s="131"/>
      <c r="G61" s="47" t="s">
        <v>188</v>
      </c>
      <c r="H61" s="60">
        <f t="shared" si="32"/>
        <v>0</v>
      </c>
      <c r="I61" s="46"/>
      <c r="J61" s="47" t="s">
        <v>188</v>
      </c>
      <c r="K61" s="131"/>
      <c r="L61" s="47" t="s">
        <v>188</v>
      </c>
      <c r="M61" s="60">
        <f t="shared" si="33"/>
        <v>0</v>
      </c>
      <c r="N61" s="46"/>
      <c r="O61" s="47" t="s">
        <v>188</v>
      </c>
      <c r="P61" s="131"/>
      <c r="Q61" s="47" t="s">
        <v>188</v>
      </c>
    </row>
    <row r="62" spans="1:17" ht="15.75" thickBot="1">
      <c r="A62" s="95" t="s">
        <v>35</v>
      </c>
      <c r="B62" s="120" t="s">
        <v>353</v>
      </c>
      <c r="C62" s="60">
        <f t="shared" si="8"/>
        <v>1</v>
      </c>
      <c r="D62" s="46">
        <v>1</v>
      </c>
      <c r="E62" s="47" t="s">
        <v>188</v>
      </c>
      <c r="F62" s="131"/>
      <c r="G62" s="47" t="s">
        <v>188</v>
      </c>
      <c r="H62" s="60">
        <f t="shared" si="32"/>
        <v>1</v>
      </c>
      <c r="I62" s="46">
        <v>1</v>
      </c>
      <c r="J62" s="47" t="s">
        <v>188</v>
      </c>
      <c r="K62" s="131"/>
      <c r="L62" s="47" t="s">
        <v>188</v>
      </c>
      <c r="M62" s="60">
        <f t="shared" si="33"/>
        <v>1</v>
      </c>
      <c r="N62" s="46">
        <v>1</v>
      </c>
      <c r="O62" s="47" t="s">
        <v>188</v>
      </c>
      <c r="P62" s="131"/>
      <c r="Q62" s="47" t="s">
        <v>188</v>
      </c>
    </row>
    <row r="63" spans="1:17" ht="15.75" thickBot="1">
      <c r="A63" s="95" t="s">
        <v>363</v>
      </c>
      <c r="B63" s="120" t="s">
        <v>357</v>
      </c>
      <c r="C63" s="60">
        <f t="shared" si="8"/>
        <v>1</v>
      </c>
      <c r="D63" s="46">
        <v>1</v>
      </c>
      <c r="E63" s="47" t="s">
        <v>188</v>
      </c>
      <c r="F63" s="131"/>
      <c r="G63" s="47" t="s">
        <v>188</v>
      </c>
      <c r="H63" s="60">
        <f t="shared" si="32"/>
        <v>1</v>
      </c>
      <c r="I63" s="46">
        <v>1</v>
      </c>
      <c r="J63" s="47" t="s">
        <v>188</v>
      </c>
      <c r="K63" s="131"/>
      <c r="L63" s="47" t="s">
        <v>188</v>
      </c>
      <c r="M63" s="60">
        <f t="shared" si="33"/>
        <v>1</v>
      </c>
      <c r="N63" s="46">
        <v>1</v>
      </c>
      <c r="O63" s="47" t="s">
        <v>188</v>
      </c>
      <c r="P63" s="131"/>
      <c r="Q63" s="47" t="s">
        <v>188</v>
      </c>
    </row>
    <row r="64" spans="1:17" ht="15.75" thickBot="1">
      <c r="A64" s="95" t="s">
        <v>364</v>
      </c>
      <c r="B64" s="120" t="s">
        <v>354</v>
      </c>
      <c r="C64" s="60">
        <f t="shared" si="8"/>
        <v>1.5</v>
      </c>
      <c r="D64" s="46">
        <v>0.5</v>
      </c>
      <c r="E64" s="47" t="s">
        <v>188</v>
      </c>
      <c r="F64" s="131">
        <v>1</v>
      </c>
      <c r="G64" s="47" t="s">
        <v>188</v>
      </c>
      <c r="H64" s="60">
        <f t="shared" si="32"/>
        <v>1.5</v>
      </c>
      <c r="I64" s="46">
        <v>0.5</v>
      </c>
      <c r="J64" s="47" t="s">
        <v>188</v>
      </c>
      <c r="K64" s="131">
        <v>1</v>
      </c>
      <c r="L64" s="47" t="s">
        <v>188</v>
      </c>
      <c r="M64" s="60">
        <f t="shared" si="33"/>
        <v>1.5</v>
      </c>
      <c r="N64" s="46">
        <v>0.5</v>
      </c>
      <c r="O64" s="47" t="s">
        <v>188</v>
      </c>
      <c r="P64" s="131">
        <v>1</v>
      </c>
      <c r="Q64" s="47" t="s">
        <v>188</v>
      </c>
    </row>
    <row r="65" spans="1:17" ht="15.75" thickBot="1">
      <c r="A65" s="95" t="s">
        <v>365</v>
      </c>
      <c r="B65" s="120" t="s">
        <v>355</v>
      </c>
      <c r="C65" s="60">
        <f t="shared" si="8"/>
        <v>9</v>
      </c>
      <c r="D65" s="46">
        <v>8</v>
      </c>
      <c r="E65" s="47" t="s">
        <v>188</v>
      </c>
      <c r="F65" s="131">
        <v>1</v>
      </c>
      <c r="G65" s="47" t="s">
        <v>188</v>
      </c>
      <c r="H65" s="60">
        <f t="shared" si="32"/>
        <v>9</v>
      </c>
      <c r="I65" s="46">
        <v>8</v>
      </c>
      <c r="J65" s="47" t="s">
        <v>188</v>
      </c>
      <c r="K65" s="131">
        <v>1</v>
      </c>
      <c r="L65" s="47" t="s">
        <v>188</v>
      </c>
      <c r="M65" s="60">
        <f t="shared" si="33"/>
        <v>9</v>
      </c>
      <c r="N65" s="46">
        <v>8</v>
      </c>
      <c r="O65" s="47" t="s">
        <v>188</v>
      </c>
      <c r="P65" s="131">
        <v>1</v>
      </c>
      <c r="Q65" s="47" t="s">
        <v>188</v>
      </c>
    </row>
    <row r="66" spans="1:17" ht="39" thickBot="1">
      <c r="A66" s="86">
        <v>14</v>
      </c>
      <c r="B66" s="3" t="s">
        <v>290</v>
      </c>
      <c r="C66" s="60">
        <f t="shared" ref="C66" si="34">SUM(D66:G66)</f>
        <v>31.37</v>
      </c>
      <c r="D66" s="46">
        <f>SUM(D67:D74)-D69</f>
        <v>29.37</v>
      </c>
      <c r="E66" s="47" t="s">
        <v>188</v>
      </c>
      <c r="F66" s="46">
        <f>SUM(F70:F74)</f>
        <v>2</v>
      </c>
      <c r="G66" s="47" t="s">
        <v>188</v>
      </c>
      <c r="H66" s="60">
        <f t="shared" si="32"/>
        <v>30.71</v>
      </c>
      <c r="I66" s="46">
        <f>SUM(I67:I74)-I69</f>
        <v>28.71</v>
      </c>
      <c r="J66" s="47" t="s">
        <v>188</v>
      </c>
      <c r="K66" s="46">
        <f>SUM(K70:K74)</f>
        <v>2</v>
      </c>
      <c r="L66" s="47" t="s">
        <v>188</v>
      </c>
      <c r="M66" s="60">
        <f t="shared" si="33"/>
        <v>30.71</v>
      </c>
      <c r="N66" s="46">
        <f>SUM(N67:N74)-N69</f>
        <v>28.71</v>
      </c>
      <c r="O66" s="47" t="s">
        <v>188</v>
      </c>
      <c r="P66" s="46">
        <f>SUM(P70:P74)</f>
        <v>2</v>
      </c>
      <c r="Q66" s="47" t="s">
        <v>188</v>
      </c>
    </row>
    <row r="67" spans="1:17" ht="26.25" thickBot="1">
      <c r="A67" s="95" t="s">
        <v>36</v>
      </c>
      <c r="B67" s="1" t="s">
        <v>350</v>
      </c>
      <c r="C67" s="60">
        <f t="shared" si="8"/>
        <v>2</v>
      </c>
      <c r="D67" s="46">
        <f>ROUND((((D49*2)+D58)/3),2)</f>
        <v>2</v>
      </c>
      <c r="E67" s="47" t="s">
        <v>188</v>
      </c>
      <c r="F67" s="38" t="s">
        <v>188</v>
      </c>
      <c r="G67" s="47" t="s">
        <v>188</v>
      </c>
      <c r="H67" s="60">
        <f t="shared" si="32"/>
        <v>2</v>
      </c>
      <c r="I67" s="46">
        <f>ROUND((((I49*2)+I58)/3),2)</f>
        <v>2</v>
      </c>
      <c r="J67" s="47" t="s">
        <v>188</v>
      </c>
      <c r="K67" s="38" t="s">
        <v>188</v>
      </c>
      <c r="L67" s="47" t="s">
        <v>188</v>
      </c>
      <c r="M67" s="60">
        <f t="shared" si="33"/>
        <v>2</v>
      </c>
      <c r="N67" s="46">
        <f>ROUND((((N49*2)+N58)/3),2)</f>
        <v>2</v>
      </c>
      <c r="O67" s="47" t="s">
        <v>188</v>
      </c>
      <c r="P67" s="38" t="s">
        <v>188</v>
      </c>
      <c r="Q67" s="47" t="s">
        <v>188</v>
      </c>
    </row>
    <row r="68" spans="1:17" ht="15.75" thickBot="1">
      <c r="A68" s="95" t="s">
        <v>37</v>
      </c>
      <c r="B68" s="120" t="s">
        <v>351</v>
      </c>
      <c r="C68" s="60">
        <f t="shared" si="8"/>
        <v>16.87</v>
      </c>
      <c r="D68" s="46">
        <f t="shared" ref="D68:F74" si="35">ROUND((((D50*2)+D59)/3),2)</f>
        <v>16.87</v>
      </c>
      <c r="E68" s="47" t="s">
        <v>188</v>
      </c>
      <c r="F68" s="38" t="s">
        <v>188</v>
      </c>
      <c r="G68" s="47" t="s">
        <v>188</v>
      </c>
      <c r="H68" s="60">
        <f t="shared" si="32"/>
        <v>16.21</v>
      </c>
      <c r="I68" s="46">
        <f t="shared" ref="I68:I74" si="36">ROUND((((I50*2)+I59)/3),2)</f>
        <v>16.21</v>
      </c>
      <c r="J68" s="47" t="s">
        <v>188</v>
      </c>
      <c r="K68" s="38" t="s">
        <v>188</v>
      </c>
      <c r="L68" s="47" t="s">
        <v>188</v>
      </c>
      <c r="M68" s="60">
        <f t="shared" si="33"/>
        <v>16.21</v>
      </c>
      <c r="N68" s="46">
        <f t="shared" ref="N68:N74" si="37">ROUND((((N50*2)+N59)/3),2)</f>
        <v>16.21</v>
      </c>
      <c r="O68" s="47" t="s">
        <v>188</v>
      </c>
      <c r="P68" s="38" t="s">
        <v>188</v>
      </c>
      <c r="Q68" s="47" t="s">
        <v>188</v>
      </c>
    </row>
    <row r="69" spans="1:17" ht="15.75" thickBot="1">
      <c r="A69" s="95" t="s">
        <v>367</v>
      </c>
      <c r="B69" s="120" t="s">
        <v>352</v>
      </c>
      <c r="C69" s="60">
        <f t="shared" si="8"/>
        <v>0.6</v>
      </c>
      <c r="D69" s="46">
        <f t="shared" si="35"/>
        <v>0.6</v>
      </c>
      <c r="E69" s="47" t="s">
        <v>188</v>
      </c>
      <c r="F69" s="38" t="s">
        <v>188</v>
      </c>
      <c r="G69" s="47" t="s">
        <v>188</v>
      </c>
      <c r="H69" s="60">
        <f t="shared" si="32"/>
        <v>0.6</v>
      </c>
      <c r="I69" s="46">
        <f t="shared" si="36"/>
        <v>0.6</v>
      </c>
      <c r="J69" s="47" t="s">
        <v>188</v>
      </c>
      <c r="K69" s="38" t="s">
        <v>188</v>
      </c>
      <c r="L69" s="47" t="s">
        <v>188</v>
      </c>
      <c r="M69" s="60">
        <f t="shared" si="33"/>
        <v>0.6</v>
      </c>
      <c r="N69" s="46">
        <f t="shared" si="37"/>
        <v>0.6</v>
      </c>
      <c r="O69" s="47" t="s">
        <v>188</v>
      </c>
      <c r="P69" s="38" t="s">
        <v>188</v>
      </c>
      <c r="Q69" s="47" t="s">
        <v>188</v>
      </c>
    </row>
    <row r="70" spans="1:17" ht="15.75" thickBot="1">
      <c r="A70" s="95" t="s">
        <v>38</v>
      </c>
      <c r="B70" s="120" t="s">
        <v>356</v>
      </c>
      <c r="C70" s="60">
        <f t="shared" si="8"/>
        <v>0</v>
      </c>
      <c r="D70" s="46">
        <f t="shared" si="35"/>
        <v>0</v>
      </c>
      <c r="E70" s="47" t="s">
        <v>188</v>
      </c>
      <c r="F70" s="46">
        <f t="shared" ref="F70:F72" si="38">ROUND(F52*2+F61/3,2)</f>
        <v>0</v>
      </c>
      <c r="G70" s="47" t="s">
        <v>188</v>
      </c>
      <c r="H70" s="60">
        <f t="shared" si="32"/>
        <v>0</v>
      </c>
      <c r="I70" s="46">
        <f t="shared" si="36"/>
        <v>0</v>
      </c>
      <c r="J70" s="47" t="s">
        <v>188</v>
      </c>
      <c r="K70" s="46">
        <f t="shared" ref="K70" si="39">ROUND(K52*2+K61/3,2)</f>
        <v>0</v>
      </c>
      <c r="L70" s="47" t="s">
        <v>188</v>
      </c>
      <c r="M70" s="60">
        <f t="shared" si="33"/>
        <v>0</v>
      </c>
      <c r="N70" s="46">
        <f t="shared" si="37"/>
        <v>0</v>
      </c>
      <c r="O70" s="47" t="s">
        <v>188</v>
      </c>
      <c r="P70" s="46">
        <f t="shared" ref="P70" si="40">ROUND(P52*2+P61/3,2)</f>
        <v>0</v>
      </c>
      <c r="Q70" s="47" t="s">
        <v>188</v>
      </c>
    </row>
    <row r="71" spans="1:17" ht="15.75" thickBot="1">
      <c r="A71" s="95" t="s">
        <v>39</v>
      </c>
      <c r="B71" s="120" t="s">
        <v>353</v>
      </c>
      <c r="C71" s="60">
        <f t="shared" si="8"/>
        <v>1</v>
      </c>
      <c r="D71" s="46">
        <f t="shared" si="35"/>
        <v>1</v>
      </c>
      <c r="E71" s="47" t="s">
        <v>188</v>
      </c>
      <c r="F71" s="46">
        <f t="shared" si="38"/>
        <v>0</v>
      </c>
      <c r="G71" s="47" t="s">
        <v>188</v>
      </c>
      <c r="H71" s="60">
        <f t="shared" si="32"/>
        <v>1</v>
      </c>
      <c r="I71" s="46">
        <f t="shared" si="36"/>
        <v>1</v>
      </c>
      <c r="J71" s="47" t="s">
        <v>188</v>
      </c>
      <c r="K71" s="46">
        <f t="shared" ref="K71" si="41">ROUND(K53*2+K62/3,2)</f>
        <v>0</v>
      </c>
      <c r="L71" s="47" t="s">
        <v>188</v>
      </c>
      <c r="M71" s="60">
        <f t="shared" si="33"/>
        <v>1</v>
      </c>
      <c r="N71" s="46">
        <f t="shared" si="37"/>
        <v>1</v>
      </c>
      <c r="O71" s="47" t="s">
        <v>188</v>
      </c>
      <c r="P71" s="46">
        <f t="shared" ref="P71" si="42">ROUND(P53*2+P62/3,2)</f>
        <v>0</v>
      </c>
      <c r="Q71" s="47" t="s">
        <v>188</v>
      </c>
    </row>
    <row r="72" spans="1:17" ht="15.75" thickBot="1">
      <c r="A72" s="95" t="s">
        <v>368</v>
      </c>
      <c r="B72" s="120" t="s">
        <v>357</v>
      </c>
      <c r="C72" s="60">
        <f t="shared" si="8"/>
        <v>1</v>
      </c>
      <c r="D72" s="46">
        <f t="shared" si="35"/>
        <v>1</v>
      </c>
      <c r="E72" s="47" t="s">
        <v>188</v>
      </c>
      <c r="F72" s="46">
        <f t="shared" si="38"/>
        <v>0</v>
      </c>
      <c r="G72" s="47" t="s">
        <v>188</v>
      </c>
      <c r="H72" s="60">
        <f t="shared" si="32"/>
        <v>1</v>
      </c>
      <c r="I72" s="46">
        <f t="shared" si="36"/>
        <v>1</v>
      </c>
      <c r="J72" s="47" t="s">
        <v>188</v>
      </c>
      <c r="K72" s="46">
        <f t="shared" ref="K72" si="43">ROUND(K54*2+K63/3,2)</f>
        <v>0</v>
      </c>
      <c r="L72" s="47" t="s">
        <v>188</v>
      </c>
      <c r="M72" s="60">
        <f t="shared" si="33"/>
        <v>1</v>
      </c>
      <c r="N72" s="46">
        <f t="shared" si="37"/>
        <v>1</v>
      </c>
      <c r="O72" s="47" t="s">
        <v>188</v>
      </c>
      <c r="P72" s="46">
        <f t="shared" ref="P72" si="44">ROUND(P54*2+P63/3,2)</f>
        <v>0</v>
      </c>
      <c r="Q72" s="47" t="s">
        <v>188</v>
      </c>
    </row>
    <row r="73" spans="1:17" ht="15.75" thickBot="1">
      <c r="A73" s="95" t="s">
        <v>369</v>
      </c>
      <c r="B73" s="120" t="s">
        <v>354</v>
      </c>
      <c r="C73" s="60">
        <f t="shared" si="8"/>
        <v>1.5</v>
      </c>
      <c r="D73" s="46">
        <f t="shared" si="35"/>
        <v>0.5</v>
      </c>
      <c r="E73" s="47" t="s">
        <v>188</v>
      </c>
      <c r="F73" s="46">
        <f t="shared" si="35"/>
        <v>1</v>
      </c>
      <c r="G73" s="47" t="s">
        <v>188</v>
      </c>
      <c r="H73" s="60">
        <f t="shared" si="32"/>
        <v>1.5</v>
      </c>
      <c r="I73" s="46">
        <f t="shared" si="36"/>
        <v>0.5</v>
      </c>
      <c r="J73" s="47" t="s">
        <v>188</v>
      </c>
      <c r="K73" s="46">
        <f t="shared" ref="K73:K74" si="45">ROUND((((K55*2)+K64)/3),2)</f>
        <v>1</v>
      </c>
      <c r="L73" s="47" t="s">
        <v>188</v>
      </c>
      <c r="M73" s="60">
        <f t="shared" si="33"/>
        <v>1.5</v>
      </c>
      <c r="N73" s="46">
        <f t="shared" si="37"/>
        <v>0.5</v>
      </c>
      <c r="O73" s="47" t="s">
        <v>188</v>
      </c>
      <c r="P73" s="46">
        <f t="shared" ref="P73:P74" si="46">ROUND((((P55*2)+P64)/3),2)</f>
        <v>1</v>
      </c>
      <c r="Q73" s="47" t="s">
        <v>188</v>
      </c>
    </row>
    <row r="74" spans="1:17" ht="15.75" thickBot="1">
      <c r="A74" s="95" t="s">
        <v>370</v>
      </c>
      <c r="B74" s="120" t="s">
        <v>355</v>
      </c>
      <c r="C74" s="60">
        <f t="shared" si="8"/>
        <v>9</v>
      </c>
      <c r="D74" s="46">
        <f t="shared" si="35"/>
        <v>8</v>
      </c>
      <c r="E74" s="47" t="s">
        <v>188</v>
      </c>
      <c r="F74" s="46">
        <f t="shared" si="35"/>
        <v>1</v>
      </c>
      <c r="G74" s="47" t="s">
        <v>188</v>
      </c>
      <c r="H74" s="60">
        <f t="shared" si="32"/>
        <v>9</v>
      </c>
      <c r="I74" s="46">
        <f t="shared" si="36"/>
        <v>8</v>
      </c>
      <c r="J74" s="47" t="s">
        <v>188</v>
      </c>
      <c r="K74" s="46">
        <f t="shared" si="45"/>
        <v>1</v>
      </c>
      <c r="L74" s="47" t="s">
        <v>188</v>
      </c>
      <c r="M74" s="59">
        <f t="shared" si="33"/>
        <v>9</v>
      </c>
      <c r="N74" s="46">
        <f t="shared" si="37"/>
        <v>8</v>
      </c>
      <c r="O74" s="47" t="s">
        <v>188</v>
      </c>
      <c r="P74" s="46">
        <f t="shared" si="46"/>
        <v>1</v>
      </c>
      <c r="Q74" s="47" t="s">
        <v>188</v>
      </c>
    </row>
    <row r="75" spans="1:17" ht="26.25" thickBot="1">
      <c r="A75" s="96">
        <v>15</v>
      </c>
      <c r="B75" s="3" t="s">
        <v>271</v>
      </c>
      <c r="C75" s="117">
        <f t="shared" si="8"/>
        <v>3127.5</v>
      </c>
      <c r="D75" s="24">
        <f>SUM(D76:D77)</f>
        <v>2944</v>
      </c>
      <c r="E75" s="24">
        <f>SUM(E76:E77)</f>
        <v>0</v>
      </c>
      <c r="F75" s="24">
        <f t="shared" ref="F75" si="47">SUM(F76:F77)</f>
        <v>117.4</v>
      </c>
      <c r="G75" s="24">
        <f>SUM(G76:G77)</f>
        <v>66.099999999999994</v>
      </c>
      <c r="H75" s="117">
        <f t="shared" si="32"/>
        <v>2717.3</v>
      </c>
      <c r="I75" s="24">
        <f>SUM(I76:I77)</f>
        <v>2568.5</v>
      </c>
      <c r="J75" s="24">
        <f>SUM(J76:J77)</f>
        <v>0</v>
      </c>
      <c r="K75" s="24">
        <f t="shared" ref="K75" si="48">SUM(K76:K77)</f>
        <v>92</v>
      </c>
      <c r="L75" s="24">
        <f>SUM(L76:L77)</f>
        <v>56.8</v>
      </c>
      <c r="M75" s="117">
        <f t="shared" si="33"/>
        <v>2717.3</v>
      </c>
      <c r="N75" s="24">
        <f>SUM(N76:N77)</f>
        <v>2568.5</v>
      </c>
      <c r="O75" s="24">
        <f>SUM(O76:O77)</f>
        <v>0</v>
      </c>
      <c r="P75" s="24">
        <f t="shared" ref="P75" si="49">SUM(P76:P77)</f>
        <v>92</v>
      </c>
      <c r="Q75" s="24">
        <f>SUM(Q76:Q77)</f>
        <v>56.8</v>
      </c>
    </row>
    <row r="76" spans="1:17" ht="15.75" thickBot="1">
      <c r="A76" s="96"/>
      <c r="B76" s="3">
        <v>211110</v>
      </c>
      <c r="C76" s="117">
        <f t="shared" si="8"/>
        <v>2268</v>
      </c>
      <c r="D76" s="24">
        <v>2143</v>
      </c>
      <c r="E76" s="24"/>
      <c r="F76" s="24">
        <v>78.400000000000006</v>
      </c>
      <c r="G76" s="24">
        <v>46.6</v>
      </c>
      <c r="H76" s="117">
        <f t="shared" si="32"/>
        <v>2267.9</v>
      </c>
      <c r="I76" s="24">
        <v>2143</v>
      </c>
      <c r="J76" s="24"/>
      <c r="K76" s="24">
        <v>78.3</v>
      </c>
      <c r="L76" s="24">
        <v>46.6</v>
      </c>
      <c r="M76" s="117">
        <f t="shared" si="33"/>
        <v>2267.9</v>
      </c>
      <c r="N76" s="24">
        <v>2143</v>
      </c>
      <c r="O76" s="24"/>
      <c r="P76" s="24">
        <v>78.3</v>
      </c>
      <c r="Q76" s="24">
        <v>46.6</v>
      </c>
    </row>
    <row r="77" spans="1:17" ht="15.75" thickBot="1">
      <c r="A77" s="96"/>
      <c r="B77" s="3">
        <v>211120</v>
      </c>
      <c r="C77" s="117">
        <f t="shared" si="8"/>
        <v>859.5</v>
      </c>
      <c r="D77" s="24">
        <v>801</v>
      </c>
      <c r="E77" s="24"/>
      <c r="F77" s="24">
        <v>39</v>
      </c>
      <c r="G77" s="24">
        <v>19.5</v>
      </c>
      <c r="H77" s="117">
        <f t="shared" si="32"/>
        <v>449.4</v>
      </c>
      <c r="I77" s="24">
        <v>425.5</v>
      </c>
      <c r="J77" s="24"/>
      <c r="K77" s="24">
        <v>13.7</v>
      </c>
      <c r="L77" s="24">
        <v>10.199999999999999</v>
      </c>
      <c r="M77" s="117">
        <f t="shared" si="33"/>
        <v>449.4</v>
      </c>
      <c r="N77" s="24">
        <v>425.5</v>
      </c>
      <c r="O77" s="24"/>
      <c r="P77" s="24">
        <v>13.7</v>
      </c>
      <c r="Q77" s="24">
        <v>10.199999999999999</v>
      </c>
    </row>
    <row r="78" spans="1:17" ht="15.75" thickBot="1">
      <c r="A78" s="96"/>
      <c r="B78" s="3"/>
      <c r="C78" s="117"/>
      <c r="D78" s="24"/>
      <c r="E78" s="24"/>
      <c r="F78" s="24"/>
      <c r="G78" s="24"/>
      <c r="H78" s="117"/>
      <c r="I78" s="24"/>
      <c r="J78" s="24"/>
      <c r="K78" s="24"/>
      <c r="L78" s="24"/>
      <c r="M78" s="117"/>
      <c r="N78" s="24"/>
      <c r="O78" s="24"/>
      <c r="P78" s="24"/>
      <c r="Q78" s="24"/>
    </row>
    <row r="79" spans="1:17" ht="41.25" thickBot="1">
      <c r="A79" s="97">
        <v>16</v>
      </c>
      <c r="B79" s="5" t="s">
        <v>272</v>
      </c>
      <c r="C79" s="117">
        <f t="shared" si="8"/>
        <v>907.10000000000014</v>
      </c>
      <c r="D79" s="24">
        <f>ROUNDUP(D75*29%,1)</f>
        <v>853.80000000000007</v>
      </c>
      <c r="E79" s="24">
        <f t="shared" ref="E79:G79" si="50">ROUNDUP(E75*29%,1)</f>
        <v>0</v>
      </c>
      <c r="F79" s="24">
        <f t="shared" si="50"/>
        <v>34.1</v>
      </c>
      <c r="G79" s="24">
        <f t="shared" si="50"/>
        <v>19.200000000000003</v>
      </c>
      <c r="H79" s="117">
        <f t="shared" ref="H79:H82" si="51">SUM(I79:L79)</f>
        <v>788.1</v>
      </c>
      <c r="I79" s="24">
        <f>ROUNDUP(I75*29%,1)</f>
        <v>744.9</v>
      </c>
      <c r="J79" s="24">
        <f t="shared" ref="J79:L79" si="52">ROUNDUP(J75*29%,1)</f>
        <v>0</v>
      </c>
      <c r="K79" s="24">
        <f t="shared" si="52"/>
        <v>26.700000000000003</v>
      </c>
      <c r="L79" s="24">
        <f t="shared" si="52"/>
        <v>16.5</v>
      </c>
      <c r="M79" s="117">
        <f t="shared" ref="M79:M82" si="53">SUM(N79:Q79)</f>
        <v>788.1</v>
      </c>
      <c r="N79" s="24">
        <f>ROUNDUP(N75*29%,1)</f>
        <v>744.9</v>
      </c>
      <c r="O79" s="24">
        <f t="shared" ref="O79:Q79" si="54">ROUNDUP(O75*29%,1)</f>
        <v>0</v>
      </c>
      <c r="P79" s="24">
        <f t="shared" si="54"/>
        <v>26.700000000000003</v>
      </c>
      <c r="Q79" s="24">
        <f t="shared" si="54"/>
        <v>16.5</v>
      </c>
    </row>
    <row r="80" spans="1:17" ht="38.25" customHeight="1" thickBot="1">
      <c r="A80" s="97">
        <v>17</v>
      </c>
      <c r="B80" s="5" t="s">
        <v>189</v>
      </c>
      <c r="C80" s="117">
        <f t="shared" si="8"/>
        <v>76.500000000000014</v>
      </c>
      <c r="D80" s="10">
        <f>D81+D86+D91+D96+D100+D105+D110+D111+D118+D123+D131+D137+D142+D144+D148+D149</f>
        <v>69.300000000000011</v>
      </c>
      <c r="E80" s="10">
        <f>E81+E86+E91+E96+E100+E105+E110+E111+E118+E123+E131+E137+E142+E144+E148+E149</f>
        <v>0</v>
      </c>
      <c r="F80" s="10">
        <f>F81+F86+F91+F96+F144</f>
        <v>7.2</v>
      </c>
      <c r="G80" s="10" t="s">
        <v>256</v>
      </c>
      <c r="H80" s="117">
        <f t="shared" si="51"/>
        <v>76.500000000000014</v>
      </c>
      <c r="I80" s="10">
        <f>I81+I86+I91+I96+I100+I105+I110+I111+I118+I123+I131+I137+I142+I144+I148+I149</f>
        <v>69.300000000000011</v>
      </c>
      <c r="J80" s="10">
        <f>J81+J86+J91+J96+J100+J105+J110+J111+J118+J123+J131+J137+J142+J144+J148+J149</f>
        <v>0</v>
      </c>
      <c r="K80" s="10">
        <f>K81+K86+K91+K96+K144</f>
        <v>7.2</v>
      </c>
      <c r="L80" s="10" t="s">
        <v>256</v>
      </c>
      <c r="M80" s="117">
        <f t="shared" si="53"/>
        <v>76.500000000000014</v>
      </c>
      <c r="N80" s="10">
        <f>N81+N86+N91+N96+N100+N105+N110+N111+N118+N123+N131+N137+N142+N144+N148+N149</f>
        <v>69.300000000000011</v>
      </c>
      <c r="O80" s="10">
        <f>O81+O86+O91+O96+O100+O105+O110+O111+O118+O123+O131+O137+O142+O144+O148+O149</f>
        <v>0</v>
      </c>
      <c r="P80" s="10">
        <f>P81+P86+P91+P96+P144</f>
        <v>7.2</v>
      </c>
      <c r="Q80" s="10" t="s">
        <v>256</v>
      </c>
    </row>
    <row r="81" spans="1:17" ht="27.75" thickBot="1">
      <c r="A81" s="98" t="s">
        <v>209</v>
      </c>
      <c r="B81" s="5" t="s">
        <v>190</v>
      </c>
      <c r="C81" s="117">
        <f t="shared" si="8"/>
        <v>43.900000000000006</v>
      </c>
      <c r="D81" s="46">
        <f>D84</f>
        <v>38.700000000000003</v>
      </c>
      <c r="E81" s="46">
        <f>E84</f>
        <v>0</v>
      </c>
      <c r="F81" s="46">
        <f t="shared" ref="F81" si="55">F84</f>
        <v>5.2</v>
      </c>
      <c r="G81" s="47" t="s">
        <v>188</v>
      </c>
      <c r="H81" s="117">
        <f t="shared" si="51"/>
        <v>43.900000000000006</v>
      </c>
      <c r="I81" s="46">
        <f>I84</f>
        <v>38.700000000000003</v>
      </c>
      <c r="J81" s="46">
        <f>J84</f>
        <v>0</v>
      </c>
      <c r="K81" s="46">
        <f t="shared" ref="K81" si="56">K84</f>
        <v>5.2</v>
      </c>
      <c r="L81" s="47" t="s">
        <v>188</v>
      </c>
      <c r="M81" s="117">
        <f t="shared" si="53"/>
        <v>43.900000000000006</v>
      </c>
      <c r="N81" s="46">
        <f>N84</f>
        <v>38.700000000000003</v>
      </c>
      <c r="O81" s="46">
        <f>O84</f>
        <v>0</v>
      </c>
      <c r="P81" s="46">
        <f t="shared" ref="P81" si="57">P84</f>
        <v>5.2</v>
      </c>
      <c r="Q81" s="47" t="s">
        <v>188</v>
      </c>
    </row>
    <row r="82" spans="1:17" ht="15.75" thickBot="1">
      <c r="A82" s="99" t="s">
        <v>210</v>
      </c>
      <c r="B82" s="4" t="s">
        <v>40</v>
      </c>
      <c r="C82" s="117">
        <f t="shared" si="8"/>
        <v>12750</v>
      </c>
      <c r="D82" s="130">
        <v>11250</v>
      </c>
      <c r="E82" s="130"/>
      <c r="F82" s="130">
        <v>1500</v>
      </c>
      <c r="G82" s="47" t="s">
        <v>188</v>
      </c>
      <c r="H82" s="117">
        <f t="shared" si="51"/>
        <v>12750</v>
      </c>
      <c r="I82" s="130">
        <v>11250</v>
      </c>
      <c r="J82" s="130"/>
      <c r="K82" s="130">
        <v>1500</v>
      </c>
      <c r="L82" s="47" t="s">
        <v>188</v>
      </c>
      <c r="M82" s="117">
        <f t="shared" si="53"/>
        <v>12750</v>
      </c>
      <c r="N82" s="130">
        <v>11250</v>
      </c>
      <c r="O82" s="130"/>
      <c r="P82" s="130">
        <v>1500</v>
      </c>
      <c r="Q82" s="47" t="s">
        <v>188</v>
      </c>
    </row>
    <row r="83" spans="1:17" ht="15.75" thickBot="1">
      <c r="A83" s="99" t="s">
        <v>211</v>
      </c>
      <c r="B83" s="4" t="s">
        <v>46</v>
      </c>
      <c r="C83" s="117"/>
      <c r="D83" s="46">
        <v>3.44</v>
      </c>
      <c r="E83" s="46"/>
      <c r="F83" s="46">
        <v>3.44</v>
      </c>
      <c r="G83" s="47"/>
      <c r="H83" s="117"/>
      <c r="I83" s="46">
        <v>3.44</v>
      </c>
      <c r="J83" s="46"/>
      <c r="K83" s="46">
        <v>3.44</v>
      </c>
      <c r="L83" s="47"/>
      <c r="M83" s="117"/>
      <c r="N83" s="46">
        <v>3.44</v>
      </c>
      <c r="O83" s="46"/>
      <c r="P83" s="46">
        <v>3.44</v>
      </c>
      <c r="Q83" s="47"/>
    </row>
    <row r="84" spans="1:17" ht="26.25" thickBot="1">
      <c r="A84" s="99" t="s">
        <v>212</v>
      </c>
      <c r="B84" s="4" t="s">
        <v>191</v>
      </c>
      <c r="C84" s="117">
        <f t="shared" si="8"/>
        <v>43.900000000000006</v>
      </c>
      <c r="D84" s="48">
        <f>ROUND(D82*D83/1000,1)</f>
        <v>38.700000000000003</v>
      </c>
      <c r="E84" s="48">
        <f>ROUND(E82*E83/1000,1)</f>
        <v>0</v>
      </c>
      <c r="F84" s="48">
        <f t="shared" ref="F84" si="58">ROUND(F82*F83/1000,1)</f>
        <v>5.2</v>
      </c>
      <c r="G84" s="47" t="s">
        <v>188</v>
      </c>
      <c r="H84" s="117">
        <f t="shared" ref="H84" si="59">SUM(I84:L84)</f>
        <v>43.900000000000006</v>
      </c>
      <c r="I84" s="48">
        <f>ROUND(I82*I83/1000,1)</f>
        <v>38.700000000000003</v>
      </c>
      <c r="J84" s="48">
        <f>ROUND(J82*J83/1000,1)</f>
        <v>0</v>
      </c>
      <c r="K84" s="48">
        <f t="shared" ref="K84" si="60">ROUND(K82*K83/1000,1)</f>
        <v>5.2</v>
      </c>
      <c r="L84" s="47" t="s">
        <v>188</v>
      </c>
      <c r="M84" s="117">
        <f t="shared" ref="M84" si="61">SUM(N84:Q84)</f>
        <v>43.900000000000006</v>
      </c>
      <c r="N84" s="48">
        <f>ROUND(N82*N83/1000,1)</f>
        <v>38.700000000000003</v>
      </c>
      <c r="O84" s="48">
        <f>ROUND(O82*O83/1000,1)</f>
        <v>0</v>
      </c>
      <c r="P84" s="48">
        <f t="shared" ref="P84" si="62">ROUND(P82*P83/1000,1)</f>
        <v>5.2</v>
      </c>
      <c r="Q84" s="47" t="s">
        <v>188</v>
      </c>
    </row>
    <row r="85" spans="1:17" ht="15.75" thickBot="1">
      <c r="A85" s="86"/>
      <c r="B85" s="4"/>
      <c r="C85" s="117"/>
      <c r="D85" s="46"/>
      <c r="E85" s="46"/>
      <c r="F85" s="46"/>
      <c r="G85" s="47"/>
      <c r="H85" s="117"/>
      <c r="I85" s="46"/>
      <c r="J85" s="46"/>
      <c r="K85" s="46"/>
      <c r="L85" s="47"/>
      <c r="M85" s="117"/>
      <c r="N85" s="46"/>
      <c r="O85" s="46"/>
      <c r="P85" s="46"/>
      <c r="Q85" s="47"/>
    </row>
    <row r="86" spans="1:17" ht="27.75" thickBot="1">
      <c r="A86" s="98" t="s">
        <v>213</v>
      </c>
      <c r="B86" s="5" t="s">
        <v>192</v>
      </c>
      <c r="C86" s="117">
        <f t="shared" si="8"/>
        <v>0</v>
      </c>
      <c r="D86" s="46">
        <f>D89</f>
        <v>0</v>
      </c>
      <c r="E86" s="46">
        <f>E89</f>
        <v>0</v>
      </c>
      <c r="F86" s="46">
        <f t="shared" ref="F86" si="63">F89</f>
        <v>0</v>
      </c>
      <c r="G86" s="47" t="s">
        <v>188</v>
      </c>
      <c r="H86" s="117">
        <f t="shared" ref="H86:H87" si="64">SUM(I86:L86)</f>
        <v>0</v>
      </c>
      <c r="I86" s="46">
        <f>I89</f>
        <v>0</v>
      </c>
      <c r="J86" s="46">
        <f>J89</f>
        <v>0</v>
      </c>
      <c r="K86" s="46">
        <f t="shared" ref="K86" si="65">K89</f>
        <v>0</v>
      </c>
      <c r="L86" s="47" t="s">
        <v>188</v>
      </c>
      <c r="M86" s="117">
        <f t="shared" ref="M86:M87" si="66">SUM(N86:Q86)</f>
        <v>0</v>
      </c>
      <c r="N86" s="46">
        <f>N89</f>
        <v>0</v>
      </c>
      <c r="O86" s="46">
        <f>O89</f>
        <v>0</v>
      </c>
      <c r="P86" s="46">
        <f t="shared" ref="P86" si="67">P89</f>
        <v>0</v>
      </c>
      <c r="Q86" s="47" t="s">
        <v>188</v>
      </c>
    </row>
    <row r="87" spans="1:17" ht="15.75" thickBot="1">
      <c r="A87" s="99" t="s">
        <v>214</v>
      </c>
      <c r="B87" s="4" t="s">
        <v>50</v>
      </c>
      <c r="C87" s="117">
        <f t="shared" si="8"/>
        <v>0</v>
      </c>
      <c r="D87" s="46"/>
      <c r="E87" s="46"/>
      <c r="F87" s="46"/>
      <c r="G87" s="47" t="s">
        <v>188</v>
      </c>
      <c r="H87" s="117">
        <f t="shared" si="64"/>
        <v>0</v>
      </c>
      <c r="I87" s="46"/>
      <c r="J87" s="46"/>
      <c r="K87" s="46"/>
      <c r="L87" s="47" t="s">
        <v>188</v>
      </c>
      <c r="M87" s="117">
        <f t="shared" si="66"/>
        <v>0</v>
      </c>
      <c r="N87" s="46"/>
      <c r="O87" s="46"/>
      <c r="P87" s="46"/>
      <c r="Q87" s="47" t="s">
        <v>188</v>
      </c>
    </row>
    <row r="88" spans="1:17" ht="15.75" thickBot="1">
      <c r="A88" s="99" t="s">
        <v>215</v>
      </c>
      <c r="B88" s="4" t="s">
        <v>46</v>
      </c>
      <c r="C88" s="117"/>
      <c r="D88" s="46"/>
      <c r="E88" s="46"/>
      <c r="F88" s="46"/>
      <c r="G88" s="47"/>
      <c r="H88" s="117"/>
      <c r="I88" s="46"/>
      <c r="J88" s="46"/>
      <c r="K88" s="46"/>
      <c r="L88" s="47"/>
      <c r="M88" s="117"/>
      <c r="N88" s="46"/>
      <c r="O88" s="46"/>
      <c r="P88" s="46"/>
      <c r="Q88" s="47"/>
    </row>
    <row r="89" spans="1:17" ht="26.25" thickBot="1">
      <c r="A89" s="99" t="s">
        <v>216</v>
      </c>
      <c r="B89" s="4" t="s">
        <v>193</v>
      </c>
      <c r="C89" s="117">
        <f t="shared" si="8"/>
        <v>0</v>
      </c>
      <c r="D89" s="48">
        <f>ROUND(D87*D88/1000,1)</f>
        <v>0</v>
      </c>
      <c r="E89" s="48">
        <f>ROUND(E87*E88/1000,1)</f>
        <v>0</v>
      </c>
      <c r="F89" s="48">
        <f t="shared" ref="F89" si="68">ROUND(F87*F88/1000,1)</f>
        <v>0</v>
      </c>
      <c r="G89" s="47" t="s">
        <v>188</v>
      </c>
      <c r="H89" s="117">
        <f t="shared" ref="H89" si="69">SUM(I89:L89)</f>
        <v>0</v>
      </c>
      <c r="I89" s="48">
        <f>ROUND(I87*I88/1000,1)</f>
        <v>0</v>
      </c>
      <c r="J89" s="48">
        <f>ROUND(J87*J88/1000,1)</f>
        <v>0</v>
      </c>
      <c r="K89" s="48">
        <f t="shared" ref="K89" si="70">ROUND(K87*K88/1000,1)</f>
        <v>0</v>
      </c>
      <c r="L89" s="47" t="s">
        <v>188</v>
      </c>
      <c r="M89" s="117">
        <f t="shared" ref="M89" si="71">SUM(N89:Q89)</f>
        <v>0</v>
      </c>
      <c r="N89" s="48">
        <f>ROUND(N87*N88/1000,1)</f>
        <v>0</v>
      </c>
      <c r="O89" s="48">
        <f>ROUND(O87*O88/1000,1)</f>
        <v>0</v>
      </c>
      <c r="P89" s="48">
        <f t="shared" ref="P89" si="72">ROUND(P87*P88/1000,1)</f>
        <v>0</v>
      </c>
      <c r="Q89" s="47" t="s">
        <v>188</v>
      </c>
    </row>
    <row r="90" spans="1:17" ht="15.75" thickBot="1">
      <c r="A90" s="99"/>
      <c r="B90" s="4"/>
      <c r="C90" s="117"/>
      <c r="D90" s="46"/>
      <c r="E90" s="46"/>
      <c r="F90" s="46"/>
      <c r="G90" s="47"/>
      <c r="H90" s="117"/>
      <c r="I90" s="46"/>
      <c r="J90" s="46"/>
      <c r="K90" s="46"/>
      <c r="L90" s="47"/>
      <c r="M90" s="117"/>
      <c r="N90" s="46"/>
      <c r="O90" s="46"/>
      <c r="P90" s="46"/>
      <c r="Q90" s="47"/>
    </row>
    <row r="91" spans="1:17" ht="27.75" thickBot="1">
      <c r="A91" s="100" t="s">
        <v>217</v>
      </c>
      <c r="B91" s="11" t="s">
        <v>194</v>
      </c>
      <c r="C91" s="117">
        <f t="shared" si="8"/>
        <v>6</v>
      </c>
      <c r="D91" s="46">
        <f>D94</f>
        <v>4</v>
      </c>
      <c r="E91" s="46">
        <f>E94</f>
        <v>0</v>
      </c>
      <c r="F91" s="46">
        <f t="shared" ref="F91" si="73">F94</f>
        <v>2</v>
      </c>
      <c r="G91" s="47" t="s">
        <v>188</v>
      </c>
      <c r="H91" s="117">
        <f t="shared" ref="H91:H92" si="74">SUM(I91:L91)</f>
        <v>6</v>
      </c>
      <c r="I91" s="46">
        <f>I94</f>
        <v>4</v>
      </c>
      <c r="J91" s="46">
        <f>J94</f>
        <v>0</v>
      </c>
      <c r="K91" s="46">
        <f t="shared" ref="K91" si="75">K94</f>
        <v>2</v>
      </c>
      <c r="L91" s="47" t="s">
        <v>188</v>
      </c>
      <c r="M91" s="117">
        <f t="shared" ref="M91:M92" si="76">SUM(N91:Q91)</f>
        <v>6</v>
      </c>
      <c r="N91" s="46">
        <f>N94</f>
        <v>4</v>
      </c>
      <c r="O91" s="46">
        <f>O94</f>
        <v>0</v>
      </c>
      <c r="P91" s="46">
        <f t="shared" ref="P91" si="77">P94</f>
        <v>2</v>
      </c>
      <c r="Q91" s="47" t="s">
        <v>188</v>
      </c>
    </row>
    <row r="92" spans="1:17" ht="15.75" thickBot="1">
      <c r="A92" s="99" t="s">
        <v>218</v>
      </c>
      <c r="B92" s="4" t="s">
        <v>50</v>
      </c>
      <c r="C92" s="117">
        <f t="shared" si="8"/>
        <v>300</v>
      </c>
      <c r="D92" s="46">
        <v>200</v>
      </c>
      <c r="E92" s="46"/>
      <c r="F92" s="46">
        <v>100</v>
      </c>
      <c r="G92" s="47" t="s">
        <v>188</v>
      </c>
      <c r="H92" s="117">
        <f t="shared" si="74"/>
        <v>300</v>
      </c>
      <c r="I92" s="46">
        <v>200</v>
      </c>
      <c r="J92" s="46"/>
      <c r="K92" s="46">
        <v>100</v>
      </c>
      <c r="L92" s="47" t="s">
        <v>188</v>
      </c>
      <c r="M92" s="117">
        <f t="shared" si="76"/>
        <v>300</v>
      </c>
      <c r="N92" s="46">
        <v>200</v>
      </c>
      <c r="O92" s="46"/>
      <c r="P92" s="46">
        <v>100</v>
      </c>
      <c r="Q92" s="47" t="s">
        <v>188</v>
      </c>
    </row>
    <row r="93" spans="1:17" ht="15.75" thickBot="1">
      <c r="A93" s="99" t="s">
        <v>219</v>
      </c>
      <c r="B93" s="4" t="s">
        <v>46</v>
      </c>
      <c r="C93" s="117"/>
      <c r="D93" s="46">
        <v>20</v>
      </c>
      <c r="E93" s="46"/>
      <c r="F93" s="46">
        <v>20</v>
      </c>
      <c r="G93" s="47" t="s">
        <v>188</v>
      </c>
      <c r="H93" s="117"/>
      <c r="I93" s="46">
        <v>20</v>
      </c>
      <c r="J93" s="46"/>
      <c r="K93" s="46">
        <v>20</v>
      </c>
      <c r="L93" s="47" t="s">
        <v>188</v>
      </c>
      <c r="M93" s="117"/>
      <c r="N93" s="46">
        <v>20</v>
      </c>
      <c r="O93" s="46"/>
      <c r="P93" s="46">
        <v>20</v>
      </c>
      <c r="Q93" s="47" t="s">
        <v>188</v>
      </c>
    </row>
    <row r="94" spans="1:17" ht="26.25" thickBot="1">
      <c r="A94" s="99" t="s">
        <v>220</v>
      </c>
      <c r="B94" s="4" t="s">
        <v>195</v>
      </c>
      <c r="C94" s="117">
        <f t="shared" si="8"/>
        <v>6</v>
      </c>
      <c r="D94" s="48">
        <f>ROUND(D92*D93/1000,1)</f>
        <v>4</v>
      </c>
      <c r="E94" s="48">
        <f>ROUND(E92*E93/1000,1)</f>
        <v>0</v>
      </c>
      <c r="F94" s="48">
        <f t="shared" ref="F94" si="78">ROUND(F92*F93/1000,1)</f>
        <v>2</v>
      </c>
      <c r="G94" s="47" t="s">
        <v>188</v>
      </c>
      <c r="H94" s="117">
        <f t="shared" ref="H94" si="79">SUM(I94:L94)</f>
        <v>6</v>
      </c>
      <c r="I94" s="48">
        <f>ROUND(I92*I93/1000,1)</f>
        <v>4</v>
      </c>
      <c r="J94" s="48">
        <f>ROUND(J92*J93/1000,1)</f>
        <v>0</v>
      </c>
      <c r="K94" s="48">
        <f t="shared" ref="K94" si="80">ROUND(K92*K93/1000,1)</f>
        <v>2</v>
      </c>
      <c r="L94" s="47" t="s">
        <v>188</v>
      </c>
      <c r="M94" s="117">
        <f t="shared" ref="M94" si="81">SUM(N94:Q94)</f>
        <v>6</v>
      </c>
      <c r="N94" s="48">
        <f>ROUND(N92*N93/1000,1)</f>
        <v>4</v>
      </c>
      <c r="O94" s="48">
        <f>ROUND(O92*O93/1000,1)</f>
        <v>0</v>
      </c>
      <c r="P94" s="48">
        <f t="shared" ref="P94" si="82">ROUND(P92*P93/1000,1)</f>
        <v>2</v>
      </c>
      <c r="Q94" s="47" t="s">
        <v>188</v>
      </c>
    </row>
    <row r="95" spans="1:17" ht="15.75" thickBot="1">
      <c r="A95" s="99"/>
      <c r="B95" s="4"/>
      <c r="C95" s="117"/>
      <c r="D95" s="46"/>
      <c r="E95" s="46"/>
      <c r="F95" s="46"/>
      <c r="G95" s="47"/>
      <c r="H95" s="117"/>
      <c r="I95" s="46"/>
      <c r="J95" s="46"/>
      <c r="K95" s="46"/>
      <c r="L95" s="47"/>
      <c r="M95" s="117"/>
      <c r="N95" s="46"/>
      <c r="O95" s="46"/>
      <c r="P95" s="46"/>
      <c r="Q95" s="47"/>
    </row>
    <row r="96" spans="1:17" ht="27.75" thickBot="1">
      <c r="A96" s="100" t="s">
        <v>221</v>
      </c>
      <c r="B96" s="11" t="s">
        <v>196</v>
      </c>
      <c r="C96" s="117">
        <f t="shared" si="8"/>
        <v>0</v>
      </c>
      <c r="D96" s="46">
        <f>D99</f>
        <v>0</v>
      </c>
      <c r="E96" s="46">
        <f>E99</f>
        <v>0</v>
      </c>
      <c r="F96" s="46">
        <f t="shared" ref="F96" si="83">F99</f>
        <v>0</v>
      </c>
      <c r="G96" s="47" t="s">
        <v>188</v>
      </c>
      <c r="H96" s="117">
        <f t="shared" ref="H96:H97" si="84">SUM(I96:L96)</f>
        <v>0</v>
      </c>
      <c r="I96" s="46">
        <f>I99</f>
        <v>0</v>
      </c>
      <c r="J96" s="46">
        <f>J99</f>
        <v>0</v>
      </c>
      <c r="K96" s="46">
        <f t="shared" ref="K96" si="85">K99</f>
        <v>0</v>
      </c>
      <c r="L96" s="47" t="s">
        <v>188</v>
      </c>
      <c r="M96" s="117">
        <f t="shared" ref="M96:M97" si="86">SUM(N96:Q96)</f>
        <v>0</v>
      </c>
      <c r="N96" s="46">
        <f>N99</f>
        <v>0</v>
      </c>
      <c r="O96" s="46">
        <f>O99</f>
        <v>0</v>
      </c>
      <c r="P96" s="46">
        <f t="shared" ref="P96" si="87">P99</f>
        <v>0</v>
      </c>
      <c r="Q96" s="47" t="s">
        <v>188</v>
      </c>
    </row>
    <row r="97" spans="1:17" ht="15.75" thickBot="1">
      <c r="A97" s="99" t="s">
        <v>222</v>
      </c>
      <c r="B97" s="4" t="s">
        <v>50</v>
      </c>
      <c r="C97" s="117">
        <f t="shared" si="8"/>
        <v>0</v>
      </c>
      <c r="D97" s="46"/>
      <c r="E97" s="46"/>
      <c r="F97" s="46"/>
      <c r="G97" s="47" t="s">
        <v>188</v>
      </c>
      <c r="H97" s="117">
        <f t="shared" si="84"/>
        <v>0</v>
      </c>
      <c r="I97" s="46"/>
      <c r="J97" s="46"/>
      <c r="K97" s="46"/>
      <c r="L97" s="47" t="s">
        <v>188</v>
      </c>
      <c r="M97" s="117">
        <f t="shared" si="86"/>
        <v>0</v>
      </c>
      <c r="N97" s="46"/>
      <c r="O97" s="46"/>
      <c r="P97" s="46"/>
      <c r="Q97" s="47" t="s">
        <v>188</v>
      </c>
    </row>
    <row r="98" spans="1:17" ht="15.75" thickBot="1">
      <c r="A98" s="99" t="s">
        <v>223</v>
      </c>
      <c r="B98" s="4" t="s">
        <v>46</v>
      </c>
      <c r="C98" s="117"/>
      <c r="D98" s="46"/>
      <c r="E98" s="46"/>
      <c r="F98" s="46"/>
      <c r="G98" s="47" t="s">
        <v>188</v>
      </c>
      <c r="H98" s="117"/>
      <c r="I98" s="46"/>
      <c r="J98" s="46"/>
      <c r="K98" s="46"/>
      <c r="L98" s="47" t="s">
        <v>188</v>
      </c>
      <c r="M98" s="117"/>
      <c r="N98" s="46"/>
      <c r="O98" s="46"/>
      <c r="P98" s="46"/>
      <c r="Q98" s="47" t="s">
        <v>188</v>
      </c>
    </row>
    <row r="99" spans="1:17" ht="25.5">
      <c r="A99" s="101" t="s">
        <v>224</v>
      </c>
      <c r="B99" s="12" t="s">
        <v>197</v>
      </c>
      <c r="C99" s="117">
        <f t="shared" ref="C99:C161" si="88">SUM(D99:G99)</f>
        <v>0</v>
      </c>
      <c r="D99" s="48">
        <f>ROUND(D97*D98/1000,1)</f>
        <v>0</v>
      </c>
      <c r="E99" s="48">
        <f>ROUND(E97*E98/1000,1)</f>
        <v>0</v>
      </c>
      <c r="F99" s="48">
        <f t="shared" ref="F99" si="89">ROUND(F97*F98/1000,1)</f>
        <v>0</v>
      </c>
      <c r="G99" s="47" t="s">
        <v>188</v>
      </c>
      <c r="H99" s="117">
        <f t="shared" ref="H99:H100" si="90">SUM(I99:L99)</f>
        <v>0</v>
      </c>
      <c r="I99" s="48">
        <f>ROUND(I97*I98/1000,1)</f>
        <v>0</v>
      </c>
      <c r="J99" s="48">
        <f>ROUND(J97*J98/1000,1)</f>
        <v>0</v>
      </c>
      <c r="K99" s="48">
        <f t="shared" ref="K99" si="91">ROUND(K97*K98/1000,1)</f>
        <v>0</v>
      </c>
      <c r="L99" s="47" t="s">
        <v>188</v>
      </c>
      <c r="M99" s="117">
        <f t="shared" ref="M99:M100" si="92">SUM(N99:Q99)</f>
        <v>0</v>
      </c>
      <c r="N99" s="48">
        <f>ROUND(N97*N98/1000,1)</f>
        <v>0</v>
      </c>
      <c r="O99" s="48">
        <f>ROUND(O97*O98/1000,1)</f>
        <v>0</v>
      </c>
      <c r="P99" s="48">
        <f t="shared" ref="P99" si="93">ROUND(P97*P98/1000,1)</f>
        <v>0</v>
      </c>
      <c r="Q99" s="47" t="s">
        <v>188</v>
      </c>
    </row>
    <row r="100" spans="1:17" ht="41.25" customHeight="1">
      <c r="A100" s="102" t="s">
        <v>225</v>
      </c>
      <c r="B100" s="5" t="s">
        <v>198</v>
      </c>
      <c r="C100" s="117">
        <f t="shared" si="88"/>
        <v>11.4</v>
      </c>
      <c r="D100" s="49">
        <f>SUM(D102+D104)</f>
        <v>11.4</v>
      </c>
      <c r="E100" s="49">
        <f>E104</f>
        <v>0</v>
      </c>
      <c r="F100" s="49" t="s">
        <v>256</v>
      </c>
      <c r="G100" s="47" t="s">
        <v>188</v>
      </c>
      <c r="H100" s="117">
        <f t="shared" si="90"/>
        <v>11.4</v>
      </c>
      <c r="I100" s="49">
        <f>SUM(I102+I104)</f>
        <v>11.4</v>
      </c>
      <c r="J100" s="49">
        <f>J104</f>
        <v>0</v>
      </c>
      <c r="K100" s="49" t="s">
        <v>256</v>
      </c>
      <c r="L100" s="47" t="s">
        <v>188</v>
      </c>
      <c r="M100" s="117">
        <f t="shared" si="92"/>
        <v>11.4</v>
      </c>
      <c r="N100" s="49">
        <f>SUM(N102+N104)</f>
        <v>11.4</v>
      </c>
      <c r="O100" s="49">
        <f>O104</f>
        <v>0</v>
      </c>
      <c r="P100" s="49" t="s">
        <v>256</v>
      </c>
      <c r="Q100" s="47" t="s">
        <v>188</v>
      </c>
    </row>
    <row r="101" spans="1:17">
      <c r="A101" s="103" t="s">
        <v>226</v>
      </c>
      <c r="B101" s="4" t="s">
        <v>47</v>
      </c>
      <c r="C101" s="117"/>
      <c r="D101" s="46">
        <v>450</v>
      </c>
      <c r="E101" s="46"/>
      <c r="F101" s="49" t="s">
        <v>256</v>
      </c>
      <c r="G101" s="47" t="s">
        <v>188</v>
      </c>
      <c r="H101" s="117"/>
      <c r="I101" s="46">
        <v>450</v>
      </c>
      <c r="J101" s="46"/>
      <c r="K101" s="49" t="s">
        <v>256</v>
      </c>
      <c r="L101" s="47" t="s">
        <v>188</v>
      </c>
      <c r="M101" s="117"/>
      <c r="N101" s="46">
        <v>450</v>
      </c>
      <c r="O101" s="46"/>
      <c r="P101" s="49" t="s">
        <v>256</v>
      </c>
      <c r="Q101" s="47" t="s">
        <v>188</v>
      </c>
    </row>
    <row r="102" spans="1:17" ht="25.5">
      <c r="A102" s="103" t="s">
        <v>227</v>
      </c>
      <c r="B102" s="4" t="s">
        <v>292</v>
      </c>
      <c r="C102" s="117">
        <f t="shared" si="88"/>
        <v>5.4</v>
      </c>
      <c r="D102" s="51">
        <f>ROUND(D101*12/1000,1)</f>
        <v>5.4</v>
      </c>
      <c r="E102" s="51">
        <f>ROUND(E101*12/1000,1)</f>
        <v>0</v>
      </c>
      <c r="F102" s="49" t="s">
        <v>256</v>
      </c>
      <c r="G102" s="47" t="s">
        <v>188</v>
      </c>
      <c r="H102" s="117">
        <f t="shared" ref="H102:H105" si="94">SUM(I102:L102)</f>
        <v>5.4</v>
      </c>
      <c r="I102" s="51">
        <f>ROUND(I101*12/1000,1)</f>
        <v>5.4</v>
      </c>
      <c r="J102" s="51">
        <f>ROUND(J101*12/1000,1)</f>
        <v>0</v>
      </c>
      <c r="K102" s="49" t="s">
        <v>256</v>
      </c>
      <c r="L102" s="47" t="s">
        <v>188</v>
      </c>
      <c r="M102" s="117">
        <f t="shared" ref="M102:M105" si="95">SUM(N102:Q102)</f>
        <v>5.4</v>
      </c>
      <c r="N102" s="51">
        <f>ROUND(N101*12/1000,1)</f>
        <v>5.4</v>
      </c>
      <c r="O102" s="51">
        <f>ROUND(O101*12/1000,1)</f>
        <v>0</v>
      </c>
      <c r="P102" s="49" t="s">
        <v>256</v>
      </c>
      <c r="Q102" s="47" t="s">
        <v>188</v>
      </c>
    </row>
    <row r="103" spans="1:17">
      <c r="A103" s="103" t="s">
        <v>228</v>
      </c>
      <c r="B103" s="4" t="s">
        <v>163</v>
      </c>
      <c r="C103" s="117">
        <f t="shared" si="88"/>
        <v>500</v>
      </c>
      <c r="D103" s="46">
        <v>500</v>
      </c>
      <c r="E103" s="46"/>
      <c r="F103" s="49" t="s">
        <v>256</v>
      </c>
      <c r="G103" s="47" t="s">
        <v>188</v>
      </c>
      <c r="H103" s="117">
        <f t="shared" si="94"/>
        <v>500</v>
      </c>
      <c r="I103" s="46">
        <v>500</v>
      </c>
      <c r="J103" s="46"/>
      <c r="K103" s="49" t="s">
        <v>256</v>
      </c>
      <c r="L103" s="47" t="s">
        <v>188</v>
      </c>
      <c r="M103" s="117">
        <f t="shared" si="95"/>
        <v>500</v>
      </c>
      <c r="N103" s="46">
        <v>500</v>
      </c>
      <c r="O103" s="46"/>
      <c r="P103" s="49" t="s">
        <v>256</v>
      </c>
      <c r="Q103" s="47" t="s">
        <v>188</v>
      </c>
    </row>
    <row r="104" spans="1:17" ht="25.5">
      <c r="A104" s="103" t="s">
        <v>229</v>
      </c>
      <c r="B104" s="4" t="s">
        <v>199</v>
      </c>
      <c r="C104" s="117">
        <f t="shared" si="88"/>
        <v>6</v>
      </c>
      <c r="D104" s="51">
        <f>ROUND(D103*12/1000,1)</f>
        <v>6</v>
      </c>
      <c r="E104" s="48">
        <f>SUM(E102:E103)</f>
        <v>0</v>
      </c>
      <c r="F104" s="49" t="s">
        <v>256</v>
      </c>
      <c r="G104" s="47" t="s">
        <v>188</v>
      </c>
      <c r="H104" s="117">
        <f t="shared" si="94"/>
        <v>6</v>
      </c>
      <c r="I104" s="51">
        <f>ROUND(I103*12/1000,1)</f>
        <v>6</v>
      </c>
      <c r="J104" s="48">
        <f>SUM(J102:J103)</f>
        <v>0</v>
      </c>
      <c r="K104" s="49" t="s">
        <v>256</v>
      </c>
      <c r="L104" s="47" t="s">
        <v>188</v>
      </c>
      <c r="M104" s="117">
        <f t="shared" si="95"/>
        <v>6</v>
      </c>
      <c r="N104" s="51">
        <f>ROUND(N103*12/1000,1)</f>
        <v>6</v>
      </c>
      <c r="O104" s="48">
        <f>SUM(O102:O103)</f>
        <v>0</v>
      </c>
      <c r="P104" s="49" t="s">
        <v>256</v>
      </c>
      <c r="Q104" s="47" t="s">
        <v>188</v>
      </c>
    </row>
    <row r="105" spans="1:17" ht="43.5" customHeight="1" thickBot="1">
      <c r="A105" s="98" t="s">
        <v>230</v>
      </c>
      <c r="B105" s="5" t="s">
        <v>200</v>
      </c>
      <c r="C105" s="117">
        <f t="shared" si="88"/>
        <v>1.6</v>
      </c>
      <c r="D105" s="48">
        <f>D109</f>
        <v>1.6</v>
      </c>
      <c r="E105" s="48">
        <f>E109</f>
        <v>0</v>
      </c>
      <c r="F105" s="49" t="s">
        <v>256</v>
      </c>
      <c r="G105" s="47" t="s">
        <v>188</v>
      </c>
      <c r="H105" s="117">
        <f t="shared" si="94"/>
        <v>1.6</v>
      </c>
      <c r="I105" s="48">
        <f>I109</f>
        <v>1.6</v>
      </c>
      <c r="J105" s="48">
        <f>J109</f>
        <v>0</v>
      </c>
      <c r="K105" s="49" t="s">
        <v>256</v>
      </c>
      <c r="L105" s="47" t="s">
        <v>188</v>
      </c>
      <c r="M105" s="117">
        <f t="shared" si="95"/>
        <v>1.6</v>
      </c>
      <c r="N105" s="48">
        <f>N109</f>
        <v>1.6</v>
      </c>
      <c r="O105" s="48">
        <f>O109</f>
        <v>0</v>
      </c>
      <c r="P105" s="49" t="s">
        <v>256</v>
      </c>
      <c r="Q105" s="47" t="s">
        <v>188</v>
      </c>
    </row>
    <row r="106" spans="1:17" ht="15.75" thickBot="1">
      <c r="A106" s="86"/>
      <c r="B106" s="4" t="s">
        <v>41</v>
      </c>
      <c r="C106" s="117"/>
      <c r="D106" s="46"/>
      <c r="E106" s="46"/>
      <c r="F106" s="46"/>
      <c r="G106" s="47"/>
      <c r="H106" s="117"/>
      <c r="I106" s="46"/>
      <c r="J106" s="46"/>
      <c r="K106" s="46"/>
      <c r="L106" s="47"/>
      <c r="M106" s="117"/>
      <c r="N106" s="46"/>
      <c r="O106" s="46"/>
      <c r="P106" s="46"/>
      <c r="Q106" s="47"/>
    </row>
    <row r="107" spans="1:17" ht="15.75" thickBot="1">
      <c r="A107" s="95" t="s">
        <v>231</v>
      </c>
      <c r="B107" s="1" t="s">
        <v>164</v>
      </c>
      <c r="C107" s="117">
        <f t="shared" si="88"/>
        <v>84</v>
      </c>
      <c r="D107" s="46">
        <v>84</v>
      </c>
      <c r="E107" s="46"/>
      <c r="F107" s="49" t="s">
        <v>256</v>
      </c>
      <c r="G107" s="47" t="s">
        <v>188</v>
      </c>
      <c r="H107" s="117">
        <f t="shared" ref="H107:H116" si="96">SUM(I107:L107)</f>
        <v>84</v>
      </c>
      <c r="I107" s="46">
        <v>84</v>
      </c>
      <c r="J107" s="46"/>
      <c r="K107" s="49" t="s">
        <v>256</v>
      </c>
      <c r="L107" s="47" t="s">
        <v>188</v>
      </c>
      <c r="M107" s="117">
        <f t="shared" ref="M107:M116" si="97">SUM(N107:Q107)</f>
        <v>84</v>
      </c>
      <c r="N107" s="46">
        <v>84</v>
      </c>
      <c r="O107" s="46"/>
      <c r="P107" s="49" t="s">
        <v>256</v>
      </c>
      <c r="Q107" s="47" t="s">
        <v>188</v>
      </c>
    </row>
    <row r="108" spans="1:17" ht="15.75" thickBot="1">
      <c r="A108" s="95" t="s">
        <v>232</v>
      </c>
      <c r="B108" s="1" t="s">
        <v>165</v>
      </c>
      <c r="C108" s="117">
        <f t="shared" si="88"/>
        <v>50</v>
      </c>
      <c r="D108" s="46">
        <v>50</v>
      </c>
      <c r="E108" s="46"/>
      <c r="F108" s="49" t="s">
        <v>256</v>
      </c>
      <c r="G108" s="47" t="s">
        <v>188</v>
      </c>
      <c r="H108" s="117">
        <f t="shared" si="96"/>
        <v>50</v>
      </c>
      <c r="I108" s="46">
        <v>50</v>
      </c>
      <c r="J108" s="46"/>
      <c r="K108" s="49" t="s">
        <v>256</v>
      </c>
      <c r="L108" s="47" t="s">
        <v>188</v>
      </c>
      <c r="M108" s="117">
        <f t="shared" si="97"/>
        <v>50</v>
      </c>
      <c r="N108" s="46">
        <v>50</v>
      </c>
      <c r="O108" s="46"/>
      <c r="P108" s="49" t="s">
        <v>256</v>
      </c>
      <c r="Q108" s="47" t="s">
        <v>188</v>
      </c>
    </row>
    <row r="109" spans="1:17" ht="39" thickBot="1">
      <c r="A109" s="104" t="s">
        <v>233</v>
      </c>
      <c r="B109" s="13" t="s">
        <v>291</v>
      </c>
      <c r="C109" s="117">
        <f t="shared" si="88"/>
        <v>1.6</v>
      </c>
      <c r="D109" s="48">
        <f>ROUND((D107+D108)*12/1000,1)</f>
        <v>1.6</v>
      </c>
      <c r="E109" s="48">
        <f>ROUND((E107+E108)*12/1000,1)</f>
        <v>0</v>
      </c>
      <c r="F109" s="49" t="s">
        <v>256</v>
      </c>
      <c r="G109" s="47" t="s">
        <v>188</v>
      </c>
      <c r="H109" s="117">
        <f t="shared" si="96"/>
        <v>1.6</v>
      </c>
      <c r="I109" s="48">
        <f>ROUND((I107+I108)*12/1000,1)</f>
        <v>1.6</v>
      </c>
      <c r="J109" s="48">
        <f>ROUND((J107+J108)*12/1000,1)</f>
        <v>0</v>
      </c>
      <c r="K109" s="49" t="s">
        <v>256</v>
      </c>
      <c r="L109" s="47" t="s">
        <v>188</v>
      </c>
      <c r="M109" s="117">
        <f t="shared" si="97"/>
        <v>1.6</v>
      </c>
      <c r="N109" s="48">
        <f>ROUND((N107+N108)*12/1000,1)</f>
        <v>1.6</v>
      </c>
      <c r="O109" s="48">
        <f>ROUND((O107+O108)*12/1000,1)</f>
        <v>0</v>
      </c>
      <c r="P109" s="49" t="s">
        <v>256</v>
      </c>
      <c r="Q109" s="47" t="s">
        <v>188</v>
      </c>
    </row>
    <row r="110" spans="1:17" s="30" customFormat="1" ht="27.75" thickBot="1">
      <c r="A110" s="100" t="s">
        <v>284</v>
      </c>
      <c r="B110" s="5" t="s">
        <v>285</v>
      </c>
      <c r="C110" s="117">
        <f t="shared" si="88"/>
        <v>0</v>
      </c>
      <c r="D110" s="46"/>
      <c r="E110" s="46"/>
      <c r="F110" s="49" t="s">
        <v>256</v>
      </c>
      <c r="G110" s="47" t="s">
        <v>188</v>
      </c>
      <c r="H110" s="117">
        <f t="shared" si="96"/>
        <v>0</v>
      </c>
      <c r="I110" s="46"/>
      <c r="J110" s="46"/>
      <c r="K110" s="49" t="s">
        <v>256</v>
      </c>
      <c r="L110" s="47" t="s">
        <v>188</v>
      </c>
      <c r="M110" s="117">
        <f t="shared" si="97"/>
        <v>0</v>
      </c>
      <c r="N110" s="46"/>
      <c r="O110" s="46"/>
      <c r="P110" s="49" t="s">
        <v>256</v>
      </c>
      <c r="Q110" s="47" t="s">
        <v>188</v>
      </c>
    </row>
    <row r="111" spans="1:17" ht="27.75" thickBot="1">
      <c r="A111" s="97" t="s">
        <v>234</v>
      </c>
      <c r="B111" s="5" t="s">
        <v>201</v>
      </c>
      <c r="C111" s="117">
        <f t="shared" si="88"/>
        <v>0</v>
      </c>
      <c r="D111" s="46">
        <f>D116</f>
        <v>0</v>
      </c>
      <c r="E111" s="46">
        <f>E116</f>
        <v>0</v>
      </c>
      <c r="F111" s="49" t="s">
        <v>256</v>
      </c>
      <c r="G111" s="47" t="s">
        <v>188</v>
      </c>
      <c r="H111" s="117">
        <f t="shared" si="96"/>
        <v>0</v>
      </c>
      <c r="I111" s="46">
        <f>I116</f>
        <v>0</v>
      </c>
      <c r="J111" s="46">
        <f>J116</f>
        <v>0</v>
      </c>
      <c r="K111" s="49" t="s">
        <v>256</v>
      </c>
      <c r="L111" s="47" t="s">
        <v>188</v>
      </c>
      <c r="M111" s="117">
        <f t="shared" si="97"/>
        <v>0</v>
      </c>
      <c r="N111" s="46">
        <f>N116</f>
        <v>0</v>
      </c>
      <c r="O111" s="46">
        <f>O116</f>
        <v>0</v>
      </c>
      <c r="P111" s="49" t="s">
        <v>256</v>
      </c>
      <c r="Q111" s="47" t="s">
        <v>188</v>
      </c>
    </row>
    <row r="112" spans="1:17" ht="15.75" thickBot="1">
      <c r="A112" s="99" t="s">
        <v>235</v>
      </c>
      <c r="B112" s="3" t="s">
        <v>181</v>
      </c>
      <c r="C112" s="59">
        <f t="shared" si="88"/>
        <v>0</v>
      </c>
      <c r="D112" s="46"/>
      <c r="E112" s="46"/>
      <c r="F112" s="49" t="s">
        <v>256</v>
      </c>
      <c r="G112" s="47" t="s">
        <v>188</v>
      </c>
      <c r="H112" s="59">
        <f t="shared" si="96"/>
        <v>0</v>
      </c>
      <c r="I112" s="46"/>
      <c r="J112" s="46"/>
      <c r="K112" s="49" t="s">
        <v>256</v>
      </c>
      <c r="L112" s="47" t="s">
        <v>188</v>
      </c>
      <c r="M112" s="59">
        <f t="shared" si="97"/>
        <v>0</v>
      </c>
      <c r="N112" s="46"/>
      <c r="O112" s="46"/>
      <c r="P112" s="49" t="s">
        <v>256</v>
      </c>
      <c r="Q112" s="47" t="s">
        <v>188</v>
      </c>
    </row>
    <row r="113" spans="1:17" ht="15.75" thickBot="1">
      <c r="A113" s="99" t="s">
        <v>236</v>
      </c>
      <c r="B113" s="3" t="s">
        <v>42</v>
      </c>
      <c r="C113" s="117">
        <f t="shared" si="88"/>
        <v>0</v>
      </c>
      <c r="D113" s="46"/>
      <c r="E113" s="46"/>
      <c r="F113" s="49" t="s">
        <v>256</v>
      </c>
      <c r="G113" s="47" t="s">
        <v>188</v>
      </c>
      <c r="H113" s="117">
        <f t="shared" si="96"/>
        <v>0</v>
      </c>
      <c r="I113" s="46"/>
      <c r="J113" s="46"/>
      <c r="K113" s="49" t="s">
        <v>256</v>
      </c>
      <c r="L113" s="47" t="s">
        <v>188</v>
      </c>
      <c r="M113" s="117">
        <f t="shared" si="97"/>
        <v>0</v>
      </c>
      <c r="N113" s="46"/>
      <c r="O113" s="46"/>
      <c r="P113" s="49" t="s">
        <v>256</v>
      </c>
      <c r="Q113" s="47" t="s">
        <v>188</v>
      </c>
    </row>
    <row r="114" spans="1:17" ht="15.75" thickBot="1">
      <c r="A114" s="99" t="s">
        <v>238</v>
      </c>
      <c r="B114" s="3" t="s">
        <v>85</v>
      </c>
      <c r="C114" s="59">
        <f t="shared" si="88"/>
        <v>0</v>
      </c>
      <c r="D114" s="46"/>
      <c r="E114" s="46"/>
      <c r="F114" s="49" t="s">
        <v>256</v>
      </c>
      <c r="G114" s="47" t="s">
        <v>188</v>
      </c>
      <c r="H114" s="59">
        <f t="shared" si="96"/>
        <v>0</v>
      </c>
      <c r="I114" s="46"/>
      <c r="J114" s="46"/>
      <c r="K114" s="49" t="s">
        <v>256</v>
      </c>
      <c r="L114" s="47" t="s">
        <v>188</v>
      </c>
      <c r="M114" s="59">
        <f t="shared" si="97"/>
        <v>0</v>
      </c>
      <c r="N114" s="46"/>
      <c r="O114" s="46"/>
      <c r="P114" s="49" t="s">
        <v>256</v>
      </c>
      <c r="Q114" s="47" t="s">
        <v>188</v>
      </c>
    </row>
    <row r="115" spans="1:17" ht="15.75" thickBot="1">
      <c r="A115" s="99" t="s">
        <v>237</v>
      </c>
      <c r="B115" s="3" t="s">
        <v>112</v>
      </c>
      <c r="C115" s="117">
        <f t="shared" si="88"/>
        <v>1.2</v>
      </c>
      <c r="D115" s="46">
        <v>0.6</v>
      </c>
      <c r="E115" s="46">
        <v>0.6</v>
      </c>
      <c r="F115" s="49" t="s">
        <v>256</v>
      </c>
      <c r="G115" s="47" t="s">
        <v>188</v>
      </c>
      <c r="H115" s="117">
        <f t="shared" si="96"/>
        <v>1.2</v>
      </c>
      <c r="I115" s="46">
        <v>0.6</v>
      </c>
      <c r="J115" s="46">
        <v>0.6</v>
      </c>
      <c r="K115" s="49" t="s">
        <v>256</v>
      </c>
      <c r="L115" s="47" t="s">
        <v>188</v>
      </c>
      <c r="M115" s="117">
        <f t="shared" si="97"/>
        <v>1.2</v>
      </c>
      <c r="N115" s="46">
        <v>0.6</v>
      </c>
      <c r="O115" s="46">
        <v>0.6</v>
      </c>
      <c r="P115" s="49" t="s">
        <v>256</v>
      </c>
      <c r="Q115" s="47" t="s">
        <v>188</v>
      </c>
    </row>
    <row r="116" spans="1:17" ht="39" thickBot="1">
      <c r="A116" s="99" t="s">
        <v>239</v>
      </c>
      <c r="B116" s="3" t="s">
        <v>293</v>
      </c>
      <c r="C116" s="117">
        <f t="shared" si="88"/>
        <v>0</v>
      </c>
      <c r="D116" s="46">
        <f>ROUND(D112*D113*D114*D115/1000,1)</f>
        <v>0</v>
      </c>
      <c r="E116" s="46">
        <f>ROUND(E112*E113*E114*E115/1000,1)</f>
        <v>0</v>
      </c>
      <c r="F116" s="49" t="s">
        <v>256</v>
      </c>
      <c r="G116" s="47" t="s">
        <v>188</v>
      </c>
      <c r="H116" s="117">
        <f t="shared" si="96"/>
        <v>0</v>
      </c>
      <c r="I116" s="46">
        <f>ROUND(I112*I113*I114*I115/1000,1)</f>
        <v>0</v>
      </c>
      <c r="J116" s="46">
        <f>ROUND(J112*J113*J114*J115/1000,1)</f>
        <v>0</v>
      </c>
      <c r="K116" s="49" t="s">
        <v>256</v>
      </c>
      <c r="L116" s="47" t="s">
        <v>188</v>
      </c>
      <c r="M116" s="117">
        <f t="shared" si="97"/>
        <v>0</v>
      </c>
      <c r="N116" s="46">
        <f>ROUND(N112*N113*N114*N115/1000,1)</f>
        <v>0</v>
      </c>
      <c r="O116" s="46">
        <f>ROUND(O112*O113*O114*O115/1000,1)</f>
        <v>0</v>
      </c>
      <c r="P116" s="49" t="s">
        <v>256</v>
      </c>
      <c r="Q116" s="47" t="s">
        <v>188</v>
      </c>
    </row>
    <row r="117" spans="1:17" ht="15.75" thickBot="1">
      <c r="A117" s="99"/>
      <c r="B117" s="4"/>
      <c r="C117" s="117"/>
      <c r="D117" s="46"/>
      <c r="E117" s="46"/>
      <c r="F117" s="46"/>
      <c r="G117" s="47"/>
      <c r="H117" s="117"/>
      <c r="I117" s="46"/>
      <c r="J117" s="46"/>
      <c r="K117" s="46"/>
      <c r="L117" s="47"/>
      <c r="M117" s="117"/>
      <c r="N117" s="46"/>
      <c r="O117" s="46"/>
      <c r="P117" s="46"/>
      <c r="Q117" s="47"/>
    </row>
    <row r="118" spans="1:17" ht="27.75" thickBot="1">
      <c r="A118" s="97" t="s">
        <v>202</v>
      </c>
      <c r="B118" s="5" t="s">
        <v>203</v>
      </c>
      <c r="C118" s="117">
        <f t="shared" si="88"/>
        <v>5</v>
      </c>
      <c r="D118" s="48">
        <f>D122</f>
        <v>5</v>
      </c>
      <c r="E118" s="48">
        <f>E122</f>
        <v>0</v>
      </c>
      <c r="F118" s="49" t="s">
        <v>256</v>
      </c>
      <c r="G118" s="47" t="s">
        <v>188</v>
      </c>
      <c r="H118" s="117">
        <f t="shared" ref="H118:H123" si="98">SUM(I118:L118)</f>
        <v>5</v>
      </c>
      <c r="I118" s="48">
        <f>I122</f>
        <v>5</v>
      </c>
      <c r="J118" s="48">
        <f>J122</f>
        <v>0</v>
      </c>
      <c r="K118" s="49" t="s">
        <v>256</v>
      </c>
      <c r="L118" s="47" t="s">
        <v>188</v>
      </c>
      <c r="M118" s="117">
        <f t="shared" ref="M118:M123" si="99">SUM(N118:Q118)</f>
        <v>5</v>
      </c>
      <c r="N118" s="48">
        <f>N122</f>
        <v>5</v>
      </c>
      <c r="O118" s="48">
        <f>O122</f>
        <v>0</v>
      </c>
      <c r="P118" s="49" t="s">
        <v>256</v>
      </c>
      <c r="Q118" s="47" t="s">
        <v>188</v>
      </c>
    </row>
    <row r="119" spans="1:17" ht="15.75" thickBot="1">
      <c r="A119" s="99" t="s">
        <v>240</v>
      </c>
      <c r="B119" s="4" t="s">
        <v>52</v>
      </c>
      <c r="C119" s="117">
        <f t="shared" si="88"/>
        <v>0</v>
      </c>
      <c r="D119" s="48"/>
      <c r="E119" s="48"/>
      <c r="F119" s="49" t="s">
        <v>256</v>
      </c>
      <c r="G119" s="47" t="s">
        <v>188</v>
      </c>
      <c r="H119" s="117">
        <f t="shared" si="98"/>
        <v>0</v>
      </c>
      <c r="I119" s="48"/>
      <c r="J119" s="48"/>
      <c r="K119" s="49" t="s">
        <v>256</v>
      </c>
      <c r="L119" s="47" t="s">
        <v>188</v>
      </c>
      <c r="M119" s="117">
        <f t="shared" si="99"/>
        <v>0</v>
      </c>
      <c r="N119" s="48"/>
      <c r="O119" s="48"/>
      <c r="P119" s="49" t="s">
        <v>256</v>
      </c>
      <c r="Q119" s="47" t="s">
        <v>188</v>
      </c>
    </row>
    <row r="120" spans="1:17" ht="15.75" thickBot="1">
      <c r="A120" s="99" t="s">
        <v>241</v>
      </c>
      <c r="B120" s="4" t="s">
        <v>53</v>
      </c>
      <c r="C120" s="117">
        <f t="shared" si="88"/>
        <v>0</v>
      </c>
      <c r="D120" s="48"/>
      <c r="E120" s="48"/>
      <c r="F120" s="49" t="s">
        <v>256</v>
      </c>
      <c r="G120" s="47" t="s">
        <v>188</v>
      </c>
      <c r="H120" s="117">
        <f t="shared" si="98"/>
        <v>0</v>
      </c>
      <c r="I120" s="48"/>
      <c r="J120" s="48"/>
      <c r="K120" s="49" t="s">
        <v>256</v>
      </c>
      <c r="L120" s="47" t="s">
        <v>188</v>
      </c>
      <c r="M120" s="117">
        <f t="shared" si="99"/>
        <v>0</v>
      </c>
      <c r="N120" s="48"/>
      <c r="O120" s="48"/>
      <c r="P120" s="49" t="s">
        <v>256</v>
      </c>
      <c r="Q120" s="47" t="s">
        <v>188</v>
      </c>
    </row>
    <row r="121" spans="1:17" ht="15.75" thickBot="1">
      <c r="A121" s="99" t="s">
        <v>242</v>
      </c>
      <c r="B121" s="4" t="s">
        <v>54</v>
      </c>
      <c r="C121" s="117">
        <f t="shared" si="88"/>
        <v>5</v>
      </c>
      <c r="D121" s="48">
        <v>5</v>
      </c>
      <c r="E121" s="48"/>
      <c r="F121" s="49" t="s">
        <v>256</v>
      </c>
      <c r="G121" s="47" t="s">
        <v>188</v>
      </c>
      <c r="H121" s="117">
        <f t="shared" si="98"/>
        <v>5</v>
      </c>
      <c r="I121" s="48">
        <v>5</v>
      </c>
      <c r="J121" s="48"/>
      <c r="K121" s="49" t="s">
        <v>256</v>
      </c>
      <c r="L121" s="47" t="s">
        <v>188</v>
      </c>
      <c r="M121" s="117">
        <f t="shared" si="99"/>
        <v>5</v>
      </c>
      <c r="N121" s="48">
        <v>5</v>
      </c>
      <c r="O121" s="48"/>
      <c r="P121" s="49" t="s">
        <v>256</v>
      </c>
      <c r="Q121" s="47" t="s">
        <v>188</v>
      </c>
    </row>
    <row r="122" spans="1:17" ht="26.25" customHeight="1" thickBot="1">
      <c r="A122" s="99" t="s">
        <v>243</v>
      </c>
      <c r="B122" s="4" t="s">
        <v>244</v>
      </c>
      <c r="C122" s="117">
        <f t="shared" si="88"/>
        <v>5</v>
      </c>
      <c r="D122" s="46">
        <f>SUM(D119:D121)</f>
        <v>5</v>
      </c>
      <c r="E122" s="46">
        <f>SUM(E119:E121)</f>
        <v>0</v>
      </c>
      <c r="F122" s="49" t="s">
        <v>256</v>
      </c>
      <c r="G122" s="47" t="s">
        <v>188</v>
      </c>
      <c r="H122" s="117">
        <f t="shared" si="98"/>
        <v>5</v>
      </c>
      <c r="I122" s="46">
        <f>SUM(I119:I121)</f>
        <v>5</v>
      </c>
      <c r="J122" s="46">
        <f>SUM(J119:J121)</f>
        <v>0</v>
      </c>
      <c r="K122" s="49" t="s">
        <v>256</v>
      </c>
      <c r="L122" s="47" t="s">
        <v>188</v>
      </c>
      <c r="M122" s="117">
        <f t="shared" si="99"/>
        <v>5</v>
      </c>
      <c r="N122" s="46">
        <f>SUM(N119:N121)</f>
        <v>5</v>
      </c>
      <c r="O122" s="46">
        <f>SUM(O119:O121)</f>
        <v>0</v>
      </c>
      <c r="P122" s="49" t="s">
        <v>256</v>
      </c>
      <c r="Q122" s="47" t="s">
        <v>188</v>
      </c>
    </row>
    <row r="123" spans="1:17" ht="27.75" thickBot="1">
      <c r="A123" s="97" t="s">
        <v>245</v>
      </c>
      <c r="B123" s="5" t="s">
        <v>324</v>
      </c>
      <c r="C123" s="117">
        <f t="shared" si="88"/>
        <v>2.7</v>
      </c>
      <c r="D123" s="48">
        <f>D129</f>
        <v>2.7</v>
      </c>
      <c r="E123" s="48">
        <f>E129</f>
        <v>0</v>
      </c>
      <c r="F123" s="49" t="s">
        <v>256</v>
      </c>
      <c r="G123" s="47" t="s">
        <v>188</v>
      </c>
      <c r="H123" s="117">
        <f t="shared" si="98"/>
        <v>2.7</v>
      </c>
      <c r="I123" s="48">
        <f>I129</f>
        <v>2.7</v>
      </c>
      <c r="J123" s="48">
        <f>J129</f>
        <v>0</v>
      </c>
      <c r="K123" s="49" t="s">
        <v>256</v>
      </c>
      <c r="L123" s="47" t="s">
        <v>188</v>
      </c>
      <c r="M123" s="117">
        <f t="shared" si="99"/>
        <v>2.7</v>
      </c>
      <c r="N123" s="48">
        <f>N129</f>
        <v>2.7</v>
      </c>
      <c r="O123" s="48">
        <f>O129</f>
        <v>0</v>
      </c>
      <c r="P123" s="49" t="s">
        <v>256</v>
      </c>
      <c r="Q123" s="47" t="s">
        <v>188</v>
      </c>
    </row>
    <row r="124" spans="1:17" ht="15.75" thickBot="1">
      <c r="A124" s="99"/>
      <c r="B124" s="4" t="s">
        <v>41</v>
      </c>
      <c r="C124" s="117"/>
      <c r="D124" s="46"/>
      <c r="E124" s="46"/>
      <c r="F124" s="49"/>
      <c r="G124" s="47"/>
      <c r="H124" s="117"/>
      <c r="I124" s="46"/>
      <c r="J124" s="46"/>
      <c r="K124" s="49"/>
      <c r="L124" s="47"/>
      <c r="M124" s="117"/>
      <c r="N124" s="46"/>
      <c r="O124" s="46"/>
      <c r="P124" s="49"/>
      <c r="Q124" s="47"/>
    </row>
    <row r="125" spans="1:17" ht="15.75" thickBot="1">
      <c r="A125" s="99" t="s">
        <v>246</v>
      </c>
      <c r="B125" s="4" t="s">
        <v>43</v>
      </c>
      <c r="C125" s="59">
        <f t="shared" si="88"/>
        <v>3</v>
      </c>
      <c r="D125" s="46">
        <v>3</v>
      </c>
      <c r="E125" s="46"/>
      <c r="F125" s="49" t="s">
        <v>256</v>
      </c>
      <c r="G125" s="47" t="s">
        <v>188</v>
      </c>
      <c r="H125" s="59">
        <f t="shared" ref="H125:H129" si="100">SUM(I125:L125)</f>
        <v>3</v>
      </c>
      <c r="I125" s="46">
        <v>3</v>
      </c>
      <c r="J125" s="46"/>
      <c r="K125" s="49" t="s">
        <v>256</v>
      </c>
      <c r="L125" s="47" t="s">
        <v>188</v>
      </c>
      <c r="M125" s="59">
        <f t="shared" ref="M125:M129" si="101">SUM(N125:Q125)</f>
        <v>3</v>
      </c>
      <c r="N125" s="46">
        <v>3</v>
      </c>
      <c r="O125" s="46"/>
      <c r="P125" s="49" t="s">
        <v>256</v>
      </c>
      <c r="Q125" s="47" t="s">
        <v>188</v>
      </c>
    </row>
    <row r="126" spans="1:17" ht="15.75" thickBot="1">
      <c r="A126" s="99" t="s">
        <v>247</v>
      </c>
      <c r="B126" s="4" t="s">
        <v>44</v>
      </c>
      <c r="C126" s="59">
        <f t="shared" si="88"/>
        <v>5</v>
      </c>
      <c r="D126" s="46">
        <v>5</v>
      </c>
      <c r="E126" s="46"/>
      <c r="F126" s="49" t="s">
        <v>256</v>
      </c>
      <c r="G126" s="47" t="s">
        <v>188</v>
      </c>
      <c r="H126" s="59">
        <f t="shared" si="100"/>
        <v>5</v>
      </c>
      <c r="I126" s="46">
        <v>5</v>
      </c>
      <c r="J126" s="46"/>
      <c r="K126" s="49" t="s">
        <v>256</v>
      </c>
      <c r="L126" s="47" t="s">
        <v>188</v>
      </c>
      <c r="M126" s="59">
        <f t="shared" si="101"/>
        <v>5</v>
      </c>
      <c r="N126" s="46">
        <v>5</v>
      </c>
      <c r="O126" s="46"/>
      <c r="P126" s="49" t="s">
        <v>256</v>
      </c>
      <c r="Q126" s="47" t="s">
        <v>188</v>
      </c>
    </row>
    <row r="127" spans="1:17" ht="26.25" thickBot="1">
      <c r="A127" s="99" t="s">
        <v>248</v>
      </c>
      <c r="B127" s="4" t="s">
        <v>115</v>
      </c>
      <c r="C127" s="117">
        <f t="shared" si="88"/>
        <v>300</v>
      </c>
      <c r="D127" s="46">
        <v>300</v>
      </c>
      <c r="E127" s="46"/>
      <c r="F127" s="49" t="s">
        <v>256</v>
      </c>
      <c r="G127" s="47" t="s">
        <v>188</v>
      </c>
      <c r="H127" s="117">
        <f t="shared" si="100"/>
        <v>300</v>
      </c>
      <c r="I127" s="46">
        <v>300</v>
      </c>
      <c r="J127" s="46"/>
      <c r="K127" s="49" t="s">
        <v>256</v>
      </c>
      <c r="L127" s="47" t="s">
        <v>188</v>
      </c>
      <c r="M127" s="117">
        <f t="shared" si="101"/>
        <v>300</v>
      </c>
      <c r="N127" s="46">
        <v>300</v>
      </c>
      <c r="O127" s="46"/>
      <c r="P127" s="49" t="s">
        <v>256</v>
      </c>
      <c r="Q127" s="47" t="s">
        <v>188</v>
      </c>
    </row>
    <row r="128" spans="1:17" ht="30" customHeight="1" thickBot="1">
      <c r="A128" s="99" t="s">
        <v>249</v>
      </c>
      <c r="B128" s="4" t="s">
        <v>204</v>
      </c>
      <c r="C128" s="117">
        <f t="shared" si="88"/>
        <v>2325</v>
      </c>
      <c r="D128" s="46">
        <f>D125*D126*155</f>
        <v>2325</v>
      </c>
      <c r="E128" s="46">
        <f>E125*E126*155</f>
        <v>0</v>
      </c>
      <c r="F128" s="49" t="s">
        <v>256</v>
      </c>
      <c r="G128" s="47" t="s">
        <v>188</v>
      </c>
      <c r="H128" s="117">
        <f t="shared" si="100"/>
        <v>2325</v>
      </c>
      <c r="I128" s="46">
        <f>I125*I126*155</f>
        <v>2325</v>
      </c>
      <c r="J128" s="46">
        <f>J125*J126*155</f>
        <v>0</v>
      </c>
      <c r="K128" s="49" t="s">
        <v>256</v>
      </c>
      <c r="L128" s="47" t="s">
        <v>188</v>
      </c>
      <c r="M128" s="117">
        <f t="shared" si="101"/>
        <v>2325</v>
      </c>
      <c r="N128" s="46">
        <f>N125*N126*155</f>
        <v>2325</v>
      </c>
      <c r="O128" s="46">
        <f>O125*O126*155</f>
        <v>0</v>
      </c>
      <c r="P128" s="49" t="s">
        <v>256</v>
      </c>
      <c r="Q128" s="47" t="s">
        <v>188</v>
      </c>
    </row>
    <row r="129" spans="1:17" ht="30" customHeight="1" thickBot="1">
      <c r="A129" s="99" t="s">
        <v>250</v>
      </c>
      <c r="B129" s="4" t="s">
        <v>275</v>
      </c>
      <c r="C129" s="117">
        <f t="shared" si="88"/>
        <v>2.7</v>
      </c>
      <c r="D129" s="48">
        <f>ROUNDUP((D127+D128)/1000,1)</f>
        <v>2.7</v>
      </c>
      <c r="E129" s="48">
        <f>ROUNDUP((E127+E128)/1000,1)</f>
        <v>0</v>
      </c>
      <c r="F129" s="49" t="s">
        <v>256</v>
      </c>
      <c r="G129" s="47" t="s">
        <v>188</v>
      </c>
      <c r="H129" s="117">
        <f t="shared" si="100"/>
        <v>2.7</v>
      </c>
      <c r="I129" s="48">
        <f>ROUNDUP((I127+I128)/1000,1)</f>
        <v>2.7</v>
      </c>
      <c r="J129" s="48">
        <f>ROUNDUP((J127+J128)/1000,1)</f>
        <v>0</v>
      </c>
      <c r="K129" s="49" t="s">
        <v>256</v>
      </c>
      <c r="L129" s="47" t="s">
        <v>188</v>
      </c>
      <c r="M129" s="117">
        <f t="shared" si="101"/>
        <v>2.7</v>
      </c>
      <c r="N129" s="48">
        <f>ROUNDUP((N127+N128)/1000,1)</f>
        <v>2.7</v>
      </c>
      <c r="O129" s="48">
        <f>ROUNDUP((O127+O128)/1000,1)</f>
        <v>0</v>
      </c>
      <c r="P129" s="49" t="s">
        <v>256</v>
      </c>
      <c r="Q129" s="47" t="s">
        <v>188</v>
      </c>
    </row>
    <row r="130" spans="1:17" ht="15.75" thickBot="1">
      <c r="A130" s="99"/>
      <c r="B130" s="4"/>
      <c r="C130" s="117"/>
      <c r="D130" s="46"/>
      <c r="E130" s="46"/>
      <c r="F130" s="49"/>
      <c r="G130" s="47"/>
      <c r="H130" s="117"/>
      <c r="I130" s="46"/>
      <c r="J130" s="46"/>
      <c r="K130" s="49"/>
      <c r="L130" s="47"/>
      <c r="M130" s="117"/>
      <c r="N130" s="46"/>
      <c r="O130" s="46"/>
      <c r="P130" s="49"/>
      <c r="Q130" s="47"/>
    </row>
    <row r="131" spans="1:17" ht="41.25" thickBot="1">
      <c r="A131" s="97" t="s">
        <v>251</v>
      </c>
      <c r="B131" s="5" t="s">
        <v>205</v>
      </c>
      <c r="C131" s="117">
        <f t="shared" si="88"/>
        <v>5.9</v>
      </c>
      <c r="D131" s="46">
        <f>D135</f>
        <v>5.9</v>
      </c>
      <c r="E131" s="46">
        <f>E135</f>
        <v>0</v>
      </c>
      <c r="F131" s="49" t="s">
        <v>256</v>
      </c>
      <c r="G131" s="47" t="s">
        <v>188</v>
      </c>
      <c r="H131" s="117">
        <f t="shared" ref="H131:H135" si="102">SUM(I131:L131)</f>
        <v>5.9</v>
      </c>
      <c r="I131" s="46">
        <f>I135</f>
        <v>5.9</v>
      </c>
      <c r="J131" s="46">
        <f>J135</f>
        <v>0</v>
      </c>
      <c r="K131" s="49" t="s">
        <v>256</v>
      </c>
      <c r="L131" s="47" t="s">
        <v>188</v>
      </c>
      <c r="M131" s="117">
        <f t="shared" ref="M131:M135" si="103">SUM(N131:Q131)</f>
        <v>5.9</v>
      </c>
      <c r="N131" s="46">
        <f>N135</f>
        <v>5.9</v>
      </c>
      <c r="O131" s="46">
        <f>O135</f>
        <v>0</v>
      </c>
      <c r="P131" s="49" t="s">
        <v>256</v>
      </c>
      <c r="Q131" s="47" t="s">
        <v>188</v>
      </c>
    </row>
    <row r="132" spans="1:17" ht="15.75" thickBot="1">
      <c r="A132" s="105" t="s">
        <v>252</v>
      </c>
      <c r="B132" s="4" t="s">
        <v>43</v>
      </c>
      <c r="C132" s="59">
        <f t="shared" si="88"/>
        <v>28</v>
      </c>
      <c r="D132" s="46">
        <v>28</v>
      </c>
      <c r="E132" s="46"/>
      <c r="F132" s="49" t="s">
        <v>256</v>
      </c>
      <c r="G132" s="47" t="s">
        <v>188</v>
      </c>
      <c r="H132" s="59">
        <f t="shared" si="102"/>
        <v>28</v>
      </c>
      <c r="I132" s="46">
        <v>28</v>
      </c>
      <c r="J132" s="46"/>
      <c r="K132" s="49" t="s">
        <v>256</v>
      </c>
      <c r="L132" s="47" t="s">
        <v>188</v>
      </c>
      <c r="M132" s="59">
        <f t="shared" si="103"/>
        <v>28</v>
      </c>
      <c r="N132" s="46">
        <v>28</v>
      </c>
      <c r="O132" s="46"/>
      <c r="P132" s="49" t="s">
        <v>256</v>
      </c>
      <c r="Q132" s="47" t="s">
        <v>188</v>
      </c>
    </row>
    <row r="133" spans="1:17" ht="15.75" thickBot="1">
      <c r="A133" s="105" t="s">
        <v>253</v>
      </c>
      <c r="B133" s="4" t="s">
        <v>116</v>
      </c>
      <c r="C133" s="59">
        <f t="shared" si="88"/>
        <v>15</v>
      </c>
      <c r="D133" s="46">
        <v>15</v>
      </c>
      <c r="E133" s="46"/>
      <c r="F133" s="49" t="s">
        <v>256</v>
      </c>
      <c r="G133" s="47" t="s">
        <v>188</v>
      </c>
      <c r="H133" s="59">
        <f t="shared" si="102"/>
        <v>15</v>
      </c>
      <c r="I133" s="46">
        <v>15</v>
      </c>
      <c r="J133" s="46"/>
      <c r="K133" s="49" t="s">
        <v>256</v>
      </c>
      <c r="L133" s="47" t="s">
        <v>188</v>
      </c>
      <c r="M133" s="59">
        <f t="shared" si="103"/>
        <v>15</v>
      </c>
      <c r="N133" s="46">
        <v>15</v>
      </c>
      <c r="O133" s="46"/>
      <c r="P133" s="49" t="s">
        <v>256</v>
      </c>
      <c r="Q133" s="47" t="s">
        <v>188</v>
      </c>
    </row>
    <row r="134" spans="1:17" ht="26.25" thickBot="1">
      <c r="A134" s="105" t="s">
        <v>254</v>
      </c>
      <c r="B134" s="4" t="s">
        <v>55</v>
      </c>
      <c r="C134" s="117">
        <f t="shared" si="88"/>
        <v>14</v>
      </c>
      <c r="D134" s="46">
        <v>14</v>
      </c>
      <c r="E134" s="46"/>
      <c r="F134" s="49" t="s">
        <v>256</v>
      </c>
      <c r="G134" s="47" t="s">
        <v>188</v>
      </c>
      <c r="H134" s="117">
        <f t="shared" si="102"/>
        <v>14</v>
      </c>
      <c r="I134" s="46">
        <v>14</v>
      </c>
      <c r="J134" s="46"/>
      <c r="K134" s="49" t="s">
        <v>256</v>
      </c>
      <c r="L134" s="47" t="s">
        <v>188</v>
      </c>
      <c r="M134" s="117">
        <f t="shared" si="103"/>
        <v>14</v>
      </c>
      <c r="N134" s="46">
        <v>14</v>
      </c>
      <c r="O134" s="46"/>
      <c r="P134" s="49" t="s">
        <v>256</v>
      </c>
      <c r="Q134" s="47" t="s">
        <v>188</v>
      </c>
    </row>
    <row r="135" spans="1:17" ht="39" thickBot="1">
      <c r="A135" s="105" t="s">
        <v>255</v>
      </c>
      <c r="B135" s="4" t="s">
        <v>274</v>
      </c>
      <c r="C135" s="117">
        <f t="shared" si="88"/>
        <v>5.9</v>
      </c>
      <c r="D135" s="46">
        <f>ROUND(D132*D133*D134/1000,1)</f>
        <v>5.9</v>
      </c>
      <c r="E135" s="46">
        <f>ROUND(E132*E133*E134/1000,1)</f>
        <v>0</v>
      </c>
      <c r="F135" s="49" t="s">
        <v>256</v>
      </c>
      <c r="G135" s="47" t="s">
        <v>188</v>
      </c>
      <c r="H135" s="117">
        <f t="shared" si="102"/>
        <v>5.9</v>
      </c>
      <c r="I135" s="46">
        <f>ROUND(I132*I133*I134/1000,1)</f>
        <v>5.9</v>
      </c>
      <c r="J135" s="46">
        <f>ROUND(J132*J133*J134/1000,1)</f>
        <v>0</v>
      </c>
      <c r="K135" s="49" t="s">
        <v>256</v>
      </c>
      <c r="L135" s="47" t="s">
        <v>188</v>
      </c>
      <c r="M135" s="117">
        <f t="shared" si="103"/>
        <v>5.9</v>
      </c>
      <c r="N135" s="46">
        <f>ROUND(N132*N133*N134/1000,1)</f>
        <v>5.9</v>
      </c>
      <c r="O135" s="46">
        <f>ROUND(O132*O133*O134/1000,1)</f>
        <v>0</v>
      </c>
      <c r="P135" s="49" t="s">
        <v>256</v>
      </c>
      <c r="Q135" s="47" t="s">
        <v>188</v>
      </c>
    </row>
    <row r="136" spans="1:17" ht="15.75" thickBot="1">
      <c r="A136" s="99"/>
      <c r="B136" s="4"/>
      <c r="C136" s="117"/>
      <c r="D136" s="46"/>
      <c r="E136" s="46"/>
      <c r="F136" s="49"/>
      <c r="G136" s="47"/>
      <c r="H136" s="117"/>
      <c r="I136" s="46"/>
      <c r="J136" s="46"/>
      <c r="K136" s="49"/>
      <c r="L136" s="47"/>
      <c r="M136" s="117"/>
      <c r="N136" s="46"/>
      <c r="O136" s="46"/>
      <c r="P136" s="49"/>
      <c r="Q136" s="47"/>
    </row>
    <row r="137" spans="1:17" ht="27.75" thickBot="1">
      <c r="A137" s="97" t="s">
        <v>259</v>
      </c>
      <c r="B137" s="5" t="s">
        <v>206</v>
      </c>
      <c r="C137" s="117">
        <f t="shared" si="88"/>
        <v>0</v>
      </c>
      <c r="D137" s="46">
        <f>D140</f>
        <v>0</v>
      </c>
      <c r="E137" s="46">
        <f>E140</f>
        <v>0</v>
      </c>
      <c r="F137" s="49" t="s">
        <v>256</v>
      </c>
      <c r="G137" s="47" t="s">
        <v>188</v>
      </c>
      <c r="H137" s="117">
        <f t="shared" ref="H137:H140" si="104">SUM(I137:L137)</f>
        <v>0</v>
      </c>
      <c r="I137" s="46">
        <f>I140</f>
        <v>0</v>
      </c>
      <c r="J137" s="46">
        <f>J140</f>
        <v>0</v>
      </c>
      <c r="K137" s="49" t="s">
        <v>256</v>
      </c>
      <c r="L137" s="47" t="s">
        <v>188</v>
      </c>
      <c r="M137" s="117">
        <f t="shared" ref="M137:M140" si="105">SUM(N137:Q137)</f>
        <v>0</v>
      </c>
      <c r="N137" s="46">
        <f>N140</f>
        <v>0</v>
      </c>
      <c r="O137" s="46">
        <f>O140</f>
        <v>0</v>
      </c>
      <c r="P137" s="49" t="s">
        <v>256</v>
      </c>
      <c r="Q137" s="47" t="s">
        <v>188</v>
      </c>
    </row>
    <row r="138" spans="1:17" ht="15.75" thickBot="1">
      <c r="A138" s="105" t="s">
        <v>260</v>
      </c>
      <c r="B138" s="4" t="s">
        <v>56</v>
      </c>
      <c r="C138" s="117">
        <f t="shared" si="88"/>
        <v>0</v>
      </c>
      <c r="D138" s="46"/>
      <c r="E138" s="46"/>
      <c r="F138" s="49" t="s">
        <v>256</v>
      </c>
      <c r="G138" s="47" t="s">
        <v>188</v>
      </c>
      <c r="H138" s="117">
        <f t="shared" si="104"/>
        <v>0</v>
      </c>
      <c r="I138" s="46"/>
      <c r="J138" s="46"/>
      <c r="K138" s="49" t="s">
        <v>256</v>
      </c>
      <c r="L138" s="47" t="s">
        <v>188</v>
      </c>
      <c r="M138" s="117">
        <f t="shared" si="105"/>
        <v>0</v>
      </c>
      <c r="N138" s="46"/>
      <c r="O138" s="46"/>
      <c r="P138" s="49" t="s">
        <v>256</v>
      </c>
      <c r="Q138" s="47" t="s">
        <v>188</v>
      </c>
    </row>
    <row r="139" spans="1:17" ht="15.75" thickBot="1">
      <c r="A139" s="105" t="s">
        <v>261</v>
      </c>
      <c r="B139" s="4" t="s">
        <v>57</v>
      </c>
      <c r="C139" s="117">
        <f t="shared" si="88"/>
        <v>0</v>
      </c>
      <c r="D139" s="46"/>
      <c r="E139" s="46"/>
      <c r="F139" s="49" t="s">
        <v>256</v>
      </c>
      <c r="G139" s="47" t="s">
        <v>188</v>
      </c>
      <c r="H139" s="117">
        <f t="shared" si="104"/>
        <v>0</v>
      </c>
      <c r="I139" s="46"/>
      <c r="J139" s="46"/>
      <c r="K139" s="49" t="s">
        <v>256</v>
      </c>
      <c r="L139" s="47" t="s">
        <v>188</v>
      </c>
      <c r="M139" s="117">
        <f t="shared" si="105"/>
        <v>0</v>
      </c>
      <c r="N139" s="46"/>
      <c r="O139" s="46"/>
      <c r="P139" s="49" t="s">
        <v>256</v>
      </c>
      <c r="Q139" s="47" t="s">
        <v>188</v>
      </c>
    </row>
    <row r="140" spans="1:17" ht="26.25" thickBot="1">
      <c r="A140" s="105" t="s">
        <v>262</v>
      </c>
      <c r="B140" s="4" t="s">
        <v>273</v>
      </c>
      <c r="C140" s="117">
        <f t="shared" si="88"/>
        <v>0</v>
      </c>
      <c r="D140" s="46">
        <f>SUM(D138:D139)</f>
        <v>0</v>
      </c>
      <c r="E140" s="46">
        <f>SUM(E138:E139)</f>
        <v>0</v>
      </c>
      <c r="F140" s="49" t="s">
        <v>256</v>
      </c>
      <c r="G140" s="47" t="s">
        <v>188</v>
      </c>
      <c r="H140" s="117">
        <f t="shared" si="104"/>
        <v>0</v>
      </c>
      <c r="I140" s="46">
        <f>SUM(I138:I139)</f>
        <v>0</v>
      </c>
      <c r="J140" s="46">
        <f>SUM(J138:J139)</f>
        <v>0</v>
      </c>
      <c r="K140" s="49" t="s">
        <v>256</v>
      </c>
      <c r="L140" s="47" t="s">
        <v>188</v>
      </c>
      <c r="M140" s="117">
        <f t="shared" si="105"/>
        <v>0</v>
      </c>
      <c r="N140" s="46">
        <f>SUM(N138:N139)</f>
        <v>0</v>
      </c>
      <c r="O140" s="46">
        <f>SUM(O138:O139)</f>
        <v>0</v>
      </c>
      <c r="P140" s="49" t="s">
        <v>256</v>
      </c>
      <c r="Q140" s="47" t="s">
        <v>188</v>
      </c>
    </row>
    <row r="141" spans="1:17" ht="15.75" thickBot="1">
      <c r="A141" s="105"/>
      <c r="B141" s="4"/>
      <c r="C141" s="117"/>
      <c r="D141" s="46"/>
      <c r="E141" s="46"/>
      <c r="F141" s="49"/>
      <c r="G141" s="47"/>
      <c r="H141" s="117"/>
      <c r="I141" s="46"/>
      <c r="J141" s="46"/>
      <c r="K141" s="49"/>
      <c r="L141" s="47"/>
      <c r="M141" s="117"/>
      <c r="N141" s="46"/>
      <c r="O141" s="46"/>
      <c r="P141" s="49"/>
      <c r="Q141" s="47"/>
    </row>
    <row r="142" spans="1:17" s="30" customFormat="1" ht="15.75" thickBot="1">
      <c r="A142" s="106" t="s">
        <v>325</v>
      </c>
      <c r="B142" s="11" t="s">
        <v>326</v>
      </c>
      <c r="C142" s="117">
        <f t="shared" si="88"/>
        <v>0</v>
      </c>
      <c r="D142" s="54"/>
      <c r="E142" s="54"/>
      <c r="F142" s="49" t="s">
        <v>256</v>
      </c>
      <c r="G142" s="47" t="s">
        <v>188</v>
      </c>
      <c r="H142" s="117">
        <f t="shared" ref="H142" si="106">SUM(I142:L142)</f>
        <v>0</v>
      </c>
      <c r="I142" s="54"/>
      <c r="J142" s="54"/>
      <c r="K142" s="49" t="s">
        <v>256</v>
      </c>
      <c r="L142" s="47" t="s">
        <v>188</v>
      </c>
      <c r="M142" s="117">
        <f t="shared" ref="M142" si="107">SUM(N142:Q142)</f>
        <v>0</v>
      </c>
      <c r="N142" s="54"/>
      <c r="O142" s="54"/>
      <c r="P142" s="49" t="s">
        <v>256</v>
      </c>
      <c r="Q142" s="47" t="s">
        <v>188</v>
      </c>
    </row>
    <row r="143" spans="1:17" ht="15.75" thickBot="1">
      <c r="A143" s="105"/>
      <c r="B143" s="4"/>
      <c r="C143" s="117"/>
      <c r="D143" s="46"/>
      <c r="E143" s="46"/>
      <c r="F143" s="49"/>
      <c r="G143" s="47"/>
      <c r="H143" s="117"/>
      <c r="I143" s="46"/>
      <c r="J143" s="46"/>
      <c r="K143" s="49"/>
      <c r="L143" s="47"/>
      <c r="M143" s="117"/>
      <c r="N143" s="46"/>
      <c r="O143" s="46"/>
      <c r="P143" s="49"/>
      <c r="Q143" s="47"/>
    </row>
    <row r="144" spans="1:17" ht="15.75" thickBot="1">
      <c r="A144" s="97" t="s">
        <v>263</v>
      </c>
      <c r="B144" s="5" t="s">
        <v>58</v>
      </c>
      <c r="C144" s="117">
        <f t="shared" si="88"/>
        <v>0</v>
      </c>
      <c r="D144" s="48">
        <f>D146</f>
        <v>0</v>
      </c>
      <c r="E144" s="48">
        <f>E146</f>
        <v>0</v>
      </c>
      <c r="F144" s="48">
        <f t="shared" ref="F144" si="108">F146</f>
        <v>0</v>
      </c>
      <c r="G144" s="47" t="s">
        <v>188</v>
      </c>
      <c r="H144" s="117">
        <f t="shared" ref="H144:H146" si="109">SUM(I144:L144)</f>
        <v>0</v>
      </c>
      <c r="I144" s="48">
        <f>I146</f>
        <v>0</v>
      </c>
      <c r="J144" s="48">
        <f>J146</f>
        <v>0</v>
      </c>
      <c r="K144" s="48">
        <f t="shared" ref="K144" si="110">K146</f>
        <v>0</v>
      </c>
      <c r="L144" s="47" t="s">
        <v>188</v>
      </c>
      <c r="M144" s="117">
        <f t="shared" ref="M144:M146" si="111">SUM(N144:Q144)</f>
        <v>0</v>
      </c>
      <c r="N144" s="48">
        <f>N146</f>
        <v>0</v>
      </c>
      <c r="O144" s="48">
        <f>O146</f>
        <v>0</v>
      </c>
      <c r="P144" s="48">
        <f t="shared" ref="P144" si="112">P146</f>
        <v>0</v>
      </c>
      <c r="Q144" s="47" t="s">
        <v>188</v>
      </c>
    </row>
    <row r="145" spans="1:17" ht="26.25" thickBot="1">
      <c r="A145" s="105" t="s">
        <v>264</v>
      </c>
      <c r="B145" s="4" t="s">
        <v>59</v>
      </c>
      <c r="C145" s="117">
        <f t="shared" si="88"/>
        <v>0</v>
      </c>
      <c r="D145" s="53"/>
      <c r="E145" s="53"/>
      <c r="F145" s="53"/>
      <c r="G145" s="47" t="s">
        <v>188</v>
      </c>
      <c r="H145" s="117">
        <f t="shared" si="109"/>
        <v>0</v>
      </c>
      <c r="I145" s="53"/>
      <c r="J145" s="53"/>
      <c r="K145" s="53"/>
      <c r="L145" s="47" t="s">
        <v>188</v>
      </c>
      <c r="M145" s="117">
        <f t="shared" si="111"/>
        <v>0</v>
      </c>
      <c r="N145" s="53"/>
      <c r="O145" s="53"/>
      <c r="P145" s="53"/>
      <c r="Q145" s="47" t="s">
        <v>188</v>
      </c>
    </row>
    <row r="146" spans="1:17" ht="15.75" thickBot="1">
      <c r="A146" s="105" t="s">
        <v>265</v>
      </c>
      <c r="B146" s="4" t="s">
        <v>276</v>
      </c>
      <c r="C146" s="117">
        <f t="shared" si="88"/>
        <v>0</v>
      </c>
      <c r="D146" s="48">
        <f>ROUND(D75*D145/100,1)</f>
        <v>0</v>
      </c>
      <c r="E146" s="48">
        <f>ROUND(E75*E145/100,1)</f>
        <v>0</v>
      </c>
      <c r="F146" s="48">
        <f>ROUND(F75*F145/100,1)</f>
        <v>0</v>
      </c>
      <c r="G146" s="47" t="s">
        <v>188</v>
      </c>
      <c r="H146" s="117">
        <f t="shared" si="109"/>
        <v>0</v>
      </c>
      <c r="I146" s="48">
        <f>ROUND(I75*I145/100,1)</f>
        <v>0</v>
      </c>
      <c r="J146" s="48">
        <f>ROUND(J75*J145/100,1)</f>
        <v>0</v>
      </c>
      <c r="K146" s="48">
        <f>ROUND(K75*K145/100,1)</f>
        <v>0</v>
      </c>
      <c r="L146" s="47" t="s">
        <v>188</v>
      </c>
      <c r="M146" s="117">
        <f t="shared" si="111"/>
        <v>0</v>
      </c>
      <c r="N146" s="48">
        <f>ROUND(N75*N145/100,1)</f>
        <v>0</v>
      </c>
      <c r="O146" s="48">
        <f>ROUND(O75*O145/100,1)</f>
        <v>0</v>
      </c>
      <c r="P146" s="48">
        <f>ROUND(P75*P145/100,1)</f>
        <v>0</v>
      </c>
      <c r="Q146" s="47" t="s">
        <v>188</v>
      </c>
    </row>
    <row r="147" spans="1:17" ht="15.75" thickBot="1">
      <c r="A147" s="99"/>
      <c r="B147" s="4"/>
      <c r="C147" s="117"/>
      <c r="D147" s="46"/>
      <c r="E147" s="46"/>
      <c r="F147" s="49"/>
      <c r="G147" s="47"/>
      <c r="H147" s="117"/>
      <c r="I147" s="46"/>
      <c r="J147" s="46"/>
      <c r="K147" s="49"/>
      <c r="L147" s="47"/>
      <c r="M147" s="117"/>
      <c r="N147" s="46"/>
      <c r="O147" s="46"/>
      <c r="P147" s="49"/>
      <c r="Q147" s="47"/>
    </row>
    <row r="148" spans="1:17" ht="15.75" thickBot="1">
      <c r="A148" s="107" t="s">
        <v>207</v>
      </c>
      <c r="B148" s="9" t="s">
        <v>266</v>
      </c>
      <c r="C148" s="117">
        <f t="shared" si="88"/>
        <v>0</v>
      </c>
      <c r="D148" s="54"/>
      <c r="E148" s="54"/>
      <c r="F148" s="49" t="s">
        <v>256</v>
      </c>
      <c r="G148" s="47" t="s">
        <v>188</v>
      </c>
      <c r="H148" s="117">
        <f t="shared" ref="H148:H153" si="113">SUM(I148:L148)</f>
        <v>0</v>
      </c>
      <c r="I148" s="54"/>
      <c r="J148" s="54"/>
      <c r="K148" s="49" t="s">
        <v>256</v>
      </c>
      <c r="L148" s="47" t="s">
        <v>188</v>
      </c>
      <c r="M148" s="117">
        <f t="shared" ref="M148:M153" si="114">SUM(N148:Q148)</f>
        <v>0</v>
      </c>
      <c r="N148" s="54"/>
      <c r="O148" s="54"/>
      <c r="P148" s="49" t="s">
        <v>256</v>
      </c>
      <c r="Q148" s="47" t="s">
        <v>188</v>
      </c>
    </row>
    <row r="149" spans="1:17" ht="27.75" thickBot="1">
      <c r="A149" s="97" t="s">
        <v>267</v>
      </c>
      <c r="B149" s="5" t="s">
        <v>208</v>
      </c>
      <c r="C149" s="117">
        <f t="shared" si="88"/>
        <v>0</v>
      </c>
      <c r="D149" s="46">
        <f>D153</f>
        <v>0</v>
      </c>
      <c r="E149" s="46">
        <f>E153</f>
        <v>0</v>
      </c>
      <c r="F149" s="49" t="s">
        <v>256</v>
      </c>
      <c r="G149" s="47" t="s">
        <v>188</v>
      </c>
      <c r="H149" s="117">
        <f t="shared" si="113"/>
        <v>0</v>
      </c>
      <c r="I149" s="46">
        <f>I153</f>
        <v>0</v>
      </c>
      <c r="J149" s="46">
        <f>J153</f>
        <v>0</v>
      </c>
      <c r="K149" s="49" t="s">
        <v>256</v>
      </c>
      <c r="L149" s="47" t="s">
        <v>188</v>
      </c>
      <c r="M149" s="117">
        <f t="shared" si="114"/>
        <v>0</v>
      </c>
      <c r="N149" s="46">
        <f>N153</f>
        <v>0</v>
      </c>
      <c r="O149" s="46">
        <f>O153</f>
        <v>0</v>
      </c>
      <c r="P149" s="49" t="s">
        <v>256</v>
      </c>
      <c r="Q149" s="47" t="s">
        <v>188</v>
      </c>
    </row>
    <row r="150" spans="1:17" ht="15.75" thickBot="1">
      <c r="A150" s="99"/>
      <c r="B150" s="4"/>
      <c r="C150" s="117">
        <f t="shared" si="88"/>
        <v>2</v>
      </c>
      <c r="D150" s="46">
        <v>2</v>
      </c>
      <c r="E150" s="46"/>
      <c r="F150" s="49"/>
      <c r="G150" s="47"/>
      <c r="H150" s="117">
        <f t="shared" si="113"/>
        <v>2</v>
      </c>
      <c r="I150" s="46">
        <v>2</v>
      </c>
      <c r="J150" s="46"/>
      <c r="K150" s="49"/>
      <c r="L150" s="47"/>
      <c r="M150" s="117">
        <f t="shared" si="114"/>
        <v>2</v>
      </c>
      <c r="N150" s="46">
        <v>2</v>
      </c>
      <c r="O150" s="46"/>
      <c r="P150" s="49"/>
      <c r="Q150" s="47"/>
    </row>
    <row r="151" spans="1:17" ht="18.75" customHeight="1" thickBot="1">
      <c r="A151" s="99" t="s">
        <v>268</v>
      </c>
      <c r="B151" s="4"/>
      <c r="C151" s="117">
        <f t="shared" si="88"/>
        <v>0</v>
      </c>
      <c r="D151" s="46"/>
      <c r="E151" s="46"/>
      <c r="F151" s="49" t="s">
        <v>256</v>
      </c>
      <c r="G151" s="47" t="s">
        <v>188</v>
      </c>
      <c r="H151" s="117">
        <f t="shared" si="113"/>
        <v>0</v>
      </c>
      <c r="I151" s="46"/>
      <c r="J151" s="46"/>
      <c r="K151" s="49" t="s">
        <v>256</v>
      </c>
      <c r="L151" s="47" t="s">
        <v>188</v>
      </c>
      <c r="M151" s="117">
        <f t="shared" si="114"/>
        <v>0</v>
      </c>
      <c r="N151" s="46"/>
      <c r="O151" s="46"/>
      <c r="P151" s="49" t="s">
        <v>256</v>
      </c>
      <c r="Q151" s="47" t="s">
        <v>188</v>
      </c>
    </row>
    <row r="152" spans="1:17" ht="18.75" customHeight="1" thickBot="1">
      <c r="A152" s="99" t="s">
        <v>269</v>
      </c>
      <c r="B152" s="4"/>
      <c r="C152" s="117">
        <f t="shared" si="88"/>
        <v>0</v>
      </c>
      <c r="D152" s="46"/>
      <c r="E152" s="46"/>
      <c r="F152" s="49" t="s">
        <v>256</v>
      </c>
      <c r="G152" s="47" t="s">
        <v>188</v>
      </c>
      <c r="H152" s="117">
        <f t="shared" si="113"/>
        <v>0</v>
      </c>
      <c r="I152" s="46"/>
      <c r="J152" s="46"/>
      <c r="K152" s="49" t="s">
        <v>256</v>
      </c>
      <c r="L152" s="47" t="s">
        <v>188</v>
      </c>
      <c r="M152" s="117">
        <f t="shared" si="114"/>
        <v>0</v>
      </c>
      <c r="N152" s="46"/>
      <c r="O152" s="46"/>
      <c r="P152" s="49" t="s">
        <v>256</v>
      </c>
      <c r="Q152" s="47" t="s">
        <v>188</v>
      </c>
    </row>
    <row r="153" spans="1:17" ht="18.75" customHeight="1" thickBot="1">
      <c r="A153" s="99" t="s">
        <v>270</v>
      </c>
      <c r="B153" s="4"/>
      <c r="C153" s="117">
        <f t="shared" si="88"/>
        <v>0</v>
      </c>
      <c r="D153" s="46">
        <f>SUM(D151:D152)</f>
        <v>0</v>
      </c>
      <c r="E153" s="46">
        <f>SUM(E151:E152)</f>
        <v>0</v>
      </c>
      <c r="F153" s="49" t="s">
        <v>256</v>
      </c>
      <c r="G153" s="47" t="s">
        <v>188</v>
      </c>
      <c r="H153" s="117">
        <f t="shared" si="113"/>
        <v>0</v>
      </c>
      <c r="I153" s="46">
        <f>SUM(I151:I152)</f>
        <v>0</v>
      </c>
      <c r="J153" s="46">
        <f>SUM(J151:J152)</f>
        <v>0</v>
      </c>
      <c r="K153" s="49" t="s">
        <v>256</v>
      </c>
      <c r="L153" s="47" t="s">
        <v>188</v>
      </c>
      <c r="M153" s="117">
        <f t="shared" si="114"/>
        <v>0</v>
      </c>
      <c r="N153" s="46">
        <f>SUM(N151:N152)</f>
        <v>0</v>
      </c>
      <c r="O153" s="46">
        <f>SUM(O151:O152)</f>
        <v>0</v>
      </c>
      <c r="P153" s="49" t="s">
        <v>256</v>
      </c>
      <c r="Q153" s="47" t="s">
        <v>188</v>
      </c>
    </row>
    <row r="154" spans="1:17" ht="15.75" thickBot="1">
      <c r="A154" s="99"/>
      <c r="B154" s="4"/>
      <c r="C154" s="117"/>
      <c r="D154" s="46"/>
      <c r="E154" s="46"/>
      <c r="F154" s="49"/>
      <c r="G154" s="47"/>
      <c r="H154" s="117"/>
      <c r="I154" s="46"/>
      <c r="J154" s="46"/>
      <c r="K154" s="49"/>
      <c r="L154" s="47"/>
      <c r="M154" s="117"/>
      <c r="N154" s="46"/>
      <c r="O154" s="46"/>
      <c r="P154" s="49"/>
      <c r="Q154" s="47"/>
    </row>
    <row r="155" spans="1:17" ht="28.5" customHeight="1" thickBot="1">
      <c r="A155" s="106" t="s">
        <v>258</v>
      </c>
      <c r="B155" s="11" t="s">
        <v>286</v>
      </c>
      <c r="C155" s="117">
        <f t="shared" si="88"/>
        <v>56</v>
      </c>
      <c r="D155" s="46" t="s">
        <v>256</v>
      </c>
      <c r="E155" s="46">
        <v>56</v>
      </c>
      <c r="F155" s="49" t="s">
        <v>256</v>
      </c>
      <c r="G155" s="46" t="s">
        <v>256</v>
      </c>
      <c r="H155" s="117">
        <f t="shared" ref="H155" si="115">SUM(I155:L155)</f>
        <v>48</v>
      </c>
      <c r="I155" s="46" t="s">
        <v>256</v>
      </c>
      <c r="J155" s="46">
        <f>SUM(B156*J156/1000)</f>
        <v>48</v>
      </c>
      <c r="K155" s="49" t="s">
        <v>256</v>
      </c>
      <c r="L155" s="46" t="s">
        <v>256</v>
      </c>
      <c r="M155" s="117">
        <f t="shared" ref="M155" si="116">SUM(N155:Q155)</f>
        <v>48</v>
      </c>
      <c r="N155" s="46" t="s">
        <v>256</v>
      </c>
      <c r="O155" s="46">
        <f>SUM(B156*O156/1000)</f>
        <v>48</v>
      </c>
      <c r="P155" s="49" t="s">
        <v>256</v>
      </c>
      <c r="Q155" s="46" t="s">
        <v>256</v>
      </c>
    </row>
    <row r="156" spans="1:17" ht="15.75" thickBot="1">
      <c r="A156" s="106"/>
      <c r="B156" s="11">
        <v>4000</v>
      </c>
      <c r="C156" s="117"/>
      <c r="D156" s="46"/>
      <c r="E156" s="46">
        <v>12</v>
      </c>
      <c r="F156" s="49"/>
      <c r="G156" s="46"/>
      <c r="H156" s="117"/>
      <c r="I156" s="46"/>
      <c r="J156" s="46">
        <v>12</v>
      </c>
      <c r="K156" s="49"/>
      <c r="L156" s="46"/>
      <c r="M156" s="117"/>
      <c r="N156" s="46"/>
      <c r="O156" s="46">
        <v>12</v>
      </c>
      <c r="P156" s="49"/>
      <c r="Q156" s="46"/>
    </row>
    <row r="157" spans="1:17" ht="20.25" customHeight="1" thickBot="1">
      <c r="A157" s="108" t="s">
        <v>60</v>
      </c>
      <c r="B157" s="5" t="s">
        <v>288</v>
      </c>
      <c r="C157" s="117">
        <f t="shared" si="88"/>
        <v>2.5</v>
      </c>
      <c r="D157" s="52">
        <v>2</v>
      </c>
      <c r="E157" s="52"/>
      <c r="F157" s="49">
        <v>0.5</v>
      </c>
      <c r="G157" s="49" t="s">
        <v>256</v>
      </c>
      <c r="H157" s="117">
        <f t="shared" ref="H157" si="117">SUM(I157:L157)</f>
        <v>2.5</v>
      </c>
      <c r="I157" s="52">
        <v>2</v>
      </c>
      <c r="J157" s="52"/>
      <c r="K157" s="49">
        <v>0.5</v>
      </c>
      <c r="L157" s="49" t="s">
        <v>256</v>
      </c>
      <c r="M157" s="117">
        <f t="shared" ref="M157" si="118">SUM(N157:Q157)</f>
        <v>2.5</v>
      </c>
      <c r="N157" s="52">
        <v>2</v>
      </c>
      <c r="O157" s="52"/>
      <c r="P157" s="49">
        <v>0.5</v>
      </c>
      <c r="Q157" s="49" t="s">
        <v>256</v>
      </c>
    </row>
    <row r="158" spans="1:17" ht="15.75" thickBot="1">
      <c r="A158" s="108"/>
      <c r="B158" s="5" t="s">
        <v>289</v>
      </c>
      <c r="C158" s="117"/>
      <c r="D158" s="52"/>
      <c r="E158" s="52"/>
      <c r="F158" s="49"/>
      <c r="G158" s="49"/>
      <c r="H158" s="117"/>
      <c r="I158" s="52"/>
      <c r="J158" s="52"/>
      <c r="K158" s="49"/>
      <c r="L158" s="49"/>
      <c r="M158" s="117"/>
      <c r="N158" s="52"/>
      <c r="O158" s="52"/>
      <c r="P158" s="49"/>
      <c r="Q158" s="49"/>
    </row>
    <row r="159" spans="1:17" ht="27.75" thickBot="1">
      <c r="A159" s="108" t="s">
        <v>61</v>
      </c>
      <c r="B159" s="5" t="s">
        <v>179</v>
      </c>
      <c r="C159" s="117">
        <f t="shared" si="88"/>
        <v>70</v>
      </c>
      <c r="D159" s="54">
        <v>70</v>
      </c>
      <c r="E159" s="49" t="s">
        <v>256</v>
      </c>
      <c r="F159" s="49" t="s">
        <v>256</v>
      </c>
      <c r="G159" s="49" t="s">
        <v>256</v>
      </c>
      <c r="H159" s="117">
        <f t="shared" ref="H159" si="119">SUM(I159:L159)</f>
        <v>0</v>
      </c>
      <c r="I159" s="54"/>
      <c r="J159" s="49" t="s">
        <v>256</v>
      </c>
      <c r="K159" s="49" t="s">
        <v>256</v>
      </c>
      <c r="L159" s="49" t="s">
        <v>256</v>
      </c>
      <c r="M159" s="117">
        <f t="shared" ref="M159" si="120">SUM(N159:Q159)</f>
        <v>0</v>
      </c>
      <c r="N159" s="54"/>
      <c r="O159" s="49" t="s">
        <v>256</v>
      </c>
      <c r="P159" s="49" t="s">
        <v>256</v>
      </c>
      <c r="Q159" s="49" t="s">
        <v>256</v>
      </c>
    </row>
    <row r="160" spans="1:17" ht="15.75" thickBot="1">
      <c r="A160" s="108"/>
      <c r="B160" s="5"/>
      <c r="C160" s="117"/>
      <c r="D160" s="52">
        <v>70</v>
      </c>
      <c r="E160" s="49"/>
      <c r="F160" s="49"/>
      <c r="G160" s="49"/>
      <c r="H160" s="117"/>
      <c r="I160" s="52"/>
      <c r="J160" s="49"/>
      <c r="K160" s="49"/>
      <c r="L160" s="49"/>
      <c r="M160" s="117"/>
      <c r="N160" s="52"/>
      <c r="O160" s="49"/>
      <c r="P160" s="49"/>
      <c r="Q160" s="49"/>
    </row>
    <row r="161" spans="1:17" ht="36.75" customHeight="1" thickBot="1">
      <c r="A161" s="107" t="s">
        <v>65</v>
      </c>
      <c r="B161" s="9" t="s">
        <v>294</v>
      </c>
      <c r="C161" s="117">
        <f t="shared" si="88"/>
        <v>0</v>
      </c>
      <c r="D161" s="54">
        <f>D166</f>
        <v>0</v>
      </c>
      <c r="E161" s="49" t="s">
        <v>256</v>
      </c>
      <c r="F161" s="49" t="s">
        <v>256</v>
      </c>
      <c r="G161" s="49" t="s">
        <v>256</v>
      </c>
      <c r="H161" s="117">
        <f t="shared" ref="H161" si="121">SUM(I161:L161)</f>
        <v>79</v>
      </c>
      <c r="I161" s="54">
        <f>I166</f>
        <v>79</v>
      </c>
      <c r="J161" s="49" t="s">
        <v>256</v>
      </c>
      <c r="K161" s="49" t="s">
        <v>256</v>
      </c>
      <c r="L161" s="49" t="s">
        <v>256</v>
      </c>
      <c r="M161" s="117">
        <f t="shared" ref="M161" si="122">SUM(N161:Q161)</f>
        <v>156.5</v>
      </c>
      <c r="N161" s="54">
        <f>N166</f>
        <v>156.5</v>
      </c>
      <c r="O161" s="49" t="s">
        <v>256</v>
      </c>
      <c r="P161" s="49" t="s">
        <v>256</v>
      </c>
      <c r="Q161" s="49" t="s">
        <v>256</v>
      </c>
    </row>
    <row r="162" spans="1:17" ht="15.75" thickBot="1">
      <c r="A162" s="105"/>
      <c r="B162" s="4"/>
      <c r="C162" s="117"/>
      <c r="D162" s="46"/>
      <c r="E162" s="49" t="s">
        <v>256</v>
      </c>
      <c r="F162" s="49" t="s">
        <v>256</v>
      </c>
      <c r="G162" s="49" t="s">
        <v>256</v>
      </c>
      <c r="H162" s="117"/>
      <c r="I162" s="46"/>
      <c r="J162" s="49" t="s">
        <v>256</v>
      </c>
      <c r="K162" s="49" t="s">
        <v>256</v>
      </c>
      <c r="L162" s="49" t="s">
        <v>256</v>
      </c>
      <c r="M162" s="117"/>
      <c r="N162" s="46"/>
      <c r="O162" s="49" t="s">
        <v>256</v>
      </c>
      <c r="P162" s="49" t="s">
        <v>256</v>
      </c>
      <c r="Q162" s="49" t="s">
        <v>256</v>
      </c>
    </row>
    <row r="163" spans="1:17" ht="16.5" customHeight="1" thickBot="1">
      <c r="A163" s="105" t="s">
        <v>67</v>
      </c>
      <c r="B163" s="4" t="s">
        <v>62</v>
      </c>
      <c r="C163" s="117">
        <f t="shared" ref="C163:C225" si="123">SUM(D163:G163)</f>
        <v>0</v>
      </c>
      <c r="D163" s="46"/>
      <c r="E163" s="49" t="s">
        <v>256</v>
      </c>
      <c r="F163" s="49" t="s">
        <v>256</v>
      </c>
      <c r="G163" s="49" t="s">
        <v>256</v>
      </c>
      <c r="H163" s="117">
        <f t="shared" ref="H163:H166" si="124">SUM(I163:L163)</f>
        <v>0</v>
      </c>
      <c r="I163" s="46"/>
      <c r="J163" s="49" t="s">
        <v>256</v>
      </c>
      <c r="K163" s="49" t="s">
        <v>256</v>
      </c>
      <c r="L163" s="49" t="s">
        <v>256</v>
      </c>
      <c r="M163" s="117">
        <f t="shared" ref="M163:M166" si="125">SUM(N163:Q163)</f>
        <v>0</v>
      </c>
      <c r="N163" s="46"/>
      <c r="O163" s="49" t="s">
        <v>256</v>
      </c>
      <c r="P163" s="49" t="s">
        <v>256</v>
      </c>
      <c r="Q163" s="49" t="s">
        <v>256</v>
      </c>
    </row>
    <row r="164" spans="1:17" ht="15.75" thickBot="1">
      <c r="A164" s="105" t="s">
        <v>68</v>
      </c>
      <c r="B164" s="4" t="s">
        <v>63</v>
      </c>
      <c r="C164" s="117">
        <f t="shared" si="123"/>
        <v>0</v>
      </c>
      <c r="D164" s="46"/>
      <c r="E164" s="49" t="s">
        <v>256</v>
      </c>
      <c r="F164" s="49" t="s">
        <v>256</v>
      </c>
      <c r="G164" s="49" t="s">
        <v>256</v>
      </c>
      <c r="H164" s="117">
        <f t="shared" si="124"/>
        <v>79</v>
      </c>
      <c r="I164" s="46">
        <v>79</v>
      </c>
      <c r="J164" s="49" t="s">
        <v>256</v>
      </c>
      <c r="K164" s="49" t="s">
        <v>256</v>
      </c>
      <c r="L164" s="49" t="s">
        <v>256</v>
      </c>
      <c r="M164" s="117">
        <f t="shared" si="125"/>
        <v>156.5</v>
      </c>
      <c r="N164" s="46">
        <v>156.5</v>
      </c>
      <c r="O164" s="49" t="s">
        <v>256</v>
      </c>
      <c r="P164" s="49" t="s">
        <v>256</v>
      </c>
      <c r="Q164" s="49" t="s">
        <v>256</v>
      </c>
    </row>
    <row r="165" spans="1:17" ht="15.75" thickBot="1">
      <c r="A165" s="105" t="s">
        <v>69</v>
      </c>
      <c r="B165" s="4" t="s">
        <v>64</v>
      </c>
      <c r="C165" s="117">
        <f t="shared" si="123"/>
        <v>0</v>
      </c>
      <c r="D165" s="46"/>
      <c r="E165" s="49" t="s">
        <v>256</v>
      </c>
      <c r="F165" s="49" t="s">
        <v>256</v>
      </c>
      <c r="G165" s="49" t="s">
        <v>256</v>
      </c>
      <c r="H165" s="117">
        <f t="shared" si="124"/>
        <v>0</v>
      </c>
      <c r="I165" s="46"/>
      <c r="J165" s="49" t="s">
        <v>256</v>
      </c>
      <c r="K165" s="49" t="s">
        <v>256</v>
      </c>
      <c r="L165" s="49" t="s">
        <v>256</v>
      </c>
      <c r="M165" s="117">
        <f t="shared" si="125"/>
        <v>0</v>
      </c>
      <c r="N165" s="46"/>
      <c r="O165" s="49" t="s">
        <v>256</v>
      </c>
      <c r="P165" s="49" t="s">
        <v>256</v>
      </c>
      <c r="Q165" s="49" t="s">
        <v>256</v>
      </c>
    </row>
    <row r="166" spans="1:17" ht="15" customHeight="1" thickBot="1">
      <c r="A166" s="105" t="s">
        <v>71</v>
      </c>
      <c r="B166" s="4" t="s">
        <v>166</v>
      </c>
      <c r="C166" s="117">
        <f t="shared" si="123"/>
        <v>0</v>
      </c>
      <c r="D166" s="46">
        <f>SUM(D163:D165)</f>
        <v>0</v>
      </c>
      <c r="E166" s="49" t="s">
        <v>256</v>
      </c>
      <c r="F166" s="49" t="s">
        <v>256</v>
      </c>
      <c r="G166" s="49" t="s">
        <v>256</v>
      </c>
      <c r="H166" s="117">
        <f t="shared" si="124"/>
        <v>79</v>
      </c>
      <c r="I166" s="46">
        <f>SUM(I163:I165)</f>
        <v>79</v>
      </c>
      <c r="J166" s="49" t="s">
        <v>256</v>
      </c>
      <c r="K166" s="49" t="s">
        <v>256</v>
      </c>
      <c r="L166" s="49" t="s">
        <v>256</v>
      </c>
      <c r="M166" s="117">
        <f t="shared" si="125"/>
        <v>156.5</v>
      </c>
      <c r="N166" s="46">
        <f>SUM(N163:N165)</f>
        <v>156.5</v>
      </c>
      <c r="O166" s="49" t="s">
        <v>256</v>
      </c>
      <c r="P166" s="49" t="s">
        <v>256</v>
      </c>
      <c r="Q166" s="49" t="s">
        <v>256</v>
      </c>
    </row>
    <row r="167" spans="1:17" ht="15.75" thickBot="1">
      <c r="A167" s="105"/>
      <c r="B167" s="4"/>
      <c r="C167" s="117"/>
      <c r="D167" s="46"/>
      <c r="E167" s="49"/>
      <c r="F167" s="49"/>
      <c r="G167" s="49"/>
      <c r="H167" s="117"/>
      <c r="I167" s="46"/>
      <c r="J167" s="49"/>
      <c r="K167" s="49"/>
      <c r="L167" s="49"/>
      <c r="M167" s="117"/>
      <c r="N167" s="46"/>
      <c r="O167" s="49"/>
      <c r="P167" s="49"/>
      <c r="Q167" s="49"/>
    </row>
    <row r="168" spans="1:17" ht="45.75" thickBot="1">
      <c r="A168" s="109" t="s">
        <v>70</v>
      </c>
      <c r="B168" s="9" t="s">
        <v>66</v>
      </c>
      <c r="C168" s="117">
        <f t="shared" si="123"/>
        <v>0</v>
      </c>
      <c r="D168" s="54">
        <f>SUM(D169:D170)</f>
        <v>0</v>
      </c>
      <c r="E168" s="49" t="s">
        <v>256</v>
      </c>
      <c r="F168" s="49" t="s">
        <v>256</v>
      </c>
      <c r="G168" s="49" t="s">
        <v>256</v>
      </c>
      <c r="H168" s="117">
        <f t="shared" ref="H168:H170" si="126">SUM(I168:L168)</f>
        <v>0</v>
      </c>
      <c r="I168" s="54">
        <f>SUM(I169:I170)</f>
        <v>0</v>
      </c>
      <c r="J168" s="49" t="s">
        <v>256</v>
      </c>
      <c r="K168" s="49" t="s">
        <v>256</v>
      </c>
      <c r="L168" s="49" t="s">
        <v>256</v>
      </c>
      <c r="M168" s="117">
        <f t="shared" ref="M168:M170" si="127">SUM(N168:Q168)</f>
        <v>0</v>
      </c>
      <c r="N168" s="54">
        <f>SUM(N169:N170)</f>
        <v>0</v>
      </c>
      <c r="O168" s="49" t="s">
        <v>256</v>
      </c>
      <c r="P168" s="49" t="s">
        <v>256</v>
      </c>
      <c r="Q168" s="49" t="s">
        <v>256</v>
      </c>
    </row>
    <row r="169" spans="1:17" ht="16.5" thickBot="1">
      <c r="A169" s="109"/>
      <c r="B169" s="14" t="s">
        <v>157</v>
      </c>
      <c r="C169" s="117">
        <f t="shared" si="123"/>
        <v>0</v>
      </c>
      <c r="D169" s="46"/>
      <c r="E169" s="49" t="s">
        <v>256</v>
      </c>
      <c r="F169" s="49" t="s">
        <v>256</v>
      </c>
      <c r="G169" s="49" t="s">
        <v>256</v>
      </c>
      <c r="H169" s="117">
        <f t="shared" si="126"/>
        <v>0</v>
      </c>
      <c r="I169" s="46"/>
      <c r="J169" s="49" t="s">
        <v>256</v>
      </c>
      <c r="K169" s="49" t="s">
        <v>256</v>
      </c>
      <c r="L169" s="49" t="s">
        <v>256</v>
      </c>
      <c r="M169" s="117">
        <f t="shared" si="127"/>
        <v>0</v>
      </c>
      <c r="N169" s="46"/>
      <c r="O169" s="49" t="s">
        <v>256</v>
      </c>
      <c r="P169" s="49" t="s">
        <v>256</v>
      </c>
      <c r="Q169" s="49" t="s">
        <v>256</v>
      </c>
    </row>
    <row r="170" spans="1:17" ht="16.5" thickBot="1">
      <c r="A170" s="109"/>
      <c r="B170" s="14" t="s">
        <v>158</v>
      </c>
      <c r="C170" s="117">
        <f t="shared" si="123"/>
        <v>0</v>
      </c>
      <c r="D170" s="46"/>
      <c r="E170" s="49" t="s">
        <v>256</v>
      </c>
      <c r="F170" s="49" t="s">
        <v>256</v>
      </c>
      <c r="G170" s="49" t="s">
        <v>256</v>
      </c>
      <c r="H170" s="117">
        <f t="shared" si="126"/>
        <v>0</v>
      </c>
      <c r="I170" s="46"/>
      <c r="J170" s="49" t="s">
        <v>256</v>
      </c>
      <c r="K170" s="49" t="s">
        <v>256</v>
      </c>
      <c r="L170" s="49" t="s">
        <v>256</v>
      </c>
      <c r="M170" s="117">
        <f t="shared" si="127"/>
        <v>0</v>
      </c>
      <c r="N170" s="46"/>
      <c r="O170" s="49" t="s">
        <v>256</v>
      </c>
      <c r="P170" s="49" t="s">
        <v>256</v>
      </c>
      <c r="Q170" s="49" t="s">
        <v>256</v>
      </c>
    </row>
    <row r="171" spans="1:17" ht="16.5" thickBot="1">
      <c r="A171" s="109"/>
      <c r="B171" s="9"/>
      <c r="C171" s="117"/>
      <c r="D171" s="46"/>
      <c r="E171" s="49"/>
      <c r="F171" s="49"/>
      <c r="G171" s="49"/>
      <c r="H171" s="117"/>
      <c r="I171" s="46"/>
      <c r="J171" s="49"/>
      <c r="K171" s="49"/>
      <c r="L171" s="49"/>
      <c r="M171" s="117"/>
      <c r="N171" s="46"/>
      <c r="O171" s="49"/>
      <c r="P171" s="49"/>
      <c r="Q171" s="49"/>
    </row>
    <row r="172" spans="1:17" ht="33" customHeight="1" thickBot="1">
      <c r="A172" s="109" t="s">
        <v>78</v>
      </c>
      <c r="B172" s="9" t="s">
        <v>117</v>
      </c>
      <c r="C172" s="117">
        <f t="shared" si="123"/>
        <v>0</v>
      </c>
      <c r="D172" s="54">
        <f>SUM(D173:D174)</f>
        <v>0</v>
      </c>
      <c r="E172" s="49" t="s">
        <v>256</v>
      </c>
      <c r="F172" s="49" t="s">
        <v>256</v>
      </c>
      <c r="G172" s="49" t="s">
        <v>256</v>
      </c>
      <c r="H172" s="117">
        <f t="shared" ref="H172:H174" si="128">SUM(I172:L172)</f>
        <v>0</v>
      </c>
      <c r="I172" s="54">
        <f>SUM(I173:I174)</f>
        <v>0</v>
      </c>
      <c r="J172" s="49" t="s">
        <v>256</v>
      </c>
      <c r="K172" s="49" t="s">
        <v>256</v>
      </c>
      <c r="L172" s="49" t="s">
        <v>256</v>
      </c>
      <c r="M172" s="117">
        <f t="shared" ref="M172:M174" si="129">SUM(N172:Q172)</f>
        <v>0</v>
      </c>
      <c r="N172" s="54">
        <f>SUM(N173:N174)</f>
        <v>0</v>
      </c>
      <c r="O172" s="49" t="s">
        <v>256</v>
      </c>
      <c r="P172" s="49" t="s">
        <v>256</v>
      </c>
      <c r="Q172" s="49" t="s">
        <v>256</v>
      </c>
    </row>
    <row r="173" spans="1:17" s="8" customFormat="1" ht="16.5" thickBot="1">
      <c r="A173" s="110" t="s">
        <v>72</v>
      </c>
      <c r="B173" s="15" t="s">
        <v>118</v>
      </c>
      <c r="C173" s="117">
        <f t="shared" si="123"/>
        <v>0</v>
      </c>
      <c r="D173" s="46"/>
      <c r="E173" s="49" t="s">
        <v>256</v>
      </c>
      <c r="F173" s="49" t="s">
        <v>256</v>
      </c>
      <c r="G173" s="49" t="s">
        <v>256</v>
      </c>
      <c r="H173" s="117">
        <f t="shared" si="128"/>
        <v>0</v>
      </c>
      <c r="I173" s="46"/>
      <c r="J173" s="49" t="s">
        <v>256</v>
      </c>
      <c r="K173" s="49" t="s">
        <v>256</v>
      </c>
      <c r="L173" s="49" t="s">
        <v>256</v>
      </c>
      <c r="M173" s="117">
        <f t="shared" si="129"/>
        <v>0</v>
      </c>
      <c r="N173" s="46"/>
      <c r="O173" s="49" t="s">
        <v>256</v>
      </c>
      <c r="P173" s="49" t="s">
        <v>256</v>
      </c>
      <c r="Q173" s="49" t="s">
        <v>256</v>
      </c>
    </row>
    <row r="174" spans="1:17" ht="16.5" thickBot="1">
      <c r="A174" s="110" t="s">
        <v>277</v>
      </c>
      <c r="B174" s="9"/>
      <c r="C174" s="117">
        <f t="shared" si="123"/>
        <v>0</v>
      </c>
      <c r="D174" s="46"/>
      <c r="E174" s="49" t="s">
        <v>256</v>
      </c>
      <c r="F174" s="49" t="s">
        <v>256</v>
      </c>
      <c r="G174" s="49" t="s">
        <v>256</v>
      </c>
      <c r="H174" s="117">
        <f t="shared" si="128"/>
        <v>0</v>
      </c>
      <c r="I174" s="46"/>
      <c r="J174" s="49" t="s">
        <v>256</v>
      </c>
      <c r="K174" s="49" t="s">
        <v>256</v>
      </c>
      <c r="L174" s="49" t="s">
        <v>256</v>
      </c>
      <c r="M174" s="117">
        <f t="shared" si="129"/>
        <v>0</v>
      </c>
      <c r="N174" s="46"/>
      <c r="O174" s="49" t="s">
        <v>256</v>
      </c>
      <c r="P174" s="49" t="s">
        <v>256</v>
      </c>
      <c r="Q174" s="49" t="s">
        <v>256</v>
      </c>
    </row>
    <row r="175" spans="1:17" ht="16.5" thickBot="1">
      <c r="A175" s="109"/>
      <c r="B175" s="9"/>
      <c r="C175" s="117"/>
      <c r="D175" s="46"/>
      <c r="E175" s="49"/>
      <c r="F175" s="49"/>
      <c r="G175" s="49"/>
      <c r="H175" s="117"/>
      <c r="I175" s="46"/>
      <c r="J175" s="49"/>
      <c r="K175" s="49"/>
      <c r="L175" s="49"/>
      <c r="M175" s="117"/>
      <c r="N175" s="46"/>
      <c r="O175" s="49"/>
      <c r="P175" s="49"/>
      <c r="Q175" s="49"/>
    </row>
    <row r="176" spans="1:17" ht="34.5" customHeight="1" thickBot="1">
      <c r="A176" s="109" t="s">
        <v>119</v>
      </c>
      <c r="B176" s="9" t="s">
        <v>287</v>
      </c>
      <c r="C176" s="117">
        <f t="shared" si="123"/>
        <v>0</v>
      </c>
      <c r="D176" s="54">
        <f>SUM(D177:D181)</f>
        <v>0</v>
      </c>
      <c r="E176" s="49" t="s">
        <v>256</v>
      </c>
      <c r="F176" s="49" t="s">
        <v>256</v>
      </c>
      <c r="G176" s="49" t="s">
        <v>256</v>
      </c>
      <c r="H176" s="117">
        <f t="shared" ref="H176:H181" si="130">SUM(I176:L176)</f>
        <v>0</v>
      </c>
      <c r="I176" s="54">
        <f>SUM(I177:I181)</f>
        <v>0</v>
      </c>
      <c r="J176" s="49" t="s">
        <v>256</v>
      </c>
      <c r="K176" s="49" t="s">
        <v>256</v>
      </c>
      <c r="L176" s="49" t="s">
        <v>256</v>
      </c>
      <c r="M176" s="117">
        <f t="shared" ref="M176:M181" si="131">SUM(N176:Q176)</f>
        <v>0</v>
      </c>
      <c r="N176" s="54">
        <f>SUM(N177:N181)</f>
        <v>0</v>
      </c>
      <c r="O176" s="49" t="s">
        <v>256</v>
      </c>
      <c r="P176" s="49" t="s">
        <v>256</v>
      </c>
      <c r="Q176" s="49" t="s">
        <v>256</v>
      </c>
    </row>
    <row r="177" spans="1:17" ht="16.5" thickBot="1">
      <c r="A177" s="110" t="s">
        <v>82</v>
      </c>
      <c r="B177" s="15" t="s">
        <v>79</v>
      </c>
      <c r="C177" s="117">
        <f t="shared" si="123"/>
        <v>0</v>
      </c>
      <c r="D177" s="46"/>
      <c r="E177" s="49" t="s">
        <v>256</v>
      </c>
      <c r="F177" s="49" t="s">
        <v>256</v>
      </c>
      <c r="G177" s="49" t="s">
        <v>256</v>
      </c>
      <c r="H177" s="117">
        <f t="shared" si="130"/>
        <v>0</v>
      </c>
      <c r="I177" s="46"/>
      <c r="J177" s="49" t="s">
        <v>256</v>
      </c>
      <c r="K177" s="49" t="s">
        <v>256</v>
      </c>
      <c r="L177" s="49" t="s">
        <v>256</v>
      </c>
      <c r="M177" s="117">
        <f t="shared" si="131"/>
        <v>0</v>
      </c>
      <c r="N177" s="46"/>
      <c r="O177" s="49" t="s">
        <v>256</v>
      </c>
      <c r="P177" s="49" t="s">
        <v>256</v>
      </c>
      <c r="Q177" s="49" t="s">
        <v>256</v>
      </c>
    </row>
    <row r="178" spans="1:17" ht="16.5" thickBot="1">
      <c r="A178" s="110" t="s">
        <v>83</v>
      </c>
      <c r="B178" s="15" t="s">
        <v>80</v>
      </c>
      <c r="C178" s="117">
        <f t="shared" si="123"/>
        <v>0</v>
      </c>
      <c r="D178" s="46"/>
      <c r="E178" s="49" t="s">
        <v>256</v>
      </c>
      <c r="F178" s="49" t="s">
        <v>256</v>
      </c>
      <c r="G178" s="49" t="s">
        <v>256</v>
      </c>
      <c r="H178" s="117">
        <f t="shared" si="130"/>
        <v>0</v>
      </c>
      <c r="I178" s="46"/>
      <c r="J178" s="49" t="s">
        <v>256</v>
      </c>
      <c r="K178" s="49" t="s">
        <v>256</v>
      </c>
      <c r="L178" s="49" t="s">
        <v>256</v>
      </c>
      <c r="M178" s="117">
        <f t="shared" si="131"/>
        <v>0</v>
      </c>
      <c r="N178" s="46"/>
      <c r="O178" s="49" t="s">
        <v>256</v>
      </c>
      <c r="P178" s="49" t="s">
        <v>256</v>
      </c>
      <c r="Q178" s="49" t="s">
        <v>256</v>
      </c>
    </row>
    <row r="179" spans="1:17" ht="16.5" thickBot="1">
      <c r="A179" s="110" t="s">
        <v>84</v>
      </c>
      <c r="B179" s="15" t="s">
        <v>81</v>
      </c>
      <c r="C179" s="117">
        <f t="shared" si="123"/>
        <v>0</v>
      </c>
      <c r="D179" s="46"/>
      <c r="E179" s="49" t="s">
        <v>256</v>
      </c>
      <c r="F179" s="49" t="s">
        <v>256</v>
      </c>
      <c r="G179" s="49" t="s">
        <v>256</v>
      </c>
      <c r="H179" s="117">
        <f t="shared" si="130"/>
        <v>0</v>
      </c>
      <c r="I179" s="46"/>
      <c r="J179" s="49" t="s">
        <v>256</v>
      </c>
      <c r="K179" s="49" t="s">
        <v>256</v>
      </c>
      <c r="L179" s="49" t="s">
        <v>256</v>
      </c>
      <c r="M179" s="117">
        <f t="shared" si="131"/>
        <v>0</v>
      </c>
      <c r="N179" s="46"/>
      <c r="O179" s="49" t="s">
        <v>256</v>
      </c>
      <c r="P179" s="49" t="s">
        <v>256</v>
      </c>
      <c r="Q179" s="49" t="s">
        <v>256</v>
      </c>
    </row>
    <row r="180" spans="1:17" ht="16.5" thickBot="1">
      <c r="A180" s="110" t="s">
        <v>120</v>
      </c>
      <c r="B180" s="15"/>
      <c r="C180" s="117">
        <f t="shared" si="123"/>
        <v>0</v>
      </c>
      <c r="D180" s="46"/>
      <c r="E180" s="49" t="s">
        <v>256</v>
      </c>
      <c r="F180" s="49" t="s">
        <v>256</v>
      </c>
      <c r="G180" s="49" t="s">
        <v>256</v>
      </c>
      <c r="H180" s="117">
        <f t="shared" si="130"/>
        <v>0</v>
      </c>
      <c r="I180" s="46"/>
      <c r="J180" s="49" t="s">
        <v>256</v>
      </c>
      <c r="K180" s="49" t="s">
        <v>256</v>
      </c>
      <c r="L180" s="49" t="s">
        <v>256</v>
      </c>
      <c r="M180" s="117">
        <f t="shared" si="131"/>
        <v>0</v>
      </c>
      <c r="N180" s="46"/>
      <c r="O180" s="49" t="s">
        <v>256</v>
      </c>
      <c r="P180" s="49" t="s">
        <v>256</v>
      </c>
      <c r="Q180" s="49" t="s">
        <v>256</v>
      </c>
    </row>
    <row r="181" spans="1:17" ht="16.5" thickBot="1">
      <c r="A181" s="110" t="s">
        <v>121</v>
      </c>
      <c r="B181" s="15"/>
      <c r="C181" s="117">
        <f t="shared" si="123"/>
        <v>0</v>
      </c>
      <c r="D181" s="46"/>
      <c r="E181" s="49" t="s">
        <v>256</v>
      </c>
      <c r="F181" s="49" t="s">
        <v>256</v>
      </c>
      <c r="G181" s="49" t="s">
        <v>256</v>
      </c>
      <c r="H181" s="117">
        <f t="shared" si="130"/>
        <v>0</v>
      </c>
      <c r="I181" s="46"/>
      <c r="J181" s="49" t="s">
        <v>256</v>
      </c>
      <c r="K181" s="49" t="s">
        <v>256</v>
      </c>
      <c r="L181" s="49" t="s">
        <v>256</v>
      </c>
      <c r="M181" s="117">
        <f t="shared" si="131"/>
        <v>0</v>
      </c>
      <c r="N181" s="46"/>
      <c r="O181" s="49" t="s">
        <v>256</v>
      </c>
      <c r="P181" s="49" t="s">
        <v>256</v>
      </c>
      <c r="Q181" s="49" t="s">
        <v>256</v>
      </c>
    </row>
    <row r="182" spans="1:17" ht="15.75" thickBot="1">
      <c r="A182" s="105"/>
      <c r="B182" s="4"/>
      <c r="C182" s="117"/>
      <c r="D182" s="46"/>
      <c r="E182" s="46"/>
      <c r="F182" s="49"/>
      <c r="G182" s="49"/>
      <c r="H182" s="117"/>
      <c r="I182" s="46"/>
      <c r="J182" s="46"/>
      <c r="K182" s="49"/>
      <c r="L182" s="49"/>
      <c r="M182" s="117"/>
      <c r="N182" s="46"/>
      <c r="O182" s="46"/>
      <c r="P182" s="49"/>
      <c r="Q182" s="49"/>
    </row>
    <row r="183" spans="1:17" ht="63" customHeight="1" thickBot="1">
      <c r="A183" s="107" t="s">
        <v>122</v>
      </c>
      <c r="B183" s="9" t="s">
        <v>140</v>
      </c>
      <c r="C183" s="117">
        <f t="shared" si="123"/>
        <v>330.4</v>
      </c>
      <c r="D183" s="54">
        <f>D185+D189+D193+D197</f>
        <v>324</v>
      </c>
      <c r="E183" s="54">
        <f>E185+E189+E193+E197</f>
        <v>0</v>
      </c>
      <c r="F183" s="54">
        <f t="shared" ref="F183" si="132">F185+F189+F193+F197</f>
        <v>6.4</v>
      </c>
      <c r="G183" s="49" t="s">
        <v>256</v>
      </c>
      <c r="H183" s="117">
        <f t="shared" ref="H183" si="133">SUM(I183:L183)</f>
        <v>330.4</v>
      </c>
      <c r="I183" s="54">
        <f>I185+I189+I193+I197</f>
        <v>324</v>
      </c>
      <c r="J183" s="54">
        <f>J185+J189+J193+J197</f>
        <v>0</v>
      </c>
      <c r="K183" s="54">
        <f t="shared" ref="K183" si="134">K185+K189+K193+K197</f>
        <v>6.4</v>
      </c>
      <c r="L183" s="49" t="s">
        <v>256</v>
      </c>
      <c r="M183" s="117">
        <f t="shared" ref="M183" si="135">SUM(N183:Q183)</f>
        <v>330.4</v>
      </c>
      <c r="N183" s="54">
        <f>N185+N189+N193+N197</f>
        <v>324</v>
      </c>
      <c r="O183" s="54">
        <f>O185+O189+O193+O197</f>
        <v>0</v>
      </c>
      <c r="P183" s="54">
        <f t="shared" ref="P183" si="136">P185+P189+P193+P197</f>
        <v>6.4</v>
      </c>
      <c r="Q183" s="49" t="s">
        <v>256</v>
      </c>
    </row>
    <row r="184" spans="1:17" ht="15.75" thickBot="1">
      <c r="A184" s="105"/>
      <c r="B184" s="4"/>
      <c r="C184" s="117"/>
      <c r="D184" s="46"/>
      <c r="E184" s="46"/>
      <c r="F184" s="49"/>
      <c r="G184" s="49"/>
      <c r="H184" s="117"/>
      <c r="I184" s="46"/>
      <c r="J184" s="46"/>
      <c r="K184" s="49"/>
      <c r="L184" s="49"/>
      <c r="M184" s="117"/>
      <c r="N184" s="46"/>
      <c r="O184" s="46"/>
      <c r="P184" s="49"/>
      <c r="Q184" s="49"/>
    </row>
    <row r="185" spans="1:17" ht="15.75" thickBot="1">
      <c r="A185" s="106" t="s">
        <v>92</v>
      </c>
      <c r="B185" s="11" t="s">
        <v>73</v>
      </c>
      <c r="C185" s="117">
        <f t="shared" si="123"/>
        <v>6.4</v>
      </c>
      <c r="D185" s="46">
        <f>D188</f>
        <v>0</v>
      </c>
      <c r="E185" s="46">
        <f>E188</f>
        <v>0</v>
      </c>
      <c r="F185" s="46">
        <f>F188</f>
        <v>6.4</v>
      </c>
      <c r="G185" s="49" t="s">
        <v>256</v>
      </c>
      <c r="H185" s="117">
        <f t="shared" ref="H185:H186" si="137">SUM(I185:L185)</f>
        <v>6.4</v>
      </c>
      <c r="I185" s="46">
        <f>I188</f>
        <v>0</v>
      </c>
      <c r="J185" s="46">
        <f>J188</f>
        <v>0</v>
      </c>
      <c r="K185" s="46">
        <f>K188</f>
        <v>6.4</v>
      </c>
      <c r="L185" s="49" t="s">
        <v>256</v>
      </c>
      <c r="M185" s="117">
        <f t="shared" ref="M185:M186" si="138">SUM(N185:Q185)</f>
        <v>6.4</v>
      </c>
      <c r="N185" s="46">
        <f>N188</f>
        <v>0</v>
      </c>
      <c r="O185" s="46">
        <f>O188</f>
        <v>0</v>
      </c>
      <c r="P185" s="46">
        <f>P188</f>
        <v>6.4</v>
      </c>
      <c r="Q185" s="49" t="s">
        <v>256</v>
      </c>
    </row>
    <row r="186" spans="1:17" ht="15.75" thickBot="1">
      <c r="A186" s="105" t="s">
        <v>123</v>
      </c>
      <c r="B186" s="4" t="s">
        <v>74</v>
      </c>
      <c r="C186" s="59">
        <f t="shared" si="123"/>
        <v>8</v>
      </c>
      <c r="D186" s="46"/>
      <c r="E186" s="46"/>
      <c r="F186" s="46">
        <v>8</v>
      </c>
      <c r="G186" s="49" t="s">
        <v>256</v>
      </c>
      <c r="H186" s="59">
        <f t="shared" si="137"/>
        <v>8</v>
      </c>
      <c r="I186" s="46"/>
      <c r="J186" s="46"/>
      <c r="K186" s="46">
        <v>8</v>
      </c>
      <c r="L186" s="49" t="s">
        <v>256</v>
      </c>
      <c r="M186" s="59">
        <f t="shared" si="138"/>
        <v>8</v>
      </c>
      <c r="N186" s="46"/>
      <c r="O186" s="46"/>
      <c r="P186" s="46">
        <v>8</v>
      </c>
      <c r="Q186" s="49" t="s">
        <v>256</v>
      </c>
    </row>
    <row r="187" spans="1:17" ht="15.75" thickBot="1">
      <c r="A187" s="105" t="s">
        <v>124</v>
      </c>
      <c r="B187" s="4" t="s">
        <v>75</v>
      </c>
      <c r="C187" s="117"/>
      <c r="D187" s="46"/>
      <c r="E187" s="46"/>
      <c r="F187" s="46">
        <v>800</v>
      </c>
      <c r="G187" s="49" t="s">
        <v>256</v>
      </c>
      <c r="H187" s="117"/>
      <c r="I187" s="46"/>
      <c r="J187" s="46"/>
      <c r="K187" s="46">
        <v>800</v>
      </c>
      <c r="L187" s="49" t="s">
        <v>256</v>
      </c>
      <c r="M187" s="117"/>
      <c r="N187" s="46"/>
      <c r="O187" s="46"/>
      <c r="P187" s="46">
        <v>800</v>
      </c>
      <c r="Q187" s="49" t="s">
        <v>256</v>
      </c>
    </row>
    <row r="188" spans="1:17" ht="26.25" thickBot="1">
      <c r="A188" s="105" t="s">
        <v>125</v>
      </c>
      <c r="B188" s="4" t="s">
        <v>141</v>
      </c>
      <c r="C188" s="117">
        <f t="shared" si="123"/>
        <v>6.4</v>
      </c>
      <c r="D188" s="46">
        <f>ROUND(D186*D187/1000,1)</f>
        <v>0</v>
      </c>
      <c r="E188" s="46">
        <f t="shared" ref="E188:F188" si="139">ROUND(E186*E187/1000,1)</f>
        <v>0</v>
      </c>
      <c r="F188" s="46">
        <f t="shared" si="139"/>
        <v>6.4</v>
      </c>
      <c r="G188" s="49" t="s">
        <v>256</v>
      </c>
      <c r="H188" s="117">
        <f t="shared" ref="H188:H190" si="140">SUM(I188:L188)</f>
        <v>6.4</v>
      </c>
      <c r="I188" s="46">
        <f>ROUND(I186*I187/1000,1)</f>
        <v>0</v>
      </c>
      <c r="J188" s="46">
        <f t="shared" ref="J188" si="141">ROUND(J186*J187/1000,1)</f>
        <v>0</v>
      </c>
      <c r="K188" s="46">
        <f t="shared" ref="K188" si="142">ROUND(K186*K187/1000,1)</f>
        <v>6.4</v>
      </c>
      <c r="L188" s="49" t="s">
        <v>256</v>
      </c>
      <c r="M188" s="117">
        <f t="shared" ref="M188:M190" si="143">SUM(N188:Q188)</f>
        <v>6.4</v>
      </c>
      <c r="N188" s="46">
        <f>ROUND(N186*N187/1000,1)</f>
        <v>0</v>
      </c>
      <c r="O188" s="46">
        <f t="shared" ref="O188" si="144">ROUND(O186*O187/1000,1)</f>
        <v>0</v>
      </c>
      <c r="P188" s="46">
        <f t="shared" ref="P188" si="145">ROUND(P186*P187/1000,1)</f>
        <v>6.4</v>
      </c>
      <c r="Q188" s="49" t="s">
        <v>256</v>
      </c>
    </row>
    <row r="189" spans="1:17" ht="15.75" thickBot="1">
      <c r="A189" s="106" t="s">
        <v>93</v>
      </c>
      <c r="B189" s="11" t="s">
        <v>76</v>
      </c>
      <c r="C189" s="117">
        <f t="shared" si="123"/>
        <v>324</v>
      </c>
      <c r="D189" s="46">
        <f>D192</f>
        <v>324</v>
      </c>
      <c r="E189" s="46">
        <f>E192</f>
        <v>0</v>
      </c>
      <c r="F189" s="46">
        <f>F192</f>
        <v>0</v>
      </c>
      <c r="G189" s="49" t="s">
        <v>256</v>
      </c>
      <c r="H189" s="117">
        <f t="shared" si="140"/>
        <v>324</v>
      </c>
      <c r="I189" s="46">
        <f>I192</f>
        <v>324</v>
      </c>
      <c r="J189" s="46">
        <f>J192</f>
        <v>0</v>
      </c>
      <c r="K189" s="46">
        <f>K192</f>
        <v>0</v>
      </c>
      <c r="L189" s="49" t="s">
        <v>256</v>
      </c>
      <c r="M189" s="117">
        <f t="shared" si="143"/>
        <v>324</v>
      </c>
      <c r="N189" s="46">
        <f>N192</f>
        <v>324</v>
      </c>
      <c r="O189" s="46">
        <f>O192</f>
        <v>0</v>
      </c>
      <c r="P189" s="46">
        <f>P192</f>
        <v>0</v>
      </c>
      <c r="Q189" s="49" t="s">
        <v>256</v>
      </c>
    </row>
    <row r="190" spans="1:17" ht="15.75" thickBot="1">
      <c r="A190" s="105" t="s">
        <v>126</v>
      </c>
      <c r="B190" s="4" t="s">
        <v>77</v>
      </c>
      <c r="C190" s="117">
        <f t="shared" si="123"/>
        <v>30</v>
      </c>
      <c r="D190" s="46">
        <v>30</v>
      </c>
      <c r="E190" s="46"/>
      <c r="F190" s="46"/>
      <c r="G190" s="49" t="s">
        <v>256</v>
      </c>
      <c r="H190" s="117">
        <f t="shared" si="140"/>
        <v>30</v>
      </c>
      <c r="I190" s="46">
        <v>30</v>
      </c>
      <c r="J190" s="46"/>
      <c r="K190" s="46"/>
      <c r="L190" s="49" t="s">
        <v>256</v>
      </c>
      <c r="M190" s="117">
        <f t="shared" si="143"/>
        <v>30</v>
      </c>
      <c r="N190" s="46">
        <v>30</v>
      </c>
      <c r="O190" s="46"/>
      <c r="P190" s="46"/>
      <c r="Q190" s="49" t="s">
        <v>256</v>
      </c>
    </row>
    <row r="191" spans="1:17" ht="15.75" thickBot="1">
      <c r="A191" s="105" t="s">
        <v>127</v>
      </c>
      <c r="B191" s="4" t="s">
        <v>75</v>
      </c>
      <c r="C191" s="117"/>
      <c r="D191" s="46">
        <v>10800</v>
      </c>
      <c r="E191" s="46"/>
      <c r="F191" s="46"/>
      <c r="G191" s="49" t="s">
        <v>256</v>
      </c>
      <c r="H191" s="117"/>
      <c r="I191" s="46">
        <v>10800</v>
      </c>
      <c r="J191" s="46"/>
      <c r="K191" s="46"/>
      <c r="L191" s="49" t="s">
        <v>256</v>
      </c>
      <c r="M191" s="117"/>
      <c r="N191" s="46">
        <v>10800</v>
      </c>
      <c r="O191" s="46"/>
      <c r="P191" s="46"/>
      <c r="Q191" s="49" t="s">
        <v>256</v>
      </c>
    </row>
    <row r="192" spans="1:17" ht="26.25" thickBot="1">
      <c r="A192" s="105" t="s">
        <v>128</v>
      </c>
      <c r="B192" s="4" t="s">
        <v>142</v>
      </c>
      <c r="C192" s="117">
        <f t="shared" ref="C192" si="146">SUM(D192:G192)</f>
        <v>324</v>
      </c>
      <c r="D192" s="46">
        <f>ROUND(D190*D191/1000,1)</f>
        <v>324</v>
      </c>
      <c r="E192" s="46">
        <f t="shared" ref="E192" si="147">ROUND(E190*E191/1000,1)</f>
        <v>0</v>
      </c>
      <c r="F192" s="46">
        <f t="shared" ref="F192" si="148">ROUND(F190*F191/1000,1)</f>
        <v>0</v>
      </c>
      <c r="G192" s="49" t="s">
        <v>256</v>
      </c>
      <c r="H192" s="117">
        <f t="shared" ref="H192:H194" si="149">SUM(I192:L192)</f>
        <v>324</v>
      </c>
      <c r="I192" s="46">
        <f>ROUND(I190*I191/1000,1)</f>
        <v>324</v>
      </c>
      <c r="J192" s="46">
        <f t="shared" ref="J192" si="150">ROUND(J190*J191/1000,1)</f>
        <v>0</v>
      </c>
      <c r="K192" s="46">
        <f t="shared" ref="K192" si="151">ROUND(K190*K191/1000,1)</f>
        <v>0</v>
      </c>
      <c r="L192" s="49" t="s">
        <v>256</v>
      </c>
      <c r="M192" s="117">
        <f t="shared" ref="M192:M194" si="152">SUM(N192:Q192)</f>
        <v>324</v>
      </c>
      <c r="N192" s="46">
        <f>ROUND(N190*N191/1000,1)</f>
        <v>324</v>
      </c>
      <c r="O192" s="46">
        <f t="shared" ref="O192" si="153">ROUND(O190*O191/1000,1)</f>
        <v>0</v>
      </c>
      <c r="P192" s="46">
        <f t="shared" ref="P192" si="154">ROUND(P190*P191/1000,1)</f>
        <v>0</v>
      </c>
      <c r="Q192" s="49" t="s">
        <v>256</v>
      </c>
    </row>
    <row r="193" spans="1:17" ht="15.75" thickBot="1">
      <c r="A193" s="106" t="s">
        <v>94</v>
      </c>
      <c r="B193" s="11" t="s">
        <v>45</v>
      </c>
      <c r="C193" s="117">
        <f t="shared" si="123"/>
        <v>0</v>
      </c>
      <c r="D193" s="46">
        <f>D196</f>
        <v>0</v>
      </c>
      <c r="E193" s="46">
        <f>E196</f>
        <v>0</v>
      </c>
      <c r="F193" s="46">
        <f>F196</f>
        <v>0</v>
      </c>
      <c r="G193" s="49" t="s">
        <v>256</v>
      </c>
      <c r="H193" s="117">
        <f t="shared" si="149"/>
        <v>0</v>
      </c>
      <c r="I193" s="46">
        <f>I196</f>
        <v>0</v>
      </c>
      <c r="J193" s="46">
        <f>J196</f>
        <v>0</v>
      </c>
      <c r="K193" s="46">
        <f>K196</f>
        <v>0</v>
      </c>
      <c r="L193" s="49" t="s">
        <v>256</v>
      </c>
      <c r="M193" s="117">
        <f t="shared" si="152"/>
        <v>0</v>
      </c>
      <c r="N193" s="46">
        <f>N196</f>
        <v>0</v>
      </c>
      <c r="O193" s="46">
        <f>O196</f>
        <v>0</v>
      </c>
      <c r="P193" s="46">
        <f>P196</f>
        <v>0</v>
      </c>
      <c r="Q193" s="49" t="s">
        <v>256</v>
      </c>
    </row>
    <row r="194" spans="1:17" ht="15.75" thickBot="1">
      <c r="A194" s="105" t="s">
        <v>129</v>
      </c>
      <c r="B194" s="4" t="s">
        <v>113</v>
      </c>
      <c r="C194" s="117">
        <f t="shared" si="123"/>
        <v>0</v>
      </c>
      <c r="D194" s="46"/>
      <c r="E194" s="46"/>
      <c r="F194" s="46"/>
      <c r="G194" s="49" t="s">
        <v>256</v>
      </c>
      <c r="H194" s="117">
        <f t="shared" si="149"/>
        <v>0</v>
      </c>
      <c r="I194" s="46"/>
      <c r="J194" s="46"/>
      <c r="K194" s="46"/>
      <c r="L194" s="49" t="s">
        <v>256</v>
      </c>
      <c r="M194" s="117">
        <f t="shared" si="152"/>
        <v>0</v>
      </c>
      <c r="N194" s="46"/>
      <c r="O194" s="46"/>
      <c r="P194" s="46"/>
      <c r="Q194" s="49" t="s">
        <v>256</v>
      </c>
    </row>
    <row r="195" spans="1:17" ht="15.75" thickBot="1">
      <c r="A195" s="105" t="s">
        <v>130</v>
      </c>
      <c r="B195" s="4" t="s">
        <v>75</v>
      </c>
      <c r="C195" s="117"/>
      <c r="D195" s="46"/>
      <c r="E195" s="46"/>
      <c r="F195" s="46"/>
      <c r="G195" s="49" t="s">
        <v>256</v>
      </c>
      <c r="H195" s="117"/>
      <c r="I195" s="46"/>
      <c r="J195" s="46"/>
      <c r="K195" s="46"/>
      <c r="L195" s="49" t="s">
        <v>256</v>
      </c>
      <c r="M195" s="117"/>
      <c r="N195" s="46"/>
      <c r="O195" s="46"/>
      <c r="P195" s="46"/>
      <c r="Q195" s="49" t="s">
        <v>256</v>
      </c>
    </row>
    <row r="196" spans="1:17" ht="26.25" thickBot="1">
      <c r="A196" s="105" t="s">
        <v>131</v>
      </c>
      <c r="B196" s="4" t="s">
        <v>143</v>
      </c>
      <c r="C196" s="117">
        <f t="shared" ref="C196" si="155">SUM(D196:G196)</f>
        <v>0</v>
      </c>
      <c r="D196" s="46">
        <f>ROUND(D194*D195/1000,1)</f>
        <v>0</v>
      </c>
      <c r="E196" s="46">
        <f t="shared" ref="E196" si="156">ROUND(E194*E195/1000,1)</f>
        <v>0</v>
      </c>
      <c r="F196" s="46">
        <f t="shared" ref="F196" si="157">ROUND(F194*F195/1000,1)</f>
        <v>0</v>
      </c>
      <c r="G196" s="49" t="s">
        <v>256</v>
      </c>
      <c r="H196" s="117">
        <f t="shared" ref="H196:H198" si="158">SUM(I196:L196)</f>
        <v>0</v>
      </c>
      <c r="I196" s="46">
        <f>ROUND(I194*I195/1000,1)</f>
        <v>0</v>
      </c>
      <c r="J196" s="46">
        <f t="shared" ref="J196" si="159">ROUND(J194*J195/1000,1)</f>
        <v>0</v>
      </c>
      <c r="K196" s="46">
        <f t="shared" ref="K196" si="160">ROUND(K194*K195/1000,1)</f>
        <v>0</v>
      </c>
      <c r="L196" s="49" t="s">
        <v>256</v>
      </c>
      <c r="M196" s="117">
        <f t="shared" ref="M196:M198" si="161">SUM(N196:Q196)</f>
        <v>0</v>
      </c>
      <c r="N196" s="46">
        <f>ROUND(N194*N195/1000,1)</f>
        <v>0</v>
      </c>
      <c r="O196" s="46">
        <f t="shared" ref="O196" si="162">ROUND(O194*O195/1000,1)</f>
        <v>0</v>
      </c>
      <c r="P196" s="46">
        <f t="shared" ref="P196" si="163">ROUND(P194*P195/1000,1)</f>
        <v>0</v>
      </c>
      <c r="Q196" s="49" t="s">
        <v>256</v>
      </c>
    </row>
    <row r="197" spans="1:17" ht="15.75" thickBot="1">
      <c r="A197" s="105" t="s">
        <v>168</v>
      </c>
      <c r="B197" s="11" t="s">
        <v>167</v>
      </c>
      <c r="C197" s="117">
        <f t="shared" si="123"/>
        <v>0</v>
      </c>
      <c r="D197" s="46">
        <f>D200</f>
        <v>0</v>
      </c>
      <c r="E197" s="46">
        <f>E200</f>
        <v>0</v>
      </c>
      <c r="F197" s="46">
        <f>F200</f>
        <v>0</v>
      </c>
      <c r="G197" s="49" t="s">
        <v>256</v>
      </c>
      <c r="H197" s="117">
        <f t="shared" si="158"/>
        <v>0</v>
      </c>
      <c r="I197" s="46">
        <f>I200</f>
        <v>0</v>
      </c>
      <c r="J197" s="46">
        <f>J200</f>
        <v>0</v>
      </c>
      <c r="K197" s="46">
        <f>K200</f>
        <v>0</v>
      </c>
      <c r="L197" s="49" t="s">
        <v>256</v>
      </c>
      <c r="M197" s="117">
        <f t="shared" si="161"/>
        <v>0</v>
      </c>
      <c r="N197" s="46">
        <f>N200</f>
        <v>0</v>
      </c>
      <c r="O197" s="46">
        <f>O200</f>
        <v>0</v>
      </c>
      <c r="P197" s="46">
        <f>P200</f>
        <v>0</v>
      </c>
      <c r="Q197" s="49" t="s">
        <v>256</v>
      </c>
    </row>
    <row r="198" spans="1:17" ht="15.75" thickBot="1">
      <c r="A198" s="105" t="s">
        <v>169</v>
      </c>
      <c r="B198" s="4" t="s">
        <v>172</v>
      </c>
      <c r="C198" s="117">
        <f t="shared" si="123"/>
        <v>0</v>
      </c>
      <c r="D198" s="46"/>
      <c r="E198" s="46"/>
      <c r="F198" s="46"/>
      <c r="G198" s="49" t="s">
        <v>256</v>
      </c>
      <c r="H198" s="117">
        <f t="shared" si="158"/>
        <v>0</v>
      </c>
      <c r="I198" s="46"/>
      <c r="J198" s="46"/>
      <c r="K198" s="46"/>
      <c r="L198" s="49" t="s">
        <v>256</v>
      </c>
      <c r="M198" s="117">
        <f t="shared" si="161"/>
        <v>0</v>
      </c>
      <c r="N198" s="46"/>
      <c r="O198" s="46"/>
      <c r="P198" s="46"/>
      <c r="Q198" s="49" t="s">
        <v>256</v>
      </c>
    </row>
    <row r="199" spans="1:17" ht="15.75" thickBot="1">
      <c r="A199" s="105" t="s">
        <v>170</v>
      </c>
      <c r="B199" s="4" t="s">
        <v>75</v>
      </c>
      <c r="C199" s="117"/>
      <c r="D199" s="46"/>
      <c r="E199" s="46"/>
      <c r="F199" s="46"/>
      <c r="G199" s="49" t="s">
        <v>256</v>
      </c>
      <c r="H199" s="117"/>
      <c r="I199" s="46"/>
      <c r="J199" s="46"/>
      <c r="K199" s="46"/>
      <c r="L199" s="49" t="s">
        <v>256</v>
      </c>
      <c r="M199" s="117"/>
      <c r="N199" s="46"/>
      <c r="O199" s="46"/>
      <c r="P199" s="46"/>
      <c r="Q199" s="49" t="s">
        <v>256</v>
      </c>
    </row>
    <row r="200" spans="1:17" ht="26.25" thickBot="1">
      <c r="A200" s="105" t="s">
        <v>171</v>
      </c>
      <c r="B200" s="4" t="s">
        <v>173</v>
      </c>
      <c r="C200" s="117">
        <f t="shared" ref="C200" si="164">SUM(D200:G200)</f>
        <v>0</v>
      </c>
      <c r="D200" s="46">
        <f>ROUND(D198*D199/1000,1)</f>
        <v>0</v>
      </c>
      <c r="E200" s="46">
        <f t="shared" ref="E200" si="165">ROUND(E198*E199/1000,1)</f>
        <v>0</v>
      </c>
      <c r="F200" s="46">
        <f t="shared" ref="F200" si="166">ROUND(F198*F199/1000,1)</f>
        <v>0</v>
      </c>
      <c r="G200" s="49" t="s">
        <v>256</v>
      </c>
      <c r="H200" s="117">
        <f t="shared" ref="H200" si="167">SUM(I200:L200)</f>
        <v>0</v>
      </c>
      <c r="I200" s="46">
        <f>ROUND(I198*I199/1000,1)</f>
        <v>0</v>
      </c>
      <c r="J200" s="46">
        <f t="shared" ref="J200" si="168">ROUND(J198*J199/1000,1)</f>
        <v>0</v>
      </c>
      <c r="K200" s="46">
        <f t="shared" ref="K200" si="169">ROUND(K198*K199/1000,1)</f>
        <v>0</v>
      </c>
      <c r="L200" s="49" t="s">
        <v>256</v>
      </c>
      <c r="M200" s="117">
        <f t="shared" ref="M200" si="170">SUM(N200:Q200)</f>
        <v>0</v>
      </c>
      <c r="N200" s="46">
        <f>ROUND(N198*N199/1000,1)</f>
        <v>0</v>
      </c>
      <c r="O200" s="46">
        <f t="shared" ref="O200" si="171">ROUND(O198*O199/1000,1)</f>
        <v>0</v>
      </c>
      <c r="P200" s="46">
        <f t="shared" ref="P200" si="172">ROUND(P198*P199/1000,1)</f>
        <v>0</v>
      </c>
      <c r="Q200" s="49" t="s">
        <v>256</v>
      </c>
    </row>
    <row r="201" spans="1:17" ht="15.75" thickBot="1">
      <c r="A201" s="105"/>
      <c r="B201" s="4"/>
      <c r="C201" s="117"/>
      <c r="D201" s="46"/>
      <c r="E201" s="46"/>
      <c r="F201" s="49"/>
      <c r="G201" s="49"/>
      <c r="H201" s="117"/>
      <c r="I201" s="46"/>
      <c r="J201" s="46"/>
      <c r="K201" s="49"/>
      <c r="L201" s="49"/>
      <c r="M201" s="117"/>
      <c r="N201" s="46"/>
      <c r="O201" s="46"/>
      <c r="P201" s="49"/>
      <c r="Q201" s="49"/>
    </row>
    <row r="202" spans="1:17" ht="60.75" thickBot="1">
      <c r="A202" s="107" t="s">
        <v>86</v>
      </c>
      <c r="B202" s="9" t="s">
        <v>144</v>
      </c>
      <c r="C202" s="117">
        <f t="shared" si="123"/>
        <v>0</v>
      </c>
      <c r="D202" s="55">
        <f>D206+D209+D212+D215</f>
        <v>0</v>
      </c>
      <c r="E202" s="49" t="s">
        <v>256</v>
      </c>
      <c r="F202" s="49" t="s">
        <v>256</v>
      </c>
      <c r="G202" s="49" t="s">
        <v>256</v>
      </c>
      <c r="H202" s="117">
        <f t="shared" ref="H202:H215" si="173">SUM(I202:L202)</f>
        <v>0</v>
      </c>
      <c r="I202" s="55">
        <f>I206+I209+I212+I215</f>
        <v>0</v>
      </c>
      <c r="J202" s="49" t="s">
        <v>256</v>
      </c>
      <c r="K202" s="49" t="s">
        <v>256</v>
      </c>
      <c r="L202" s="49" t="s">
        <v>256</v>
      </c>
      <c r="M202" s="117">
        <f t="shared" ref="M202:M215" si="174">SUM(N202:Q202)</f>
        <v>0</v>
      </c>
      <c r="N202" s="55">
        <f>N206+N209+N212+N215</f>
        <v>0</v>
      </c>
      <c r="O202" s="49" t="s">
        <v>256</v>
      </c>
      <c r="P202" s="49" t="s">
        <v>256</v>
      </c>
      <c r="Q202" s="49" t="s">
        <v>256</v>
      </c>
    </row>
    <row r="203" spans="1:17" ht="15.75" thickBot="1">
      <c r="A203" s="106"/>
      <c r="B203" s="4" t="s">
        <v>41</v>
      </c>
      <c r="C203" s="117">
        <f t="shared" si="123"/>
        <v>0</v>
      </c>
      <c r="D203" s="46"/>
      <c r="E203" s="49"/>
      <c r="F203" s="49"/>
      <c r="G203" s="49"/>
      <c r="H203" s="117">
        <f t="shared" si="173"/>
        <v>0</v>
      </c>
      <c r="I203" s="46"/>
      <c r="J203" s="49"/>
      <c r="K203" s="49"/>
      <c r="L203" s="49"/>
      <c r="M203" s="117">
        <f t="shared" si="174"/>
        <v>0</v>
      </c>
      <c r="N203" s="46"/>
      <c r="O203" s="49"/>
      <c r="P203" s="49"/>
      <c r="Q203" s="49"/>
    </row>
    <row r="204" spans="1:17" ht="15.75" thickBot="1">
      <c r="A204" s="106" t="s">
        <v>88</v>
      </c>
      <c r="B204" s="11" t="s">
        <v>97</v>
      </c>
      <c r="C204" s="117">
        <f t="shared" si="123"/>
        <v>0</v>
      </c>
      <c r="D204" s="46"/>
      <c r="E204" s="49" t="s">
        <v>256</v>
      </c>
      <c r="F204" s="49" t="s">
        <v>256</v>
      </c>
      <c r="G204" s="49" t="s">
        <v>256</v>
      </c>
      <c r="H204" s="117">
        <f t="shared" si="173"/>
        <v>0</v>
      </c>
      <c r="I204" s="46"/>
      <c r="J204" s="49" t="s">
        <v>256</v>
      </c>
      <c r="K204" s="49" t="s">
        <v>256</v>
      </c>
      <c r="L204" s="49" t="s">
        <v>256</v>
      </c>
      <c r="M204" s="117">
        <f t="shared" si="174"/>
        <v>0</v>
      </c>
      <c r="N204" s="46"/>
      <c r="O204" s="49" t="s">
        <v>256</v>
      </c>
      <c r="P204" s="49" t="s">
        <v>256</v>
      </c>
      <c r="Q204" s="49" t="s">
        <v>256</v>
      </c>
    </row>
    <row r="205" spans="1:17" ht="15.75" thickBot="1">
      <c r="A205" s="106" t="s">
        <v>89</v>
      </c>
      <c r="B205" s="11" t="s">
        <v>95</v>
      </c>
      <c r="C205" s="117">
        <f t="shared" si="123"/>
        <v>0</v>
      </c>
      <c r="D205" s="46"/>
      <c r="E205" s="49" t="s">
        <v>256</v>
      </c>
      <c r="F205" s="49" t="s">
        <v>256</v>
      </c>
      <c r="G205" s="49" t="s">
        <v>256</v>
      </c>
      <c r="H205" s="117">
        <f t="shared" si="173"/>
        <v>0</v>
      </c>
      <c r="I205" s="46"/>
      <c r="J205" s="49" t="s">
        <v>256</v>
      </c>
      <c r="K205" s="49" t="s">
        <v>256</v>
      </c>
      <c r="L205" s="49" t="s">
        <v>256</v>
      </c>
      <c r="M205" s="117">
        <f t="shared" si="174"/>
        <v>0</v>
      </c>
      <c r="N205" s="46"/>
      <c r="O205" s="49" t="s">
        <v>256</v>
      </c>
      <c r="P205" s="49" t="s">
        <v>256</v>
      </c>
      <c r="Q205" s="49" t="s">
        <v>256</v>
      </c>
    </row>
    <row r="206" spans="1:17" ht="15.75" thickBot="1">
      <c r="A206" s="106" t="s">
        <v>90</v>
      </c>
      <c r="B206" s="11" t="s">
        <v>96</v>
      </c>
      <c r="C206" s="117">
        <f t="shared" si="123"/>
        <v>0</v>
      </c>
      <c r="D206" s="46">
        <f>ROUND(D204*D205/1000,1)</f>
        <v>0</v>
      </c>
      <c r="E206" s="49" t="s">
        <v>256</v>
      </c>
      <c r="F206" s="49" t="s">
        <v>256</v>
      </c>
      <c r="G206" s="49" t="s">
        <v>256</v>
      </c>
      <c r="H206" s="117">
        <f t="shared" si="173"/>
        <v>0</v>
      </c>
      <c r="I206" s="46">
        <f>ROUND(I204*I205/1000,1)</f>
        <v>0</v>
      </c>
      <c r="J206" s="49" t="s">
        <v>256</v>
      </c>
      <c r="K206" s="49" t="s">
        <v>256</v>
      </c>
      <c r="L206" s="49" t="s">
        <v>256</v>
      </c>
      <c r="M206" s="117">
        <f t="shared" si="174"/>
        <v>0</v>
      </c>
      <c r="N206" s="46">
        <f>ROUND(N204*N205/1000,1)</f>
        <v>0</v>
      </c>
      <c r="O206" s="49" t="s">
        <v>256</v>
      </c>
      <c r="P206" s="49" t="s">
        <v>256</v>
      </c>
      <c r="Q206" s="49" t="s">
        <v>256</v>
      </c>
    </row>
    <row r="207" spans="1:17" ht="15.75" thickBot="1">
      <c r="A207" s="106" t="s">
        <v>91</v>
      </c>
      <c r="B207" s="11" t="s">
        <v>97</v>
      </c>
      <c r="C207" s="117">
        <f t="shared" si="123"/>
        <v>0</v>
      </c>
      <c r="D207" s="46"/>
      <c r="E207" s="49" t="s">
        <v>256</v>
      </c>
      <c r="F207" s="49" t="s">
        <v>256</v>
      </c>
      <c r="G207" s="49" t="s">
        <v>256</v>
      </c>
      <c r="H207" s="117">
        <f t="shared" si="173"/>
        <v>0</v>
      </c>
      <c r="I207" s="46"/>
      <c r="J207" s="49" t="s">
        <v>256</v>
      </c>
      <c r="K207" s="49" t="s">
        <v>256</v>
      </c>
      <c r="L207" s="49" t="s">
        <v>256</v>
      </c>
      <c r="M207" s="117">
        <f t="shared" si="174"/>
        <v>0</v>
      </c>
      <c r="N207" s="46"/>
      <c r="O207" s="49" t="s">
        <v>256</v>
      </c>
      <c r="P207" s="49" t="s">
        <v>256</v>
      </c>
      <c r="Q207" s="49" t="s">
        <v>256</v>
      </c>
    </row>
    <row r="208" spans="1:17" ht="15.75" thickBot="1">
      <c r="A208" s="106" t="s">
        <v>132</v>
      </c>
      <c r="B208" s="11" t="s">
        <v>95</v>
      </c>
      <c r="C208" s="117">
        <f t="shared" si="123"/>
        <v>0</v>
      </c>
      <c r="D208" s="46"/>
      <c r="E208" s="49" t="s">
        <v>256</v>
      </c>
      <c r="F208" s="49" t="s">
        <v>256</v>
      </c>
      <c r="G208" s="49" t="s">
        <v>256</v>
      </c>
      <c r="H208" s="117">
        <f t="shared" si="173"/>
        <v>0</v>
      </c>
      <c r="I208" s="46"/>
      <c r="J208" s="49" t="s">
        <v>256</v>
      </c>
      <c r="K208" s="49" t="s">
        <v>256</v>
      </c>
      <c r="L208" s="49" t="s">
        <v>256</v>
      </c>
      <c r="M208" s="117">
        <f t="shared" si="174"/>
        <v>0</v>
      </c>
      <c r="N208" s="46"/>
      <c r="O208" s="49" t="s">
        <v>256</v>
      </c>
      <c r="P208" s="49" t="s">
        <v>256</v>
      </c>
      <c r="Q208" s="49" t="s">
        <v>256</v>
      </c>
    </row>
    <row r="209" spans="1:17" ht="15.75" thickBot="1">
      <c r="A209" s="106" t="s">
        <v>133</v>
      </c>
      <c r="B209" s="11" t="s">
        <v>98</v>
      </c>
      <c r="C209" s="117">
        <f t="shared" ref="C209" si="175">SUM(D209:G209)</f>
        <v>0</v>
      </c>
      <c r="D209" s="46">
        <f>ROUND(D207*D208/1000,1)</f>
        <v>0</v>
      </c>
      <c r="E209" s="49" t="s">
        <v>256</v>
      </c>
      <c r="F209" s="49" t="s">
        <v>256</v>
      </c>
      <c r="G209" s="49" t="s">
        <v>256</v>
      </c>
      <c r="H209" s="117">
        <f t="shared" si="173"/>
        <v>0</v>
      </c>
      <c r="I209" s="46">
        <f>ROUND(I207*I208/1000,1)</f>
        <v>0</v>
      </c>
      <c r="J209" s="49" t="s">
        <v>256</v>
      </c>
      <c r="K209" s="49" t="s">
        <v>256</v>
      </c>
      <c r="L209" s="49" t="s">
        <v>256</v>
      </c>
      <c r="M209" s="117">
        <f t="shared" si="174"/>
        <v>0</v>
      </c>
      <c r="N209" s="46">
        <f>ROUND(N207*N208/1000,1)</f>
        <v>0</v>
      </c>
      <c r="O209" s="49" t="s">
        <v>256</v>
      </c>
      <c r="P209" s="49" t="s">
        <v>256</v>
      </c>
      <c r="Q209" s="49" t="s">
        <v>256</v>
      </c>
    </row>
    <row r="210" spans="1:17" ht="15.75" thickBot="1">
      <c r="A210" s="106" t="s">
        <v>134</v>
      </c>
      <c r="B210" s="11" t="s">
        <v>97</v>
      </c>
      <c r="C210" s="117">
        <f t="shared" si="123"/>
        <v>0</v>
      </c>
      <c r="D210" s="46"/>
      <c r="E210" s="49" t="s">
        <v>256</v>
      </c>
      <c r="F210" s="49" t="s">
        <v>256</v>
      </c>
      <c r="G210" s="49" t="s">
        <v>256</v>
      </c>
      <c r="H210" s="117">
        <f t="shared" si="173"/>
        <v>0</v>
      </c>
      <c r="I210" s="46"/>
      <c r="J210" s="49" t="s">
        <v>256</v>
      </c>
      <c r="K210" s="49" t="s">
        <v>256</v>
      </c>
      <c r="L210" s="49" t="s">
        <v>256</v>
      </c>
      <c r="M210" s="117">
        <f t="shared" si="174"/>
        <v>0</v>
      </c>
      <c r="N210" s="46"/>
      <c r="O210" s="49" t="s">
        <v>256</v>
      </c>
      <c r="P210" s="49" t="s">
        <v>256</v>
      </c>
      <c r="Q210" s="49" t="s">
        <v>256</v>
      </c>
    </row>
    <row r="211" spans="1:17" ht="15.75" thickBot="1">
      <c r="A211" s="106" t="s">
        <v>135</v>
      </c>
      <c r="B211" s="11" t="s">
        <v>95</v>
      </c>
      <c r="C211" s="117">
        <f t="shared" si="123"/>
        <v>0</v>
      </c>
      <c r="D211" s="46"/>
      <c r="E211" s="49" t="s">
        <v>256</v>
      </c>
      <c r="F211" s="49" t="s">
        <v>256</v>
      </c>
      <c r="G211" s="49" t="s">
        <v>256</v>
      </c>
      <c r="H211" s="117">
        <f t="shared" si="173"/>
        <v>0</v>
      </c>
      <c r="I211" s="46"/>
      <c r="J211" s="49" t="s">
        <v>256</v>
      </c>
      <c r="K211" s="49" t="s">
        <v>256</v>
      </c>
      <c r="L211" s="49" t="s">
        <v>256</v>
      </c>
      <c r="M211" s="117">
        <f t="shared" si="174"/>
        <v>0</v>
      </c>
      <c r="N211" s="46"/>
      <c r="O211" s="49" t="s">
        <v>256</v>
      </c>
      <c r="P211" s="49" t="s">
        <v>256</v>
      </c>
      <c r="Q211" s="49" t="s">
        <v>256</v>
      </c>
    </row>
    <row r="212" spans="1:17" ht="15.75" thickBot="1">
      <c r="A212" s="106" t="s">
        <v>136</v>
      </c>
      <c r="B212" s="11" t="s">
        <v>99</v>
      </c>
      <c r="C212" s="117">
        <f t="shared" ref="C212" si="176">SUM(D212:G212)</f>
        <v>0</v>
      </c>
      <c r="D212" s="46">
        <f>ROUND(D210*D211/1000,1)</f>
        <v>0</v>
      </c>
      <c r="E212" s="49" t="s">
        <v>256</v>
      </c>
      <c r="F212" s="49" t="s">
        <v>256</v>
      </c>
      <c r="G212" s="49" t="s">
        <v>256</v>
      </c>
      <c r="H212" s="117">
        <f t="shared" si="173"/>
        <v>0</v>
      </c>
      <c r="I212" s="46">
        <f>ROUND(I210*I211/1000,1)</f>
        <v>0</v>
      </c>
      <c r="J212" s="49" t="s">
        <v>256</v>
      </c>
      <c r="K212" s="49" t="s">
        <v>256</v>
      </c>
      <c r="L212" s="49" t="s">
        <v>256</v>
      </c>
      <c r="M212" s="117">
        <f t="shared" si="174"/>
        <v>0</v>
      </c>
      <c r="N212" s="46">
        <f>ROUND(N210*N211/1000,1)</f>
        <v>0</v>
      </c>
      <c r="O212" s="49" t="s">
        <v>256</v>
      </c>
      <c r="P212" s="49" t="s">
        <v>256</v>
      </c>
      <c r="Q212" s="49" t="s">
        <v>256</v>
      </c>
    </row>
    <row r="213" spans="1:17" ht="15.75" thickBot="1">
      <c r="A213" s="106" t="s">
        <v>137</v>
      </c>
      <c r="B213" s="11" t="s">
        <v>97</v>
      </c>
      <c r="C213" s="117">
        <f t="shared" si="123"/>
        <v>0</v>
      </c>
      <c r="D213" s="46"/>
      <c r="E213" s="49" t="s">
        <v>256</v>
      </c>
      <c r="F213" s="49" t="s">
        <v>256</v>
      </c>
      <c r="G213" s="49" t="s">
        <v>256</v>
      </c>
      <c r="H213" s="117">
        <f t="shared" si="173"/>
        <v>0</v>
      </c>
      <c r="I213" s="46"/>
      <c r="J213" s="49" t="s">
        <v>256</v>
      </c>
      <c r="K213" s="49" t="s">
        <v>256</v>
      </c>
      <c r="L213" s="49" t="s">
        <v>256</v>
      </c>
      <c r="M213" s="117">
        <f t="shared" si="174"/>
        <v>0</v>
      </c>
      <c r="N213" s="46"/>
      <c r="O213" s="49" t="s">
        <v>256</v>
      </c>
      <c r="P213" s="49" t="s">
        <v>256</v>
      </c>
      <c r="Q213" s="49" t="s">
        <v>256</v>
      </c>
    </row>
    <row r="214" spans="1:17" ht="15.75" thickBot="1">
      <c r="A214" s="106" t="s">
        <v>138</v>
      </c>
      <c r="B214" s="11" t="s">
        <v>95</v>
      </c>
      <c r="C214" s="117">
        <f t="shared" si="123"/>
        <v>0</v>
      </c>
      <c r="D214" s="46"/>
      <c r="E214" s="49" t="s">
        <v>256</v>
      </c>
      <c r="F214" s="49" t="s">
        <v>256</v>
      </c>
      <c r="G214" s="49" t="s">
        <v>256</v>
      </c>
      <c r="H214" s="117">
        <f t="shared" si="173"/>
        <v>0</v>
      </c>
      <c r="I214" s="46"/>
      <c r="J214" s="49" t="s">
        <v>256</v>
      </c>
      <c r="K214" s="49" t="s">
        <v>256</v>
      </c>
      <c r="L214" s="49" t="s">
        <v>256</v>
      </c>
      <c r="M214" s="117">
        <f t="shared" si="174"/>
        <v>0</v>
      </c>
      <c r="N214" s="46"/>
      <c r="O214" s="49" t="s">
        <v>256</v>
      </c>
      <c r="P214" s="49" t="s">
        <v>256</v>
      </c>
      <c r="Q214" s="49" t="s">
        <v>256</v>
      </c>
    </row>
    <row r="215" spans="1:17" ht="15.75" thickBot="1">
      <c r="A215" s="106" t="s">
        <v>139</v>
      </c>
      <c r="B215" s="11" t="s">
        <v>100</v>
      </c>
      <c r="C215" s="117">
        <f t="shared" ref="C215" si="177">SUM(D215:G215)</f>
        <v>0</v>
      </c>
      <c r="D215" s="46">
        <f>ROUND(D213*D214/1000,1)</f>
        <v>0</v>
      </c>
      <c r="E215" s="49" t="s">
        <v>256</v>
      </c>
      <c r="F215" s="49" t="s">
        <v>256</v>
      </c>
      <c r="G215" s="49" t="s">
        <v>256</v>
      </c>
      <c r="H215" s="117">
        <f t="shared" si="173"/>
        <v>0</v>
      </c>
      <c r="I215" s="46">
        <f>ROUND(I213*I214/1000,1)</f>
        <v>0</v>
      </c>
      <c r="J215" s="49" t="s">
        <v>256</v>
      </c>
      <c r="K215" s="49" t="s">
        <v>256</v>
      </c>
      <c r="L215" s="49" t="s">
        <v>256</v>
      </c>
      <c r="M215" s="117">
        <f t="shared" si="174"/>
        <v>0</v>
      </c>
      <c r="N215" s="46">
        <f>ROUND(N213*N214/1000,1)</f>
        <v>0</v>
      </c>
      <c r="O215" s="49" t="s">
        <v>256</v>
      </c>
      <c r="P215" s="49" t="s">
        <v>256</v>
      </c>
      <c r="Q215" s="49" t="s">
        <v>256</v>
      </c>
    </row>
    <row r="216" spans="1:17" ht="15.75" thickBot="1">
      <c r="A216" s="106"/>
      <c r="B216" s="11"/>
      <c r="C216" s="117"/>
      <c r="D216" s="46"/>
      <c r="E216" s="46"/>
      <c r="F216" s="49"/>
      <c r="G216" s="49"/>
      <c r="H216" s="117"/>
      <c r="I216" s="46"/>
      <c r="J216" s="46"/>
      <c r="K216" s="49"/>
      <c r="L216" s="49"/>
      <c r="M216" s="117"/>
      <c r="N216" s="46"/>
      <c r="O216" s="46"/>
      <c r="P216" s="49"/>
      <c r="Q216" s="49"/>
    </row>
    <row r="217" spans="1:17" ht="30.75" thickBot="1">
      <c r="A217" s="107" t="s">
        <v>101</v>
      </c>
      <c r="B217" s="9" t="s">
        <v>87</v>
      </c>
      <c r="C217" s="117">
        <f t="shared" si="123"/>
        <v>274.8</v>
      </c>
      <c r="D217" s="55">
        <f>D223</f>
        <v>0</v>
      </c>
      <c r="E217" s="49" t="s">
        <v>256</v>
      </c>
      <c r="F217" s="55">
        <f>F223</f>
        <v>274.8</v>
      </c>
      <c r="G217" s="49" t="s">
        <v>256</v>
      </c>
      <c r="H217" s="117">
        <f t="shared" ref="H217" si="178">SUM(I217:L217)</f>
        <v>233.4</v>
      </c>
      <c r="I217" s="55">
        <f>I223</f>
        <v>0</v>
      </c>
      <c r="J217" s="49" t="s">
        <v>256</v>
      </c>
      <c r="K217" s="55">
        <f>K223</f>
        <v>233.4</v>
      </c>
      <c r="L217" s="49" t="s">
        <v>256</v>
      </c>
      <c r="M217" s="117">
        <f t="shared" ref="M217" si="179">SUM(N217:Q217)</f>
        <v>215.6</v>
      </c>
      <c r="N217" s="55">
        <f>N223</f>
        <v>0</v>
      </c>
      <c r="O217" s="49" t="s">
        <v>256</v>
      </c>
      <c r="P217" s="55">
        <f>P223</f>
        <v>215.6</v>
      </c>
      <c r="Q217" s="49" t="s">
        <v>256</v>
      </c>
    </row>
    <row r="218" spans="1:17" ht="15.75" thickBot="1">
      <c r="A218" s="86"/>
      <c r="B218" s="4" t="s">
        <v>379</v>
      </c>
      <c r="C218" s="117"/>
      <c r="D218" s="46"/>
      <c r="E218" s="49"/>
      <c r="F218" s="46"/>
      <c r="G218" s="49"/>
      <c r="H218" s="117"/>
      <c r="I218" s="46"/>
      <c r="J218" s="49"/>
      <c r="K218" s="46"/>
      <c r="L218" s="49"/>
      <c r="M218" s="117"/>
      <c r="N218" s="46"/>
      <c r="O218" s="49"/>
      <c r="P218" s="46"/>
      <c r="Q218" s="49"/>
    </row>
    <row r="219" spans="1:17" ht="15.75" thickBot="1">
      <c r="A219" s="99" t="s">
        <v>145</v>
      </c>
      <c r="B219" s="4" t="s">
        <v>182</v>
      </c>
      <c r="C219" s="59"/>
      <c r="D219" s="45"/>
      <c r="E219" s="44" t="s">
        <v>256</v>
      </c>
      <c r="F219" s="45">
        <f>C17</f>
        <v>103</v>
      </c>
      <c r="G219" s="44" t="s">
        <v>256</v>
      </c>
      <c r="H219" s="59"/>
      <c r="I219" s="45"/>
      <c r="J219" s="44" t="s">
        <v>256</v>
      </c>
      <c r="K219" s="45">
        <f>H17</f>
        <v>105</v>
      </c>
      <c r="L219" s="44" t="s">
        <v>256</v>
      </c>
      <c r="M219" s="59"/>
      <c r="N219" s="45"/>
      <c r="O219" s="44" t="s">
        <v>256</v>
      </c>
      <c r="P219" s="45">
        <f>M17</f>
        <v>97</v>
      </c>
      <c r="Q219" s="44" t="s">
        <v>256</v>
      </c>
    </row>
    <row r="220" spans="1:17" ht="15.75" thickBot="1">
      <c r="A220" s="99" t="s">
        <v>146</v>
      </c>
      <c r="B220" s="4" t="s">
        <v>280</v>
      </c>
      <c r="C220" s="59"/>
      <c r="D220" s="45"/>
      <c r="E220" s="44" t="s">
        <v>256</v>
      </c>
      <c r="F220" s="45">
        <v>171</v>
      </c>
      <c r="G220" s="44" t="s">
        <v>256</v>
      </c>
      <c r="H220" s="59"/>
      <c r="I220" s="45"/>
      <c r="J220" s="44" t="s">
        <v>256</v>
      </c>
      <c r="K220" s="45">
        <v>171</v>
      </c>
      <c r="L220" s="44" t="s">
        <v>256</v>
      </c>
      <c r="M220" s="59"/>
      <c r="N220" s="45"/>
      <c r="O220" s="44" t="s">
        <v>256</v>
      </c>
      <c r="P220" s="45">
        <v>171</v>
      </c>
      <c r="Q220" s="44" t="s">
        <v>256</v>
      </c>
    </row>
    <row r="221" spans="1:17" ht="15.75" thickBot="1">
      <c r="A221" s="99" t="s">
        <v>147</v>
      </c>
      <c r="B221" s="4" t="s">
        <v>183</v>
      </c>
      <c r="C221" s="117"/>
      <c r="D221" s="46">
        <f>ROUNDUP(D219*D220,0)</f>
        <v>0</v>
      </c>
      <c r="E221" s="49" t="s">
        <v>256</v>
      </c>
      <c r="F221" s="46">
        <f>ROUNDUP(F219*F220,0)</f>
        <v>17613</v>
      </c>
      <c r="G221" s="49" t="s">
        <v>256</v>
      </c>
      <c r="H221" s="117"/>
      <c r="I221" s="46">
        <f>ROUNDUP(I219*I220,0)</f>
        <v>0</v>
      </c>
      <c r="J221" s="49" t="s">
        <v>256</v>
      </c>
      <c r="K221" s="46">
        <f>ROUNDUP(K219*K220,0)</f>
        <v>17955</v>
      </c>
      <c r="L221" s="49" t="s">
        <v>256</v>
      </c>
      <c r="M221" s="117"/>
      <c r="N221" s="46">
        <f>ROUNDUP(N219*N220,0)</f>
        <v>0</v>
      </c>
      <c r="O221" s="49" t="s">
        <v>256</v>
      </c>
      <c r="P221" s="46">
        <f>ROUNDUP(P219*P220,0)</f>
        <v>16587</v>
      </c>
      <c r="Q221" s="49" t="s">
        <v>256</v>
      </c>
    </row>
    <row r="222" spans="1:17" ht="15.75" thickBot="1">
      <c r="A222" s="99" t="s">
        <v>148</v>
      </c>
      <c r="B222" s="4" t="s">
        <v>184</v>
      </c>
      <c r="C222" s="117"/>
      <c r="D222" s="46"/>
      <c r="E222" s="49" t="s">
        <v>256</v>
      </c>
      <c r="F222" s="46">
        <v>15.6</v>
      </c>
      <c r="G222" s="49" t="s">
        <v>256</v>
      </c>
      <c r="H222" s="117"/>
      <c r="I222" s="46"/>
      <c r="J222" s="49" t="s">
        <v>256</v>
      </c>
      <c r="K222" s="46">
        <v>13</v>
      </c>
      <c r="L222" s="49" t="s">
        <v>256</v>
      </c>
      <c r="M222" s="117"/>
      <c r="N222" s="46"/>
      <c r="O222" s="49" t="s">
        <v>256</v>
      </c>
      <c r="P222" s="46">
        <v>13</v>
      </c>
      <c r="Q222" s="49" t="s">
        <v>256</v>
      </c>
    </row>
    <row r="223" spans="1:17" ht="26.25" thickBot="1">
      <c r="A223" s="104" t="s">
        <v>278</v>
      </c>
      <c r="B223" s="4" t="s">
        <v>279</v>
      </c>
      <c r="C223" s="117">
        <f t="shared" si="123"/>
        <v>274.8</v>
      </c>
      <c r="D223" s="46">
        <f>ROUND(D222*D221/1000,1)</f>
        <v>0</v>
      </c>
      <c r="E223" s="49" t="s">
        <v>256</v>
      </c>
      <c r="F223" s="46">
        <f t="shared" ref="F223" si="180">ROUND(F222*F221/1000,1)</f>
        <v>274.8</v>
      </c>
      <c r="G223" s="49" t="s">
        <v>256</v>
      </c>
      <c r="H223" s="117">
        <f t="shared" ref="H223" si="181">SUM(I223:L223)</f>
        <v>233.4</v>
      </c>
      <c r="I223" s="46">
        <f>ROUND(I222*I221/1000,1)</f>
        <v>0</v>
      </c>
      <c r="J223" s="49" t="s">
        <v>256</v>
      </c>
      <c r="K223" s="46">
        <f t="shared" ref="K223" si="182">ROUND(K222*K221/1000,1)</f>
        <v>233.4</v>
      </c>
      <c r="L223" s="49" t="s">
        <v>256</v>
      </c>
      <c r="M223" s="117">
        <f t="shared" ref="M223" si="183">SUM(N223:Q223)</f>
        <v>215.6</v>
      </c>
      <c r="N223" s="46">
        <f>ROUND(N222*N221/1000,1)</f>
        <v>0</v>
      </c>
      <c r="O223" s="49" t="s">
        <v>256</v>
      </c>
      <c r="P223" s="46">
        <f t="shared" ref="P223" si="184">ROUND(P222*P221/1000,1)</f>
        <v>215.6</v>
      </c>
      <c r="Q223" s="49" t="s">
        <v>256</v>
      </c>
    </row>
    <row r="224" spans="1:17" ht="15.75" thickBot="1">
      <c r="A224" s="105"/>
      <c r="B224" s="4"/>
      <c r="C224" s="117"/>
      <c r="D224" s="46"/>
      <c r="E224" s="46"/>
      <c r="F224" s="46"/>
      <c r="G224" s="49"/>
      <c r="H224" s="117"/>
      <c r="I224" s="46"/>
      <c r="J224" s="46"/>
      <c r="K224" s="46"/>
      <c r="L224" s="49"/>
      <c r="M224" s="117"/>
      <c r="N224" s="46"/>
      <c r="O224" s="46"/>
      <c r="P224" s="46"/>
      <c r="Q224" s="49"/>
    </row>
    <row r="225" spans="1:17" ht="45.75" thickBot="1">
      <c r="A225" s="107" t="s">
        <v>103</v>
      </c>
      <c r="B225" s="9" t="s">
        <v>102</v>
      </c>
      <c r="C225" s="117">
        <f t="shared" si="123"/>
        <v>5</v>
      </c>
      <c r="D225" s="55">
        <f>SUM(D226:D227)</f>
        <v>5</v>
      </c>
      <c r="E225" s="55">
        <f>SUM(E226:E227)</f>
        <v>0</v>
      </c>
      <c r="F225" s="49" t="s">
        <v>256</v>
      </c>
      <c r="G225" s="49" t="s">
        <v>256</v>
      </c>
      <c r="H225" s="117">
        <f t="shared" ref="H225:H227" si="185">SUM(I225:L225)</f>
        <v>5</v>
      </c>
      <c r="I225" s="55">
        <f>SUM(I226:I227)</f>
        <v>5</v>
      </c>
      <c r="J225" s="55">
        <f>SUM(J226:J227)</f>
        <v>0</v>
      </c>
      <c r="K225" s="49" t="s">
        <v>256</v>
      </c>
      <c r="L225" s="49" t="s">
        <v>256</v>
      </c>
      <c r="M225" s="117">
        <f t="shared" ref="M225:M227" si="186">SUM(N225:Q225)</f>
        <v>5</v>
      </c>
      <c r="N225" s="55">
        <f>SUM(N226:N227)</f>
        <v>5</v>
      </c>
      <c r="O225" s="55">
        <f>SUM(O226:O227)</f>
        <v>0</v>
      </c>
      <c r="P225" s="49" t="s">
        <v>256</v>
      </c>
      <c r="Q225" s="49" t="s">
        <v>256</v>
      </c>
    </row>
    <row r="226" spans="1:17" ht="15.75" thickBot="1">
      <c r="A226" s="105"/>
      <c r="B226" s="4" t="s">
        <v>155</v>
      </c>
      <c r="C226" s="117">
        <f t="shared" ref="C226:C254" si="187">SUM(D226:G226)</f>
        <v>5</v>
      </c>
      <c r="D226" s="46">
        <v>5</v>
      </c>
      <c r="E226" s="46"/>
      <c r="F226" s="49" t="s">
        <v>256</v>
      </c>
      <c r="G226" s="49" t="s">
        <v>256</v>
      </c>
      <c r="H226" s="117">
        <f t="shared" si="185"/>
        <v>5</v>
      </c>
      <c r="I226" s="46">
        <v>5</v>
      </c>
      <c r="J226" s="46"/>
      <c r="K226" s="49" t="s">
        <v>256</v>
      </c>
      <c r="L226" s="49" t="s">
        <v>256</v>
      </c>
      <c r="M226" s="117">
        <f t="shared" si="186"/>
        <v>5</v>
      </c>
      <c r="N226" s="46">
        <v>5</v>
      </c>
      <c r="O226" s="46"/>
      <c r="P226" s="49" t="s">
        <v>256</v>
      </c>
      <c r="Q226" s="49" t="s">
        <v>256</v>
      </c>
    </row>
    <row r="227" spans="1:17" ht="15.75" thickBot="1">
      <c r="A227" s="105"/>
      <c r="B227" s="4" t="s">
        <v>156</v>
      </c>
      <c r="C227" s="117">
        <f t="shared" si="187"/>
        <v>0</v>
      </c>
      <c r="D227" s="46"/>
      <c r="E227" s="46"/>
      <c r="F227" s="49" t="s">
        <v>256</v>
      </c>
      <c r="G227" s="49" t="s">
        <v>256</v>
      </c>
      <c r="H227" s="117">
        <f t="shared" si="185"/>
        <v>0</v>
      </c>
      <c r="I227" s="46"/>
      <c r="J227" s="46"/>
      <c r="K227" s="49" t="s">
        <v>256</v>
      </c>
      <c r="L227" s="49" t="s">
        <v>256</v>
      </c>
      <c r="M227" s="117">
        <f t="shared" si="186"/>
        <v>0</v>
      </c>
      <c r="N227" s="46"/>
      <c r="O227" s="46"/>
      <c r="P227" s="49" t="s">
        <v>256</v>
      </c>
      <c r="Q227" s="49" t="s">
        <v>256</v>
      </c>
    </row>
    <row r="228" spans="1:17" ht="15.75" thickBot="1">
      <c r="A228" s="105"/>
      <c r="B228" s="4"/>
      <c r="C228" s="117"/>
      <c r="D228" s="46"/>
      <c r="E228" s="46"/>
      <c r="F228" s="46"/>
      <c r="G228" s="49"/>
      <c r="H228" s="117"/>
      <c r="I228" s="46"/>
      <c r="J228" s="46"/>
      <c r="K228" s="46"/>
      <c r="L228" s="49"/>
      <c r="M228" s="117"/>
      <c r="N228" s="46"/>
      <c r="O228" s="46"/>
      <c r="P228" s="46"/>
      <c r="Q228" s="49"/>
    </row>
    <row r="229" spans="1:17" ht="45.75" thickBot="1">
      <c r="A229" s="107" t="s">
        <v>105</v>
      </c>
      <c r="B229" s="9" t="s">
        <v>104</v>
      </c>
      <c r="C229" s="117">
        <f t="shared" si="187"/>
        <v>4</v>
      </c>
      <c r="D229" s="55">
        <f>SUM(D230:D231)</f>
        <v>4</v>
      </c>
      <c r="E229" s="55">
        <f>SUM(E230:E231)</f>
        <v>0</v>
      </c>
      <c r="F229" s="49" t="s">
        <v>256</v>
      </c>
      <c r="G229" s="49" t="s">
        <v>256</v>
      </c>
      <c r="H229" s="117">
        <f t="shared" ref="H229:H231" si="188">SUM(I229:L229)</f>
        <v>4</v>
      </c>
      <c r="I229" s="55">
        <f>SUM(I230:I231)</f>
        <v>4</v>
      </c>
      <c r="J229" s="55">
        <f>SUM(J230:J231)</f>
        <v>0</v>
      </c>
      <c r="K229" s="49" t="s">
        <v>256</v>
      </c>
      <c r="L229" s="49" t="s">
        <v>256</v>
      </c>
      <c r="M229" s="117">
        <f t="shared" ref="M229:M231" si="189">SUM(N229:Q229)</f>
        <v>4</v>
      </c>
      <c r="N229" s="55">
        <f>SUM(N230:N231)</f>
        <v>4</v>
      </c>
      <c r="O229" s="55">
        <f>SUM(O230:O231)</f>
        <v>0</v>
      </c>
      <c r="P229" s="49" t="s">
        <v>256</v>
      </c>
      <c r="Q229" s="49" t="s">
        <v>256</v>
      </c>
    </row>
    <row r="230" spans="1:17" ht="15.75" thickBot="1">
      <c r="A230" s="105"/>
      <c r="B230" s="4" t="s">
        <v>390</v>
      </c>
      <c r="C230" s="117">
        <f t="shared" si="187"/>
        <v>3</v>
      </c>
      <c r="D230" s="46">
        <v>3</v>
      </c>
      <c r="E230" s="46"/>
      <c r="F230" s="49" t="s">
        <v>256</v>
      </c>
      <c r="G230" s="49" t="s">
        <v>256</v>
      </c>
      <c r="H230" s="117">
        <f t="shared" si="188"/>
        <v>3</v>
      </c>
      <c r="I230" s="46">
        <v>3</v>
      </c>
      <c r="J230" s="46"/>
      <c r="K230" s="49" t="s">
        <v>256</v>
      </c>
      <c r="L230" s="49" t="s">
        <v>256</v>
      </c>
      <c r="M230" s="117">
        <f t="shared" si="189"/>
        <v>3</v>
      </c>
      <c r="N230" s="46">
        <v>3</v>
      </c>
      <c r="O230" s="46"/>
      <c r="P230" s="49" t="s">
        <v>256</v>
      </c>
      <c r="Q230" s="49" t="s">
        <v>256</v>
      </c>
    </row>
    <row r="231" spans="1:17" ht="15.75" thickBot="1">
      <c r="A231" s="105"/>
      <c r="B231" s="4" t="s">
        <v>391</v>
      </c>
      <c r="C231" s="117">
        <f t="shared" si="187"/>
        <v>1</v>
      </c>
      <c r="D231" s="46">
        <v>1</v>
      </c>
      <c r="E231" s="46"/>
      <c r="F231" s="49" t="s">
        <v>256</v>
      </c>
      <c r="G231" s="49" t="s">
        <v>256</v>
      </c>
      <c r="H231" s="117">
        <f t="shared" si="188"/>
        <v>1</v>
      </c>
      <c r="I231" s="46">
        <v>1</v>
      </c>
      <c r="J231" s="46"/>
      <c r="K231" s="49" t="s">
        <v>256</v>
      </c>
      <c r="L231" s="49" t="s">
        <v>256</v>
      </c>
      <c r="M231" s="117">
        <f t="shared" si="189"/>
        <v>1</v>
      </c>
      <c r="N231" s="46">
        <v>1</v>
      </c>
      <c r="O231" s="46"/>
      <c r="P231" s="49" t="s">
        <v>256</v>
      </c>
      <c r="Q231" s="49" t="s">
        <v>256</v>
      </c>
    </row>
    <row r="232" spans="1:17" ht="15.75" thickBot="1">
      <c r="A232" s="105"/>
      <c r="B232" s="4"/>
      <c r="C232" s="117"/>
      <c r="D232" s="46"/>
      <c r="E232" s="46"/>
      <c r="F232" s="49"/>
      <c r="G232" s="49"/>
      <c r="H232" s="117"/>
      <c r="I232" s="46"/>
      <c r="J232" s="46"/>
      <c r="K232" s="49"/>
      <c r="L232" s="49"/>
      <c r="M232" s="117"/>
      <c r="N232" s="46"/>
      <c r="O232" s="46"/>
      <c r="P232" s="49"/>
      <c r="Q232" s="49"/>
    </row>
    <row r="233" spans="1:17" ht="66" customHeight="1" thickBot="1">
      <c r="A233" s="107" t="s">
        <v>107</v>
      </c>
      <c r="B233" s="9" t="s">
        <v>106</v>
      </c>
      <c r="C233" s="117">
        <f t="shared" si="187"/>
        <v>10</v>
      </c>
      <c r="D233" s="55">
        <f>SUM(D234:D235)</f>
        <v>9</v>
      </c>
      <c r="E233" s="55">
        <f>SUM(E234:E235)</f>
        <v>0</v>
      </c>
      <c r="F233" s="55">
        <f t="shared" ref="F233" si="190">SUM(F234:F235)</f>
        <v>1</v>
      </c>
      <c r="G233" s="49" t="s">
        <v>256</v>
      </c>
      <c r="H233" s="117">
        <f t="shared" ref="H233:H241" si="191">SUM(I233:L233)</f>
        <v>10</v>
      </c>
      <c r="I233" s="55">
        <f>SUM(I234:I235)</f>
        <v>9</v>
      </c>
      <c r="J233" s="55">
        <f>SUM(J234:J235)</f>
        <v>0</v>
      </c>
      <c r="K233" s="55">
        <f t="shared" ref="K233" si="192">SUM(K234:K235)</f>
        <v>1</v>
      </c>
      <c r="L233" s="49" t="s">
        <v>256</v>
      </c>
      <c r="M233" s="117">
        <f t="shared" ref="M233:M241" si="193">SUM(N233:Q233)</f>
        <v>10</v>
      </c>
      <c r="N233" s="55">
        <f>SUM(N234:N235)</f>
        <v>9</v>
      </c>
      <c r="O233" s="55">
        <f>SUM(O234:O235)</f>
        <v>0</v>
      </c>
      <c r="P233" s="55">
        <f t="shared" ref="P233" si="194">SUM(P234:P235)</f>
        <v>1</v>
      </c>
      <c r="Q233" s="49" t="s">
        <v>256</v>
      </c>
    </row>
    <row r="234" spans="1:17" ht="15.75" thickBot="1">
      <c r="A234" s="111"/>
      <c r="B234" s="6" t="s">
        <v>159</v>
      </c>
      <c r="C234" s="117">
        <f t="shared" si="187"/>
        <v>8</v>
      </c>
      <c r="D234" s="56">
        <v>7</v>
      </c>
      <c r="E234" s="56"/>
      <c r="F234" s="56">
        <v>1</v>
      </c>
      <c r="G234" s="49" t="s">
        <v>256</v>
      </c>
      <c r="H234" s="117">
        <f t="shared" si="191"/>
        <v>8</v>
      </c>
      <c r="I234" s="56">
        <v>7</v>
      </c>
      <c r="J234" s="56"/>
      <c r="K234" s="56">
        <v>1</v>
      </c>
      <c r="L234" s="49" t="s">
        <v>256</v>
      </c>
      <c r="M234" s="117">
        <f t="shared" si="193"/>
        <v>8</v>
      </c>
      <c r="N234" s="56">
        <v>7</v>
      </c>
      <c r="O234" s="56"/>
      <c r="P234" s="56">
        <v>1</v>
      </c>
      <c r="Q234" s="49" t="s">
        <v>256</v>
      </c>
    </row>
    <row r="235" spans="1:17" ht="15.75" thickBot="1">
      <c r="A235" s="111"/>
      <c r="B235" s="6" t="s">
        <v>160</v>
      </c>
      <c r="C235" s="117">
        <f t="shared" si="187"/>
        <v>2</v>
      </c>
      <c r="D235" s="56">
        <v>2</v>
      </c>
      <c r="E235" s="56"/>
      <c r="F235" s="56"/>
      <c r="G235" s="49" t="s">
        <v>256</v>
      </c>
      <c r="H235" s="117">
        <f t="shared" si="191"/>
        <v>2</v>
      </c>
      <c r="I235" s="56">
        <v>2</v>
      </c>
      <c r="J235" s="56"/>
      <c r="K235" s="56"/>
      <c r="L235" s="49" t="s">
        <v>256</v>
      </c>
      <c r="M235" s="117">
        <f t="shared" si="193"/>
        <v>2</v>
      </c>
      <c r="N235" s="56">
        <v>2</v>
      </c>
      <c r="O235" s="56"/>
      <c r="P235" s="56"/>
      <c r="Q235" s="49" t="s">
        <v>256</v>
      </c>
    </row>
    <row r="236" spans="1:17" ht="45.75" thickBot="1">
      <c r="A236" s="107" t="s">
        <v>149</v>
      </c>
      <c r="B236" s="9" t="s">
        <v>108</v>
      </c>
      <c r="C236" s="117">
        <f t="shared" si="187"/>
        <v>36</v>
      </c>
      <c r="D236" s="57">
        <v>36</v>
      </c>
      <c r="E236" s="57"/>
      <c r="F236" s="49" t="s">
        <v>256</v>
      </c>
      <c r="G236" s="49" t="s">
        <v>256</v>
      </c>
      <c r="H236" s="117">
        <f t="shared" si="191"/>
        <v>50</v>
      </c>
      <c r="I236" s="57">
        <v>50</v>
      </c>
      <c r="J236" s="57"/>
      <c r="K236" s="49" t="s">
        <v>256</v>
      </c>
      <c r="L236" s="49" t="s">
        <v>256</v>
      </c>
      <c r="M236" s="117">
        <f t="shared" si="193"/>
        <v>50</v>
      </c>
      <c r="N236" s="57">
        <v>50</v>
      </c>
      <c r="O236" s="57"/>
      <c r="P236" s="49" t="s">
        <v>256</v>
      </c>
      <c r="Q236" s="49" t="s">
        <v>256</v>
      </c>
    </row>
    <row r="237" spans="1:17" ht="60.75" thickBot="1">
      <c r="A237" s="107" t="s">
        <v>110</v>
      </c>
      <c r="B237" s="9" t="s">
        <v>109</v>
      </c>
      <c r="C237" s="117">
        <f t="shared" si="187"/>
        <v>0</v>
      </c>
      <c r="D237" s="57"/>
      <c r="E237" s="49" t="s">
        <v>256</v>
      </c>
      <c r="F237" s="49" t="s">
        <v>256</v>
      </c>
      <c r="G237" s="49" t="s">
        <v>256</v>
      </c>
      <c r="H237" s="117">
        <f t="shared" si="191"/>
        <v>0</v>
      </c>
      <c r="I237" s="57"/>
      <c r="J237" s="49" t="s">
        <v>256</v>
      </c>
      <c r="K237" s="49" t="s">
        <v>256</v>
      </c>
      <c r="L237" s="49" t="s">
        <v>256</v>
      </c>
      <c r="M237" s="117">
        <f t="shared" si="193"/>
        <v>0</v>
      </c>
      <c r="N237" s="57"/>
      <c r="O237" s="49" t="s">
        <v>256</v>
      </c>
      <c r="P237" s="49" t="s">
        <v>256</v>
      </c>
      <c r="Q237" s="49" t="s">
        <v>256</v>
      </c>
    </row>
    <row r="238" spans="1:17" ht="30.75" thickBot="1">
      <c r="A238" s="107" t="s">
        <v>150</v>
      </c>
      <c r="B238" s="9" t="s">
        <v>111</v>
      </c>
      <c r="C238" s="117">
        <f t="shared" si="187"/>
        <v>11</v>
      </c>
      <c r="D238" s="57">
        <f>SUM(D239:D241)</f>
        <v>9</v>
      </c>
      <c r="E238" s="57">
        <f>SUM(E239:E241)</f>
        <v>0</v>
      </c>
      <c r="F238" s="57">
        <f>SUM(F239:F241)</f>
        <v>2</v>
      </c>
      <c r="G238" s="49" t="s">
        <v>256</v>
      </c>
      <c r="H238" s="117">
        <f t="shared" si="191"/>
        <v>11</v>
      </c>
      <c r="I238" s="57">
        <f>SUM(I239:I241)</f>
        <v>9</v>
      </c>
      <c r="J238" s="57">
        <f>SUM(J239:J241)</f>
        <v>0</v>
      </c>
      <c r="K238" s="57">
        <f>SUM(K239:K241)</f>
        <v>2</v>
      </c>
      <c r="L238" s="49" t="s">
        <v>256</v>
      </c>
      <c r="M238" s="117">
        <f t="shared" si="193"/>
        <v>11</v>
      </c>
      <c r="N238" s="57">
        <f>SUM(N239:N241)</f>
        <v>9</v>
      </c>
      <c r="O238" s="57">
        <f>SUM(O239:O241)</f>
        <v>0</v>
      </c>
      <c r="P238" s="57">
        <f>SUM(P239:P241)</f>
        <v>2</v>
      </c>
      <c r="Q238" s="49" t="s">
        <v>256</v>
      </c>
    </row>
    <row r="239" spans="1:17">
      <c r="A239" s="112"/>
      <c r="B239" s="6" t="s">
        <v>162</v>
      </c>
      <c r="C239" s="117">
        <f t="shared" si="187"/>
        <v>4</v>
      </c>
      <c r="D239" s="58">
        <v>4</v>
      </c>
      <c r="E239" s="58"/>
      <c r="F239" s="58"/>
      <c r="G239" s="49" t="s">
        <v>256</v>
      </c>
      <c r="H239" s="117">
        <f t="shared" si="191"/>
        <v>4</v>
      </c>
      <c r="I239" s="58">
        <v>4</v>
      </c>
      <c r="J239" s="58"/>
      <c r="K239" s="58"/>
      <c r="L239" s="49" t="s">
        <v>256</v>
      </c>
      <c r="M239" s="117">
        <f t="shared" si="193"/>
        <v>4</v>
      </c>
      <c r="N239" s="58">
        <v>4</v>
      </c>
      <c r="O239" s="58"/>
      <c r="P239" s="58"/>
      <c r="Q239" s="49" t="s">
        <v>256</v>
      </c>
    </row>
    <row r="240" spans="1:17" ht="15.75" thickBot="1">
      <c r="A240" s="111" t="s">
        <v>151</v>
      </c>
      <c r="B240" s="6" t="s">
        <v>392</v>
      </c>
      <c r="C240" s="117">
        <f t="shared" si="187"/>
        <v>5</v>
      </c>
      <c r="D240" s="56">
        <v>5</v>
      </c>
      <c r="E240" s="56"/>
      <c r="F240" s="56"/>
      <c r="G240" s="49" t="s">
        <v>256</v>
      </c>
      <c r="H240" s="117">
        <f t="shared" si="191"/>
        <v>5</v>
      </c>
      <c r="I240" s="56">
        <v>5</v>
      </c>
      <c r="J240" s="56"/>
      <c r="K240" s="56"/>
      <c r="L240" s="49" t="s">
        <v>256</v>
      </c>
      <c r="M240" s="117">
        <f t="shared" si="193"/>
        <v>5</v>
      </c>
      <c r="N240" s="56">
        <v>5</v>
      </c>
      <c r="O240" s="56"/>
      <c r="P240" s="56"/>
      <c r="Q240" s="49" t="s">
        <v>256</v>
      </c>
    </row>
    <row r="241" spans="1:17" ht="15.75" thickBot="1">
      <c r="A241" s="111" t="s">
        <v>152</v>
      </c>
      <c r="B241" s="6" t="s">
        <v>281</v>
      </c>
      <c r="C241" s="117">
        <f t="shared" si="187"/>
        <v>2</v>
      </c>
      <c r="D241" s="56"/>
      <c r="E241" s="56"/>
      <c r="F241" s="56">
        <v>2</v>
      </c>
      <c r="G241" s="49" t="s">
        <v>256</v>
      </c>
      <c r="H241" s="117">
        <f t="shared" si="191"/>
        <v>2</v>
      </c>
      <c r="I241" s="56"/>
      <c r="J241" s="56"/>
      <c r="K241" s="56">
        <v>2</v>
      </c>
      <c r="L241" s="49" t="s">
        <v>256</v>
      </c>
      <c r="M241" s="117">
        <f t="shared" si="193"/>
        <v>2</v>
      </c>
      <c r="N241" s="56"/>
      <c r="O241" s="56"/>
      <c r="P241" s="56">
        <v>2</v>
      </c>
      <c r="Q241" s="49" t="s">
        <v>256</v>
      </c>
    </row>
    <row r="242" spans="1:17" ht="15.75" thickBot="1">
      <c r="A242" s="111"/>
      <c r="B242" s="6"/>
      <c r="C242" s="117"/>
      <c r="D242" s="56"/>
      <c r="E242" s="56"/>
      <c r="F242" s="56"/>
      <c r="G242" s="49"/>
      <c r="H242" s="117"/>
      <c r="I242" s="56"/>
      <c r="J242" s="56"/>
      <c r="K242" s="56"/>
      <c r="L242" s="49"/>
      <c r="M242" s="117"/>
      <c r="N242" s="56"/>
      <c r="O242" s="56"/>
      <c r="P242" s="56"/>
      <c r="Q242" s="49"/>
    </row>
    <row r="243" spans="1:17" ht="15.75" thickBot="1">
      <c r="A243" s="111" t="s">
        <v>153</v>
      </c>
      <c r="B243" s="6" t="s">
        <v>295</v>
      </c>
      <c r="C243" s="117">
        <f t="shared" si="187"/>
        <v>741.2</v>
      </c>
      <c r="D243" s="56">
        <f>D159+D161+D168+D172+D176+D183+D202+D217+D225+D229+D233+D236+D237+D238</f>
        <v>457</v>
      </c>
      <c r="E243" s="56">
        <f>E183+E225+E229+E233+E236+E238</f>
        <v>0</v>
      </c>
      <c r="F243" s="56">
        <f>F183+F217+F233+F238</f>
        <v>284.2</v>
      </c>
      <c r="G243" s="56" t="s">
        <v>188</v>
      </c>
      <c r="H243" s="117">
        <f t="shared" ref="H243" si="195">SUM(I243:L243)</f>
        <v>722.8</v>
      </c>
      <c r="I243" s="56">
        <f>I159+I161+I168+I172+I176+I183+I202+I217+I225+I229+I233+I236+I237+I238</f>
        <v>480</v>
      </c>
      <c r="J243" s="56">
        <f>J183+J225+J229+J233+J236+J238</f>
        <v>0</v>
      </c>
      <c r="K243" s="56">
        <f>K183+K217+K233+K238</f>
        <v>242.8</v>
      </c>
      <c r="L243" s="56" t="s">
        <v>188</v>
      </c>
      <c r="M243" s="117">
        <f t="shared" ref="M243" si="196">SUM(N243:Q243)</f>
        <v>782.5</v>
      </c>
      <c r="N243" s="56">
        <f>N159+N161+N168+N172+N176+N183+N202+N217+N225+N229+N233+N236+N237+N238</f>
        <v>557.5</v>
      </c>
      <c r="O243" s="56">
        <f>O183+O225+O229+O233+O236+O238</f>
        <v>0</v>
      </c>
      <c r="P243" s="56">
        <f>P183+P217+P233+P238</f>
        <v>225</v>
      </c>
      <c r="Q243" s="56" t="s">
        <v>188</v>
      </c>
    </row>
    <row r="244" spans="1:17" ht="15.75" thickBot="1">
      <c r="A244" s="111"/>
      <c r="B244" s="6"/>
      <c r="C244" s="117"/>
      <c r="D244" s="56"/>
      <c r="E244" s="56"/>
      <c r="F244" s="56"/>
      <c r="G244" s="56"/>
      <c r="H244" s="117"/>
      <c r="I244" s="56"/>
      <c r="J244" s="56"/>
      <c r="K244" s="56"/>
      <c r="L244" s="56"/>
      <c r="M244" s="117"/>
      <c r="N244" s="56"/>
      <c r="O244" s="56"/>
      <c r="P244" s="56"/>
      <c r="Q244" s="56"/>
    </row>
    <row r="245" spans="1:17" ht="26.25" thickBot="1">
      <c r="A245" s="86"/>
      <c r="B245" s="66" t="s">
        <v>154</v>
      </c>
      <c r="C245" s="117">
        <f t="shared" si="187"/>
        <v>4910.8</v>
      </c>
      <c r="D245" s="25">
        <f>D75+D79+D80+D157+D243</f>
        <v>4326.1000000000004</v>
      </c>
      <c r="E245" s="25">
        <f>E75+E79+E80+E155+E157+E243</f>
        <v>56</v>
      </c>
      <c r="F245" s="25">
        <f>F75+F79+F80+F157+F243</f>
        <v>443.4</v>
      </c>
      <c r="G245" s="25">
        <f>G75+G79</f>
        <v>85.3</v>
      </c>
      <c r="H245" s="117">
        <f t="shared" ref="H245" si="197">SUM(I245:L245)</f>
        <v>4355.2000000000007</v>
      </c>
      <c r="I245" s="25">
        <f>I75+I79+I80+I157+I243</f>
        <v>3864.7000000000003</v>
      </c>
      <c r="J245" s="25">
        <f>J75+J79+J80+J155+J157+J243</f>
        <v>48</v>
      </c>
      <c r="K245" s="25">
        <f>K75+K79+K80+K157+K243</f>
        <v>369.20000000000005</v>
      </c>
      <c r="L245" s="25">
        <f>L75+L79</f>
        <v>73.3</v>
      </c>
      <c r="M245" s="117">
        <f t="shared" ref="M245" si="198">SUM(N245:Q245)</f>
        <v>4414.9000000000005</v>
      </c>
      <c r="N245" s="25">
        <f>N75+N79+N80+N157+N243</f>
        <v>3942.2000000000003</v>
      </c>
      <c r="O245" s="25">
        <f>O75+O79+O80+O155+O157+O243</f>
        <v>48</v>
      </c>
      <c r="P245" s="25">
        <f>P75+P79+P80+P157+P243</f>
        <v>351.4</v>
      </c>
      <c r="Q245" s="25">
        <f>Q75+Q79</f>
        <v>73.3</v>
      </c>
    </row>
    <row r="246" spans="1:17" ht="15.75" thickBot="1">
      <c r="A246" s="86"/>
      <c r="B246" s="66"/>
      <c r="C246" s="117"/>
      <c r="D246" s="42"/>
      <c r="E246" s="42"/>
      <c r="F246" s="42"/>
      <c r="G246" s="42"/>
      <c r="H246" s="25"/>
      <c r="I246" s="42"/>
      <c r="J246" s="42"/>
      <c r="K246" s="42"/>
      <c r="L246" s="42"/>
      <c r="M246" s="25"/>
      <c r="N246" s="42"/>
      <c r="O246" s="42"/>
      <c r="P246" s="42"/>
      <c r="Q246" s="42"/>
    </row>
    <row r="247" spans="1:17" ht="15.75" thickBot="1">
      <c r="A247" s="95"/>
      <c r="B247" s="3" t="s">
        <v>2</v>
      </c>
      <c r="C247" s="117"/>
      <c r="D247" s="50"/>
      <c r="E247" s="50"/>
      <c r="F247" s="50"/>
      <c r="G247" s="50"/>
      <c r="H247" s="36"/>
      <c r="I247" s="50"/>
      <c r="J247" s="50"/>
      <c r="K247" s="50"/>
      <c r="L247" s="50"/>
      <c r="M247" s="36"/>
      <c r="N247" s="50"/>
      <c r="O247" s="50"/>
      <c r="P247" s="50"/>
      <c r="Q247" s="50"/>
    </row>
    <row r="248" spans="1:17" ht="15.75" thickBot="1">
      <c r="A248" s="122"/>
      <c r="B248" s="2" t="s">
        <v>327</v>
      </c>
      <c r="C248" s="132">
        <f t="shared" ref="C248" si="199">SUM(D248:G248)</f>
        <v>4494.7000000000007</v>
      </c>
      <c r="D248" s="46">
        <f>D245-D253</f>
        <v>4326.1000000000004</v>
      </c>
      <c r="E248" s="50" t="s">
        <v>188</v>
      </c>
      <c r="F248" s="46">
        <f>F245-F251-F253</f>
        <v>168.59999999999997</v>
      </c>
      <c r="G248" s="46" t="s">
        <v>188</v>
      </c>
      <c r="H248" s="117">
        <f t="shared" ref="H248:H254" si="200">SUM(I248:L248)</f>
        <v>4000.5000000000005</v>
      </c>
      <c r="I248" s="46">
        <f>I245-I253</f>
        <v>3864.7000000000003</v>
      </c>
      <c r="J248" s="50" t="s">
        <v>188</v>
      </c>
      <c r="K248" s="46">
        <f>K245-K251-K253</f>
        <v>135.80000000000004</v>
      </c>
      <c r="L248" s="46" t="s">
        <v>188</v>
      </c>
      <c r="M248" s="117">
        <f t="shared" ref="M248:M254" si="201">SUM(N248:Q248)</f>
        <v>4078.0000000000005</v>
      </c>
      <c r="N248" s="46">
        <f>N245-N253</f>
        <v>3942.2000000000003</v>
      </c>
      <c r="O248" s="50" t="s">
        <v>188</v>
      </c>
      <c r="P248" s="46">
        <f>P245-P251-P253</f>
        <v>135.79999999999998</v>
      </c>
      <c r="Q248" s="46" t="s">
        <v>188</v>
      </c>
    </row>
    <row r="249" spans="1:17" ht="15.75" thickBot="1">
      <c r="A249" s="122"/>
      <c r="B249" s="2" t="s">
        <v>328</v>
      </c>
      <c r="C249" s="117">
        <f t="shared" si="187"/>
        <v>0</v>
      </c>
      <c r="D249" s="50" t="s">
        <v>188</v>
      </c>
      <c r="E249" s="50">
        <f>E245-E252</f>
        <v>0</v>
      </c>
      <c r="F249" s="50" t="s">
        <v>188</v>
      </c>
      <c r="G249" s="50" t="s">
        <v>188</v>
      </c>
      <c r="H249" s="117">
        <f t="shared" si="200"/>
        <v>0</v>
      </c>
      <c r="I249" s="50" t="s">
        <v>188</v>
      </c>
      <c r="J249" s="50">
        <f>J245-J252</f>
        <v>0</v>
      </c>
      <c r="K249" s="50" t="s">
        <v>188</v>
      </c>
      <c r="L249" s="50" t="s">
        <v>188</v>
      </c>
      <c r="M249" s="117">
        <f t="shared" si="201"/>
        <v>0</v>
      </c>
      <c r="N249" s="50" t="s">
        <v>188</v>
      </c>
      <c r="O249" s="50">
        <f>O245-O252</f>
        <v>0</v>
      </c>
      <c r="P249" s="50" t="s">
        <v>188</v>
      </c>
      <c r="Q249" s="50" t="s">
        <v>188</v>
      </c>
    </row>
    <row r="250" spans="1:17" ht="15.75" thickBot="1">
      <c r="A250" s="122"/>
      <c r="B250" s="2" t="s">
        <v>329</v>
      </c>
      <c r="C250" s="117">
        <f t="shared" si="187"/>
        <v>85.3</v>
      </c>
      <c r="D250" s="50" t="s">
        <v>188</v>
      </c>
      <c r="E250" s="50" t="s">
        <v>188</v>
      </c>
      <c r="F250" s="50" t="s">
        <v>188</v>
      </c>
      <c r="G250" s="50">
        <f>G245</f>
        <v>85.3</v>
      </c>
      <c r="H250" s="117">
        <f t="shared" si="200"/>
        <v>73.3</v>
      </c>
      <c r="I250" s="50" t="s">
        <v>188</v>
      </c>
      <c r="J250" s="50" t="s">
        <v>188</v>
      </c>
      <c r="K250" s="50" t="s">
        <v>188</v>
      </c>
      <c r="L250" s="50">
        <f>L245</f>
        <v>73.3</v>
      </c>
      <c r="M250" s="117">
        <f t="shared" si="201"/>
        <v>73.3</v>
      </c>
      <c r="N250" s="50" t="s">
        <v>188</v>
      </c>
      <c r="O250" s="50" t="s">
        <v>188</v>
      </c>
      <c r="P250" s="50" t="s">
        <v>188</v>
      </c>
      <c r="Q250" s="50">
        <f>Q245</f>
        <v>73.3</v>
      </c>
    </row>
    <row r="251" spans="1:17" ht="15.75" thickBot="1">
      <c r="A251" s="113"/>
      <c r="B251" s="88" t="s">
        <v>374</v>
      </c>
      <c r="C251" s="117">
        <f t="shared" si="187"/>
        <v>274.8</v>
      </c>
      <c r="D251" s="50" t="s">
        <v>188</v>
      </c>
      <c r="E251" s="50" t="s">
        <v>188</v>
      </c>
      <c r="F251" s="48">
        <f>F223</f>
        <v>274.8</v>
      </c>
      <c r="G251" s="48" t="s">
        <v>188</v>
      </c>
      <c r="H251" s="117">
        <f t="shared" si="200"/>
        <v>233.4</v>
      </c>
      <c r="I251" s="50" t="s">
        <v>188</v>
      </c>
      <c r="J251" s="50" t="s">
        <v>188</v>
      </c>
      <c r="K251" s="48">
        <f>K223</f>
        <v>233.4</v>
      </c>
      <c r="L251" s="48" t="s">
        <v>188</v>
      </c>
      <c r="M251" s="117">
        <f t="shared" si="201"/>
        <v>215.6</v>
      </c>
      <c r="N251" s="50" t="s">
        <v>188</v>
      </c>
      <c r="O251" s="50" t="s">
        <v>188</v>
      </c>
      <c r="P251" s="48">
        <f>P223</f>
        <v>215.6</v>
      </c>
      <c r="Q251" s="48" t="s">
        <v>188</v>
      </c>
    </row>
    <row r="252" spans="1:17" ht="15.75" thickBot="1">
      <c r="A252" s="113"/>
      <c r="B252" s="88" t="s">
        <v>375</v>
      </c>
      <c r="C252" s="117">
        <f t="shared" si="187"/>
        <v>56</v>
      </c>
      <c r="D252" s="50" t="s">
        <v>188</v>
      </c>
      <c r="E252" s="48">
        <f>E155</f>
        <v>56</v>
      </c>
      <c r="F252" s="48" t="s">
        <v>188</v>
      </c>
      <c r="G252" s="48" t="s">
        <v>256</v>
      </c>
      <c r="H252" s="117">
        <f t="shared" si="200"/>
        <v>48</v>
      </c>
      <c r="I252" s="50" t="s">
        <v>188</v>
      </c>
      <c r="J252" s="48">
        <f>J155</f>
        <v>48</v>
      </c>
      <c r="K252" s="48" t="s">
        <v>188</v>
      </c>
      <c r="L252" s="48" t="s">
        <v>256</v>
      </c>
      <c r="M252" s="117">
        <f t="shared" si="201"/>
        <v>48</v>
      </c>
      <c r="N252" s="50" t="s">
        <v>188</v>
      </c>
      <c r="O252" s="48">
        <f>O155</f>
        <v>48</v>
      </c>
      <c r="P252" s="48" t="s">
        <v>188</v>
      </c>
      <c r="Q252" s="48" t="s">
        <v>256</v>
      </c>
    </row>
    <row r="253" spans="1:17" ht="26.25" thickBot="1">
      <c r="A253" s="113"/>
      <c r="B253" s="2" t="s">
        <v>282</v>
      </c>
      <c r="C253" s="117">
        <f t="shared" si="187"/>
        <v>0</v>
      </c>
      <c r="D253" s="48"/>
      <c r="E253" s="50" t="s">
        <v>188</v>
      </c>
      <c r="F253" s="48"/>
      <c r="G253" s="48" t="s">
        <v>256</v>
      </c>
      <c r="H253" s="117">
        <f t="shared" si="200"/>
        <v>0</v>
      </c>
      <c r="I253" s="48"/>
      <c r="J253" s="50" t="s">
        <v>188</v>
      </c>
      <c r="K253" s="48"/>
      <c r="L253" s="48" t="s">
        <v>256</v>
      </c>
      <c r="M253" s="117">
        <f t="shared" si="201"/>
        <v>0</v>
      </c>
      <c r="N253" s="48"/>
      <c r="O253" s="50" t="s">
        <v>188</v>
      </c>
      <c r="P253" s="48"/>
      <c r="Q253" s="48" t="s">
        <v>256</v>
      </c>
    </row>
    <row r="254" spans="1:17" ht="15.75" thickBot="1">
      <c r="A254" s="113"/>
      <c r="B254" s="2" t="s">
        <v>48</v>
      </c>
      <c r="C254" s="121">
        <f t="shared" si="187"/>
        <v>4910.8</v>
      </c>
      <c r="D254" s="33">
        <f>SUM(D248:D253)</f>
        <v>4326.1000000000004</v>
      </c>
      <c r="E254" s="33">
        <f t="shared" ref="E254:G254" si="202">SUM(E248:E253)</f>
        <v>56</v>
      </c>
      <c r="F254" s="33">
        <f t="shared" si="202"/>
        <v>443.4</v>
      </c>
      <c r="G254" s="33">
        <f t="shared" si="202"/>
        <v>85.3</v>
      </c>
      <c r="H254" s="121">
        <f t="shared" si="200"/>
        <v>4355.2000000000007</v>
      </c>
      <c r="I254" s="33">
        <f>SUM(I248:I253)</f>
        <v>3864.7000000000003</v>
      </c>
      <c r="J254" s="33">
        <f t="shared" ref="J254" si="203">SUM(J248:J253)</f>
        <v>48</v>
      </c>
      <c r="K254" s="33">
        <f t="shared" ref="K254" si="204">SUM(K248:K253)</f>
        <v>369.20000000000005</v>
      </c>
      <c r="L254" s="33">
        <f t="shared" ref="L254" si="205">SUM(L248:L253)</f>
        <v>73.3</v>
      </c>
      <c r="M254" s="121">
        <f t="shared" si="201"/>
        <v>4414.9000000000005</v>
      </c>
      <c r="N254" s="33">
        <f>SUM(N248:N253)</f>
        <v>3942.2000000000003</v>
      </c>
      <c r="O254" s="33">
        <f t="shared" ref="O254" si="206">SUM(O248:O253)</f>
        <v>48</v>
      </c>
      <c r="P254" s="33">
        <f t="shared" ref="P254" si="207">SUM(P248:P253)</f>
        <v>351.4</v>
      </c>
      <c r="Q254" s="33">
        <f t="shared" ref="Q254" si="208">SUM(Q248:Q253)</f>
        <v>73.3</v>
      </c>
    </row>
    <row r="255" spans="1:17">
      <c r="A255" s="133"/>
      <c r="B255" s="134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</row>
    <row r="256" spans="1:17" ht="15.75">
      <c r="A256" s="114"/>
    </row>
    <row r="257" spans="1:17" s="87" customFormat="1" ht="15.75">
      <c r="A257" s="89"/>
      <c r="B257" s="87" t="s">
        <v>330</v>
      </c>
      <c r="C257" s="90"/>
      <c r="D257" s="90">
        <f>ROUND((D20*D24+D25)*0.95/1000,1)</f>
        <v>4494.7</v>
      </c>
      <c r="E257" s="90"/>
      <c r="F257" s="90"/>
      <c r="G257" s="90"/>
      <c r="H257" s="90"/>
      <c r="I257" s="90">
        <f>ROUND((I20*I24+I25)*0.95/1000,1)</f>
        <v>4000.5</v>
      </c>
      <c r="J257" s="90"/>
      <c r="K257" s="90"/>
      <c r="L257" s="90"/>
      <c r="M257" s="90"/>
      <c r="N257" s="90">
        <f>ROUND((N20*N24+N25)*0.95/1000,1)</f>
        <v>4078</v>
      </c>
      <c r="O257" s="90"/>
      <c r="P257" s="90"/>
      <c r="Q257" s="90"/>
    </row>
    <row r="258" spans="1:17" s="87" customFormat="1" ht="15.75">
      <c r="A258" s="89"/>
      <c r="C258" s="90"/>
      <c r="D258" s="90">
        <f>D257-C248</f>
        <v>0</v>
      </c>
      <c r="E258" s="90"/>
      <c r="F258" s="90"/>
      <c r="G258" s="90"/>
      <c r="H258" s="90"/>
      <c r="I258" s="90">
        <f>I257-H248</f>
        <v>0</v>
      </c>
      <c r="J258" s="90"/>
      <c r="K258" s="90"/>
      <c r="L258" s="90"/>
      <c r="M258" s="90"/>
      <c r="N258" s="90">
        <f>N257-M248</f>
        <v>0</v>
      </c>
      <c r="O258" s="90"/>
      <c r="P258" s="90"/>
      <c r="Q258" s="90"/>
    </row>
    <row r="259" spans="1:17" ht="15.75">
      <c r="A259" s="114"/>
    </row>
    <row r="260" spans="1:17" ht="18.75">
      <c r="A260" s="114" t="s">
        <v>3</v>
      </c>
      <c r="G260" s="35"/>
      <c r="L260" s="35"/>
      <c r="Q260" s="35"/>
    </row>
    <row r="261" spans="1:17" ht="18.75">
      <c r="A261" s="115" t="s">
        <v>4</v>
      </c>
    </row>
    <row r="262" spans="1:17" ht="18.75">
      <c r="A262" s="115" t="s">
        <v>5</v>
      </c>
      <c r="G262" s="35"/>
      <c r="L262" s="35"/>
      <c r="Q262" s="35"/>
    </row>
    <row r="263" spans="1:17" ht="18.75">
      <c r="A263" s="115"/>
    </row>
  </sheetData>
  <mergeCells count="14">
    <mergeCell ref="A1:Q1"/>
    <mergeCell ref="A2:Q2"/>
    <mergeCell ref="H4:L4"/>
    <mergeCell ref="M4:Q4"/>
    <mergeCell ref="M5:M6"/>
    <mergeCell ref="N5:Q5"/>
    <mergeCell ref="H5:H6"/>
    <mergeCell ref="I5:L5"/>
    <mergeCell ref="B3:G3"/>
    <mergeCell ref="A4:A6"/>
    <mergeCell ref="B4:B6"/>
    <mergeCell ref="C4:G4"/>
    <mergeCell ref="C5:C6"/>
    <mergeCell ref="D5:G5"/>
  </mergeCells>
  <pageMargins left="0.70866141732283472" right="0.70866141732283472" top="0.15748031496062992" bottom="0.15748031496062992" header="0" footer="0"/>
  <pageSetup paperSize="9" fitToHeight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M68"/>
  <sheetViews>
    <sheetView topLeftCell="A33" workbookViewId="0">
      <selection activeCell="D35" sqref="D35"/>
    </sheetView>
  </sheetViews>
  <sheetFormatPr defaultRowHeight="15"/>
  <cols>
    <col min="1" max="1" width="22.85546875" customWidth="1"/>
    <col min="2" max="2" width="10.140625" customWidth="1"/>
    <col min="3" max="3" width="11.140625" customWidth="1"/>
    <col min="4" max="5" width="9.7109375" customWidth="1"/>
    <col min="6" max="6" width="9.42578125" hidden="1" customWidth="1"/>
    <col min="7" max="7" width="11" hidden="1" customWidth="1"/>
    <col min="8" max="8" width="9.5703125" hidden="1" customWidth="1"/>
    <col min="9" max="9" width="8.5703125" hidden="1" customWidth="1"/>
    <col min="10" max="10" width="9.42578125" hidden="1" customWidth="1"/>
    <col min="11" max="11" width="11.28515625" hidden="1" customWidth="1"/>
    <col min="12" max="12" width="10" hidden="1" customWidth="1"/>
    <col min="13" max="13" width="9.7109375" hidden="1" customWidth="1"/>
  </cols>
  <sheetData>
    <row r="1" spans="1:13" s="85" customFormat="1" ht="15.75" customHeight="1">
      <c r="A1" s="164" t="s">
        <v>384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s="85" customFormat="1" ht="15.75" customHeight="1">
      <c r="A2" s="165" t="s">
        <v>389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9" customHeight="1">
      <c r="A3" s="166" t="s">
        <v>176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2.75" customHeight="1">
      <c r="A4" s="26"/>
      <c r="B4" s="162" t="s">
        <v>385</v>
      </c>
      <c r="C4" s="162"/>
      <c r="D4" s="162"/>
      <c r="E4" s="162"/>
      <c r="F4" s="161" t="s">
        <v>187</v>
      </c>
      <c r="G4" s="161"/>
      <c r="H4" s="161"/>
      <c r="I4" s="161"/>
      <c r="J4" s="161" t="s">
        <v>383</v>
      </c>
      <c r="K4" s="161"/>
      <c r="L4" s="161"/>
      <c r="M4" s="161"/>
    </row>
    <row r="5" spans="1:13" ht="12.6" customHeight="1">
      <c r="A5" s="161"/>
      <c r="B5" s="159" t="s">
        <v>49</v>
      </c>
      <c r="C5" s="161" t="s">
        <v>2</v>
      </c>
      <c r="D5" s="161"/>
      <c r="E5" s="161"/>
      <c r="F5" s="159" t="s">
        <v>49</v>
      </c>
      <c r="G5" s="161" t="s">
        <v>2</v>
      </c>
      <c r="H5" s="161"/>
      <c r="I5" s="161"/>
      <c r="J5" s="159" t="s">
        <v>49</v>
      </c>
      <c r="K5" s="161" t="s">
        <v>2</v>
      </c>
      <c r="L5" s="161"/>
      <c r="M5" s="161"/>
    </row>
    <row r="6" spans="1:13" ht="12.6" customHeight="1">
      <c r="A6" s="161"/>
      <c r="B6" s="160"/>
      <c r="C6" s="41" t="s">
        <v>377</v>
      </c>
      <c r="D6" s="37">
        <v>448</v>
      </c>
      <c r="E6" s="16">
        <v>492</v>
      </c>
      <c r="F6" s="160"/>
      <c r="G6" s="41" t="s">
        <v>377</v>
      </c>
      <c r="H6" s="37">
        <v>448</v>
      </c>
      <c r="I6" s="37">
        <v>492</v>
      </c>
      <c r="J6" s="160"/>
      <c r="K6" s="41" t="s">
        <v>377</v>
      </c>
      <c r="L6" s="37">
        <v>448</v>
      </c>
      <c r="M6" s="37">
        <v>492</v>
      </c>
    </row>
    <row r="7" spans="1:13" s="18" customFormat="1" ht="12.6" customHeight="1">
      <c r="A7" s="17" t="s">
        <v>174</v>
      </c>
      <c r="B7" s="73">
        <f>SUM(C7:E7)</f>
        <v>31.37</v>
      </c>
      <c r="C7" s="74">
        <f>Devizul!D66</f>
        <v>29.37</v>
      </c>
      <c r="D7" s="75">
        <f>Devizul!F66</f>
        <v>2</v>
      </c>
      <c r="E7" s="74" t="str">
        <f>Devizul!G66</f>
        <v>x</v>
      </c>
      <c r="F7" s="73">
        <f>SUM(G7:I7)</f>
        <v>30.71</v>
      </c>
      <c r="G7" s="74">
        <f>Devizul!I66</f>
        <v>28.71</v>
      </c>
      <c r="H7" s="75">
        <f>Devizul!K66</f>
        <v>2</v>
      </c>
      <c r="I7" s="74"/>
      <c r="J7" s="73">
        <f>SUM(K7:M7)</f>
        <v>30.71</v>
      </c>
      <c r="K7" s="74">
        <f>Devizul!N66</f>
        <v>28.71</v>
      </c>
      <c r="L7" s="75">
        <f>Devizul!P66</f>
        <v>2</v>
      </c>
      <c r="M7" s="74" t="str">
        <f>Devizul!O66</f>
        <v>x</v>
      </c>
    </row>
    <row r="8" spans="1:13" s="18" customFormat="1" ht="12" customHeight="1">
      <c r="A8" s="17" t="s">
        <v>180</v>
      </c>
      <c r="B8" s="76">
        <f t="shared" ref="B8:B10" si="0">SUM(C8:E8)</f>
        <v>217</v>
      </c>
      <c r="C8" s="75">
        <f>Devizul!D16</f>
        <v>217</v>
      </c>
      <c r="D8" s="75" t="str">
        <f>Devizul!F16</f>
        <v>x</v>
      </c>
      <c r="E8" s="75" t="str">
        <f>Devizul!G16</f>
        <v>x</v>
      </c>
      <c r="F8" s="76">
        <f t="shared" ref="F8:F10" si="1">SUM(G8:I8)</f>
        <v>223</v>
      </c>
      <c r="G8" s="75">
        <f>Devizul!H16</f>
        <v>223</v>
      </c>
      <c r="H8" s="75" t="str">
        <f>Devizul!J16</f>
        <v>x</v>
      </c>
      <c r="I8" s="75" t="str">
        <f>Devizul!K16</f>
        <v>x</v>
      </c>
      <c r="J8" s="76">
        <f t="shared" ref="J8:J10" si="2">SUM(K8:M8)</f>
        <v>220</v>
      </c>
      <c r="K8" s="75">
        <f>Devizul!M16</f>
        <v>220</v>
      </c>
      <c r="L8" s="75"/>
      <c r="M8" s="75" t="str">
        <f>Devizul!O16</f>
        <v>x</v>
      </c>
    </row>
    <row r="9" spans="1:13" s="18" customFormat="1" ht="12" customHeight="1">
      <c r="A9" s="17" t="s">
        <v>372</v>
      </c>
      <c r="B9" s="76">
        <f t="shared" si="0"/>
        <v>198</v>
      </c>
      <c r="C9" s="75">
        <f>Devizul!D20</f>
        <v>198</v>
      </c>
      <c r="D9" s="75" t="str">
        <f>Devizul!F17</f>
        <v>x</v>
      </c>
      <c r="E9" s="75" t="str">
        <f>Devizul!G17</f>
        <v>x</v>
      </c>
      <c r="F9" s="76">
        <f t="shared" si="1"/>
        <v>204</v>
      </c>
      <c r="G9" s="75">
        <f>Devizul!H20</f>
        <v>204</v>
      </c>
      <c r="H9" s="75" t="str">
        <f>Devizul!J17</f>
        <v>x</v>
      </c>
      <c r="I9" s="75" t="str">
        <f>Devizul!K17</f>
        <v>x</v>
      </c>
      <c r="J9" s="76">
        <f t="shared" si="2"/>
        <v>209</v>
      </c>
      <c r="K9" s="75">
        <f>Devizul!N20</f>
        <v>209</v>
      </c>
      <c r="L9" s="75"/>
      <c r="M9" s="75" t="str">
        <f>Devizul!O17</f>
        <v>x</v>
      </c>
    </row>
    <row r="10" spans="1:13" s="18" customFormat="1" ht="12.6" customHeight="1">
      <c r="A10" s="17" t="s">
        <v>373</v>
      </c>
      <c r="B10" s="76">
        <f t="shared" si="0"/>
        <v>11</v>
      </c>
      <c r="C10" s="75">
        <f>Devizul!D35</f>
        <v>11</v>
      </c>
      <c r="D10" s="75" t="str">
        <f>Devizul!F18</f>
        <v>x</v>
      </c>
      <c r="E10" s="75" t="str">
        <f>Devizul!G18</f>
        <v>x</v>
      </c>
      <c r="F10" s="76">
        <f t="shared" si="1"/>
        <v>11</v>
      </c>
      <c r="G10" s="75">
        <f>Devizul!H35</f>
        <v>11</v>
      </c>
      <c r="H10" s="75" t="str">
        <f>Devizul!J18</f>
        <v>x</v>
      </c>
      <c r="I10" s="75" t="str">
        <f>Devizul!K18</f>
        <v>x</v>
      </c>
      <c r="J10" s="76">
        <f t="shared" si="2"/>
        <v>11</v>
      </c>
      <c r="K10" s="75">
        <f>Devizul!N35</f>
        <v>11</v>
      </c>
      <c r="L10" s="75"/>
      <c r="M10" s="75" t="str">
        <f>Devizul!O18</f>
        <v>x</v>
      </c>
    </row>
    <row r="11" spans="1:13" s="18" customFormat="1" ht="12.6" customHeight="1">
      <c r="A11" s="19">
        <v>21</v>
      </c>
      <c r="B11" s="70">
        <f>SUM(C11:E11)</f>
        <v>4034.6</v>
      </c>
      <c r="C11" s="68">
        <f>C15+C12</f>
        <v>3883.1</v>
      </c>
      <c r="D11" s="68">
        <f t="shared" ref="D11" si="3">D15+D12</f>
        <v>151.5</v>
      </c>
      <c r="E11" s="70" t="s">
        <v>188</v>
      </c>
      <c r="F11" s="70">
        <f>SUM(G11:I11)</f>
        <v>3505.3999999999996</v>
      </c>
      <c r="G11" s="68">
        <f>G15+G12</f>
        <v>3386.7</v>
      </c>
      <c r="H11" s="68">
        <f t="shared" ref="H11" si="4">H15+H12</f>
        <v>118.7</v>
      </c>
      <c r="I11" s="70" t="s">
        <v>188</v>
      </c>
      <c r="J11" s="70">
        <f>SUM(K11:M11)</f>
        <v>3505.3999999999996</v>
      </c>
      <c r="K11" s="68">
        <f>K15+K12</f>
        <v>3386.7</v>
      </c>
      <c r="L11" s="68">
        <f t="shared" ref="L11" si="5">L15+L12</f>
        <v>118.7</v>
      </c>
      <c r="M11" s="70" t="s">
        <v>188</v>
      </c>
    </row>
    <row r="12" spans="1:13" s="18" customFormat="1" ht="12.6" customHeight="1">
      <c r="A12" s="19">
        <v>211180</v>
      </c>
      <c r="B12" s="70">
        <f t="shared" ref="B12:B40" si="6">SUM(C12:E12)</f>
        <v>3127.5</v>
      </c>
      <c r="C12" s="70">
        <f>SUM(C13:C14)</f>
        <v>3010.1</v>
      </c>
      <c r="D12" s="70">
        <f t="shared" ref="D12" si="7">SUM(D13:D14)</f>
        <v>117.4</v>
      </c>
      <c r="E12" s="70" t="s">
        <v>188</v>
      </c>
      <c r="F12" s="70">
        <f t="shared" ref="F12:F40" si="8">SUM(G12:I12)</f>
        <v>2717.2999999999997</v>
      </c>
      <c r="G12" s="70">
        <f>SUM(G13:G14)</f>
        <v>2625.2999999999997</v>
      </c>
      <c r="H12" s="70">
        <f t="shared" ref="H12" si="9">SUM(H13:H14)</f>
        <v>92</v>
      </c>
      <c r="I12" s="70" t="s">
        <v>188</v>
      </c>
      <c r="J12" s="70">
        <f t="shared" ref="J12:J40" si="10">SUM(K12:M12)</f>
        <v>2717.2999999999997</v>
      </c>
      <c r="K12" s="70">
        <f>SUM(K13:K14)</f>
        <v>2625.2999999999997</v>
      </c>
      <c r="L12" s="70">
        <f t="shared" ref="L12" si="11">SUM(L13:L14)</f>
        <v>92</v>
      </c>
      <c r="M12" s="70" t="s">
        <v>188</v>
      </c>
    </row>
    <row r="13" spans="1:13" s="18" customFormat="1" ht="12.6" customHeight="1">
      <c r="A13" s="17">
        <v>211110</v>
      </c>
      <c r="B13" s="70">
        <f t="shared" si="6"/>
        <v>2268</v>
      </c>
      <c r="C13" s="68">
        <f>Devizul!D76+Devizul!E76+Devizul!G76</f>
        <v>2189.6</v>
      </c>
      <c r="D13" s="68">
        <f>Devizul!F76</f>
        <v>78.400000000000006</v>
      </c>
      <c r="E13" s="70" t="s">
        <v>188</v>
      </c>
      <c r="F13" s="70">
        <f t="shared" si="8"/>
        <v>2267.9</v>
      </c>
      <c r="G13" s="68">
        <f>Devizul!I76+Devizul!J76+Devizul!L76</f>
        <v>2189.6</v>
      </c>
      <c r="H13" s="68">
        <f>Devizul!K76</f>
        <v>78.3</v>
      </c>
      <c r="I13" s="70" t="s">
        <v>188</v>
      </c>
      <c r="J13" s="70">
        <f t="shared" si="10"/>
        <v>2267.9</v>
      </c>
      <c r="K13" s="68">
        <f>Devizul!N76+Devizul!O76+Devizul!Q76</f>
        <v>2189.6</v>
      </c>
      <c r="L13" s="68">
        <f>Devizul!P76</f>
        <v>78.3</v>
      </c>
      <c r="M13" s="70" t="s">
        <v>188</v>
      </c>
    </row>
    <row r="14" spans="1:13" s="18" customFormat="1" ht="12.6" customHeight="1">
      <c r="A14" s="17">
        <v>211120</v>
      </c>
      <c r="B14" s="70">
        <f t="shared" si="6"/>
        <v>859.5</v>
      </c>
      <c r="C14" s="68">
        <f>Devizul!D77+Devizul!E77+Devizul!G77</f>
        <v>820.5</v>
      </c>
      <c r="D14" s="68">
        <f>Devizul!F77</f>
        <v>39</v>
      </c>
      <c r="E14" s="70" t="s">
        <v>188</v>
      </c>
      <c r="F14" s="70">
        <f t="shared" si="8"/>
        <v>449.4</v>
      </c>
      <c r="G14" s="68">
        <f>Devizul!I77+Devizul!J77+Devizul!L77</f>
        <v>435.7</v>
      </c>
      <c r="H14" s="68">
        <f>Devizul!K77</f>
        <v>13.7</v>
      </c>
      <c r="I14" s="70" t="s">
        <v>188</v>
      </c>
      <c r="J14" s="70">
        <f t="shared" si="10"/>
        <v>449.4</v>
      </c>
      <c r="K14" s="68">
        <f>Devizul!N77+Devizul!O77+Devizul!Q77</f>
        <v>435.7</v>
      </c>
      <c r="L14" s="68">
        <f>Devizul!P77</f>
        <v>13.7</v>
      </c>
      <c r="M14" s="70" t="s">
        <v>188</v>
      </c>
    </row>
    <row r="15" spans="1:13" s="18" customFormat="1" ht="12.6" customHeight="1">
      <c r="A15" s="19">
        <v>212100</v>
      </c>
      <c r="B15" s="70">
        <f t="shared" si="6"/>
        <v>907.10000000000014</v>
      </c>
      <c r="C15" s="68">
        <f>Devizul!D79+Devizul!E79+Devizul!G79</f>
        <v>873.00000000000011</v>
      </c>
      <c r="D15" s="68">
        <f>Devizul!F79</f>
        <v>34.1</v>
      </c>
      <c r="E15" s="70" t="s">
        <v>188</v>
      </c>
      <c r="F15" s="70">
        <f t="shared" si="8"/>
        <v>788.1</v>
      </c>
      <c r="G15" s="68">
        <f>Devizul!I79+Devizul!J79+Devizul!L79</f>
        <v>761.4</v>
      </c>
      <c r="H15" s="68">
        <f>Devizul!K79</f>
        <v>26.700000000000003</v>
      </c>
      <c r="I15" s="70" t="s">
        <v>188</v>
      </c>
      <c r="J15" s="70">
        <f t="shared" si="10"/>
        <v>788.1</v>
      </c>
      <c r="K15" s="68">
        <f>Devizul!N79+Devizul!O79+Devizul!Q79</f>
        <v>761.4</v>
      </c>
      <c r="L15" s="68">
        <f>Devizul!P79</f>
        <v>26.700000000000003</v>
      </c>
      <c r="M15" s="70" t="s">
        <v>188</v>
      </c>
    </row>
    <row r="16" spans="1:13" s="18" customFormat="1" ht="12.6" customHeight="1">
      <c r="A16" s="19">
        <v>22</v>
      </c>
      <c r="B16" s="70">
        <f t="shared" si="6"/>
        <v>76.500000000000014</v>
      </c>
      <c r="C16" s="70">
        <f>SUM(C17:C32)</f>
        <v>69.300000000000011</v>
      </c>
      <c r="D16" s="70">
        <f t="shared" ref="D16" si="12">SUM(D17:D32)</f>
        <v>7.2</v>
      </c>
      <c r="E16" s="70" t="s">
        <v>188</v>
      </c>
      <c r="F16" s="70">
        <f t="shared" si="8"/>
        <v>76.500000000000014</v>
      </c>
      <c r="G16" s="70">
        <f>SUM(G17:G32)</f>
        <v>69.300000000000011</v>
      </c>
      <c r="H16" s="70">
        <f t="shared" ref="H16" si="13">SUM(H17:H32)</f>
        <v>7.2</v>
      </c>
      <c r="I16" s="70" t="s">
        <v>188</v>
      </c>
      <c r="J16" s="70">
        <f t="shared" si="10"/>
        <v>76.500000000000014</v>
      </c>
      <c r="K16" s="70">
        <f>SUM(K17:K32)</f>
        <v>69.300000000000011</v>
      </c>
      <c r="L16" s="70">
        <f t="shared" ref="L16" si="14">SUM(L17:L32)</f>
        <v>7.2</v>
      </c>
      <c r="M16" s="70" t="s">
        <v>188</v>
      </c>
    </row>
    <row r="17" spans="1:13" s="18" customFormat="1" ht="12.6" customHeight="1">
      <c r="A17" s="17">
        <v>222110</v>
      </c>
      <c r="B17" s="70">
        <f t="shared" si="6"/>
        <v>43.900000000000006</v>
      </c>
      <c r="C17" s="68">
        <f>Devizul!D81+Devizul!E81</f>
        <v>38.700000000000003</v>
      </c>
      <c r="D17" s="68">
        <f>Devizul!F81</f>
        <v>5.2</v>
      </c>
      <c r="E17" s="68" t="str">
        <f>Devizul!G81</f>
        <v>x</v>
      </c>
      <c r="F17" s="70">
        <f t="shared" si="8"/>
        <v>43.900000000000006</v>
      </c>
      <c r="G17" s="68">
        <f>Devizul!I81+Devizul!J81</f>
        <v>38.700000000000003</v>
      </c>
      <c r="H17" s="68">
        <f>Devizul!K81</f>
        <v>5.2</v>
      </c>
      <c r="I17" s="68" t="str">
        <f>Devizul!L81</f>
        <v>x</v>
      </c>
      <c r="J17" s="70">
        <f t="shared" si="10"/>
        <v>43.900000000000006</v>
      </c>
      <c r="K17" s="68">
        <f>Devizul!N81+Devizul!O81</f>
        <v>38.700000000000003</v>
      </c>
      <c r="L17" s="68">
        <f>Devizul!P81</f>
        <v>5.2</v>
      </c>
      <c r="M17" s="68" t="str">
        <f>Devizul!Q81</f>
        <v>x</v>
      </c>
    </row>
    <row r="18" spans="1:13" s="18" customFormat="1" ht="12.6" customHeight="1">
      <c r="A18" s="17">
        <v>222120</v>
      </c>
      <c r="B18" s="70">
        <f t="shared" si="6"/>
        <v>0</v>
      </c>
      <c r="C18" s="68">
        <f>Devizul!D86+Devizul!E86</f>
        <v>0</v>
      </c>
      <c r="D18" s="68">
        <f>Devizul!F86</f>
        <v>0</v>
      </c>
      <c r="E18" s="68" t="str">
        <f>Devizul!G86</f>
        <v>x</v>
      </c>
      <c r="F18" s="70">
        <f t="shared" si="8"/>
        <v>0</v>
      </c>
      <c r="G18" s="68">
        <f>Devizul!I86+Devizul!J86</f>
        <v>0</v>
      </c>
      <c r="H18" s="68">
        <f>Devizul!K86</f>
        <v>0</v>
      </c>
      <c r="I18" s="68" t="str">
        <f>Devizul!L86</f>
        <v>x</v>
      </c>
      <c r="J18" s="70">
        <f t="shared" si="10"/>
        <v>0</v>
      </c>
      <c r="K18" s="68">
        <f>Devizul!N86+Devizul!O86</f>
        <v>0</v>
      </c>
      <c r="L18" s="68">
        <f>Devizul!P86</f>
        <v>0</v>
      </c>
      <c r="M18" s="68" t="str">
        <f>Devizul!Q86</f>
        <v>x</v>
      </c>
    </row>
    <row r="19" spans="1:13" s="18" customFormat="1" ht="12.6" customHeight="1">
      <c r="A19" s="17">
        <v>222140</v>
      </c>
      <c r="B19" s="70">
        <f t="shared" si="6"/>
        <v>6</v>
      </c>
      <c r="C19" s="68">
        <f>Devizul!D91+Devizul!E91</f>
        <v>4</v>
      </c>
      <c r="D19" s="68">
        <f>Devizul!F91</f>
        <v>2</v>
      </c>
      <c r="E19" s="68" t="str">
        <f>Devizul!G91</f>
        <v>x</v>
      </c>
      <c r="F19" s="70">
        <f t="shared" si="8"/>
        <v>6</v>
      </c>
      <c r="G19" s="68">
        <f>Devizul!I91+Devizul!J91</f>
        <v>4</v>
      </c>
      <c r="H19" s="68">
        <f>Devizul!K91</f>
        <v>2</v>
      </c>
      <c r="I19" s="68" t="str">
        <f>Devizul!L91</f>
        <v>x</v>
      </c>
      <c r="J19" s="70">
        <f t="shared" si="10"/>
        <v>6</v>
      </c>
      <c r="K19" s="68">
        <f>Devizul!N91+Devizul!O91</f>
        <v>4</v>
      </c>
      <c r="L19" s="68">
        <f>Devizul!P91</f>
        <v>2</v>
      </c>
      <c r="M19" s="68" t="str">
        <f>Devizul!Q91</f>
        <v>x</v>
      </c>
    </row>
    <row r="20" spans="1:13" s="18" customFormat="1" ht="12.6" customHeight="1">
      <c r="A20" s="17">
        <v>222190</v>
      </c>
      <c r="B20" s="70">
        <f t="shared" si="6"/>
        <v>0</v>
      </c>
      <c r="C20" s="68">
        <f>Devizul!D96+Devizul!E96</f>
        <v>0</v>
      </c>
      <c r="D20" s="68">
        <f>Devizul!F96</f>
        <v>0</v>
      </c>
      <c r="E20" s="68" t="str">
        <f>Devizul!G96</f>
        <v>x</v>
      </c>
      <c r="F20" s="70">
        <f t="shared" si="8"/>
        <v>0</v>
      </c>
      <c r="G20" s="68">
        <f>Devizul!I96+Devizul!J96</f>
        <v>0</v>
      </c>
      <c r="H20" s="68">
        <f>Devizul!K96</f>
        <v>0</v>
      </c>
      <c r="I20" s="68" t="str">
        <f>Devizul!L96</f>
        <v>x</v>
      </c>
      <c r="J20" s="70">
        <f t="shared" si="10"/>
        <v>0</v>
      </c>
      <c r="K20" s="68">
        <f>Devizul!N96+Devizul!O96</f>
        <v>0</v>
      </c>
      <c r="L20" s="68">
        <f>Devizul!P96</f>
        <v>0</v>
      </c>
      <c r="M20" s="68" t="str">
        <f>Devizul!Q96</f>
        <v>x</v>
      </c>
    </row>
    <row r="21" spans="1:13" s="18" customFormat="1" ht="12.6" customHeight="1">
      <c r="A21" s="17">
        <v>222210</v>
      </c>
      <c r="B21" s="70">
        <f t="shared" si="6"/>
        <v>11.4</v>
      </c>
      <c r="C21" s="68">
        <f>Devizul!D100+Devizul!E100</f>
        <v>11.4</v>
      </c>
      <c r="D21" s="68" t="str">
        <f>Devizul!F100</f>
        <v>х</v>
      </c>
      <c r="E21" s="68" t="str">
        <f>Devizul!G100</f>
        <v>x</v>
      </c>
      <c r="F21" s="70">
        <f t="shared" si="8"/>
        <v>11.4</v>
      </c>
      <c r="G21" s="68">
        <f>Devizul!I100+Devizul!J100</f>
        <v>11.4</v>
      </c>
      <c r="H21" s="68" t="str">
        <f>Devizul!K100</f>
        <v>х</v>
      </c>
      <c r="I21" s="68" t="str">
        <f>Devizul!L100</f>
        <v>x</v>
      </c>
      <c r="J21" s="70">
        <f t="shared" si="10"/>
        <v>11.4</v>
      </c>
      <c r="K21" s="68">
        <f>Devizul!N100+Devizul!O100</f>
        <v>11.4</v>
      </c>
      <c r="L21" s="68" t="str">
        <f>Devizul!P100</f>
        <v>х</v>
      </c>
      <c r="M21" s="68" t="str">
        <f>Devizul!Q100</f>
        <v>x</v>
      </c>
    </row>
    <row r="22" spans="1:13" s="18" customFormat="1" ht="12.6" customHeight="1">
      <c r="A22" s="17">
        <v>222220</v>
      </c>
      <c r="B22" s="70">
        <f t="shared" si="6"/>
        <v>1.6</v>
      </c>
      <c r="C22" s="68">
        <f>Devizul!D105+Devizul!E105</f>
        <v>1.6</v>
      </c>
      <c r="D22" s="68" t="str">
        <f>Devizul!F100</f>
        <v>х</v>
      </c>
      <c r="E22" s="68" t="str">
        <f>Devizul!G100</f>
        <v>x</v>
      </c>
      <c r="F22" s="70">
        <f t="shared" si="8"/>
        <v>1.6</v>
      </c>
      <c r="G22" s="68">
        <f>Devizul!I105+Devizul!J105</f>
        <v>1.6</v>
      </c>
      <c r="H22" s="68" t="str">
        <f>Devizul!K100</f>
        <v>х</v>
      </c>
      <c r="I22" s="68" t="str">
        <f>Devizul!L100</f>
        <v>x</v>
      </c>
      <c r="J22" s="70">
        <f t="shared" si="10"/>
        <v>1.6</v>
      </c>
      <c r="K22" s="68">
        <f>Devizul!N105+Devizul!O105</f>
        <v>1.6</v>
      </c>
      <c r="L22" s="68" t="str">
        <f>Devizul!P100</f>
        <v>х</v>
      </c>
      <c r="M22" s="68" t="str">
        <f>Devizul!Q100</f>
        <v>x</v>
      </c>
    </row>
    <row r="23" spans="1:13" s="18" customFormat="1" ht="12.6" customHeight="1">
      <c r="A23" s="17">
        <v>222300</v>
      </c>
      <c r="B23" s="70">
        <f t="shared" ref="B23" si="15">SUM(C23:E23)</f>
        <v>0</v>
      </c>
      <c r="C23" s="68">
        <f>Devizul!D110+Devizul!E110</f>
        <v>0</v>
      </c>
      <c r="D23" s="68" t="str">
        <f>Devizul!F110</f>
        <v>х</v>
      </c>
      <c r="E23" s="68" t="str">
        <f>Devizul!G110</f>
        <v>x</v>
      </c>
      <c r="F23" s="70">
        <f t="shared" si="8"/>
        <v>0</v>
      </c>
      <c r="G23" s="68">
        <f>Devizul!I110+Devizul!J110</f>
        <v>0</v>
      </c>
      <c r="H23" s="68" t="str">
        <f>Devizul!K110</f>
        <v>х</v>
      </c>
      <c r="I23" s="68" t="str">
        <f>Devizul!L110</f>
        <v>x</v>
      </c>
      <c r="J23" s="70">
        <f t="shared" si="10"/>
        <v>0</v>
      </c>
      <c r="K23" s="68">
        <f>Devizul!N110+Devizul!O110</f>
        <v>0</v>
      </c>
      <c r="L23" s="68" t="str">
        <f>Devizul!P110</f>
        <v>х</v>
      </c>
      <c r="M23" s="68" t="str">
        <f>Devizul!Q110</f>
        <v>x</v>
      </c>
    </row>
    <row r="24" spans="1:13" s="18" customFormat="1" ht="12.6" customHeight="1">
      <c r="A24" s="17">
        <v>222400</v>
      </c>
      <c r="B24" s="70">
        <f t="shared" si="6"/>
        <v>0</v>
      </c>
      <c r="C24" s="68">
        <f>Devizul!D111+Devizul!E111</f>
        <v>0</v>
      </c>
      <c r="D24" s="68" t="str">
        <f>Devizul!F111</f>
        <v>х</v>
      </c>
      <c r="E24" s="68" t="str">
        <f>Devizul!G111</f>
        <v>x</v>
      </c>
      <c r="F24" s="70">
        <f t="shared" si="8"/>
        <v>0</v>
      </c>
      <c r="G24" s="68">
        <f>Devizul!I111+Devizul!J111</f>
        <v>0</v>
      </c>
      <c r="H24" s="68" t="str">
        <f>Devizul!K111</f>
        <v>х</v>
      </c>
      <c r="I24" s="68" t="str">
        <f>Devizul!L111</f>
        <v>x</v>
      </c>
      <c r="J24" s="70">
        <f t="shared" si="10"/>
        <v>0</v>
      </c>
      <c r="K24" s="68">
        <f>Devizul!N111+Devizul!O111</f>
        <v>0</v>
      </c>
      <c r="L24" s="68" t="str">
        <f>Devizul!P111</f>
        <v>х</v>
      </c>
      <c r="M24" s="68" t="str">
        <f>Devizul!Q111</f>
        <v>x</v>
      </c>
    </row>
    <row r="25" spans="1:13" s="18" customFormat="1" ht="12.6" customHeight="1">
      <c r="A25" s="17">
        <v>222500</v>
      </c>
      <c r="B25" s="70">
        <f t="shared" si="6"/>
        <v>5</v>
      </c>
      <c r="C25" s="68">
        <f>Devizul!D118+Devizul!E118</f>
        <v>5</v>
      </c>
      <c r="D25" s="68" t="str">
        <f>Devizul!F118</f>
        <v>х</v>
      </c>
      <c r="E25" s="68" t="str">
        <f>Devizul!G118</f>
        <v>x</v>
      </c>
      <c r="F25" s="70">
        <f t="shared" si="8"/>
        <v>5</v>
      </c>
      <c r="G25" s="68">
        <f>Devizul!I118+Devizul!J118</f>
        <v>5</v>
      </c>
      <c r="H25" s="68" t="str">
        <f>Devizul!K118</f>
        <v>х</v>
      </c>
      <c r="I25" s="68" t="str">
        <f>Devizul!L118</f>
        <v>x</v>
      </c>
      <c r="J25" s="70">
        <f t="shared" si="10"/>
        <v>5</v>
      </c>
      <c r="K25" s="68">
        <f>Devizul!N118+Devizul!O118</f>
        <v>5</v>
      </c>
      <c r="L25" s="68" t="str">
        <f>Devizul!P118</f>
        <v>х</v>
      </c>
      <c r="M25" s="68" t="str">
        <f>Devizul!Q118</f>
        <v>x</v>
      </c>
    </row>
    <row r="26" spans="1:13" s="18" customFormat="1" ht="12.6" customHeight="1">
      <c r="A26" s="17">
        <v>222600</v>
      </c>
      <c r="B26" s="70">
        <f t="shared" si="6"/>
        <v>2.7</v>
      </c>
      <c r="C26" s="68">
        <f>Devizul!D123+Devizul!E123</f>
        <v>2.7</v>
      </c>
      <c r="D26" s="68" t="str">
        <f>Devizul!F123</f>
        <v>х</v>
      </c>
      <c r="E26" s="68" t="str">
        <f>Devizul!G123</f>
        <v>x</v>
      </c>
      <c r="F26" s="70">
        <f t="shared" si="8"/>
        <v>2.7</v>
      </c>
      <c r="G26" s="68">
        <f>Devizul!I123+Devizul!J123</f>
        <v>2.7</v>
      </c>
      <c r="H26" s="68" t="str">
        <f>Devizul!K123</f>
        <v>х</v>
      </c>
      <c r="I26" s="68" t="str">
        <f>Devizul!L123</f>
        <v>x</v>
      </c>
      <c r="J26" s="70">
        <f t="shared" si="10"/>
        <v>2.7</v>
      </c>
      <c r="K26" s="68">
        <f>Devizul!N123+Devizul!O123</f>
        <v>2.7</v>
      </c>
      <c r="L26" s="68" t="str">
        <f>Devizul!P123</f>
        <v>х</v>
      </c>
      <c r="M26" s="68" t="str">
        <f>Devizul!Q123</f>
        <v>x</v>
      </c>
    </row>
    <row r="27" spans="1:13" s="18" customFormat="1" ht="12.6" customHeight="1">
      <c r="A27" s="17">
        <v>222710</v>
      </c>
      <c r="B27" s="70">
        <f t="shared" si="6"/>
        <v>5.9</v>
      </c>
      <c r="C27" s="68">
        <f>Devizul!D131+Devizul!E131</f>
        <v>5.9</v>
      </c>
      <c r="D27" s="68" t="str">
        <f>Devizul!F131</f>
        <v>х</v>
      </c>
      <c r="E27" s="68" t="str">
        <f>Devizul!G131</f>
        <v>x</v>
      </c>
      <c r="F27" s="70">
        <f t="shared" si="8"/>
        <v>5.9</v>
      </c>
      <c r="G27" s="68">
        <f>Devizul!I131+Devizul!J131</f>
        <v>5.9</v>
      </c>
      <c r="H27" s="68" t="str">
        <f>Devizul!K131</f>
        <v>х</v>
      </c>
      <c r="I27" s="68" t="str">
        <f>Devizul!L131</f>
        <v>x</v>
      </c>
      <c r="J27" s="70">
        <f t="shared" si="10"/>
        <v>5.9</v>
      </c>
      <c r="K27" s="68">
        <f>Devizul!N131+Devizul!O131</f>
        <v>5.9</v>
      </c>
      <c r="L27" s="68" t="str">
        <f>Devizul!P131</f>
        <v>х</v>
      </c>
      <c r="M27" s="68" t="str">
        <f>Devizul!Q131</f>
        <v>x</v>
      </c>
    </row>
    <row r="28" spans="1:13" s="18" customFormat="1" ht="12.6" customHeight="1">
      <c r="A28" s="17">
        <v>222810</v>
      </c>
      <c r="B28" s="70">
        <f t="shared" si="6"/>
        <v>0</v>
      </c>
      <c r="C28" s="68">
        <f>Devizul!D137+Devizul!E137</f>
        <v>0</v>
      </c>
      <c r="D28" s="68" t="str">
        <f>Devizul!F137</f>
        <v>х</v>
      </c>
      <c r="E28" s="68" t="str">
        <f>Devizul!G137</f>
        <v>x</v>
      </c>
      <c r="F28" s="70">
        <f t="shared" si="8"/>
        <v>0</v>
      </c>
      <c r="G28" s="68">
        <f>Devizul!I137+Devizul!J137</f>
        <v>0</v>
      </c>
      <c r="H28" s="68" t="str">
        <f>Devizul!K137</f>
        <v>х</v>
      </c>
      <c r="I28" s="68" t="str">
        <f>Devizul!L137</f>
        <v>x</v>
      </c>
      <c r="J28" s="70">
        <f t="shared" si="10"/>
        <v>0</v>
      </c>
      <c r="K28" s="68">
        <f>Devizul!N137+Devizul!O137</f>
        <v>0</v>
      </c>
      <c r="L28" s="68" t="str">
        <f>Devizul!P137</f>
        <v>х</v>
      </c>
      <c r="M28" s="68" t="str">
        <f>Devizul!Q137</f>
        <v>x</v>
      </c>
    </row>
    <row r="29" spans="1:13" s="18" customFormat="1" ht="12.6" customHeight="1">
      <c r="A29" s="17">
        <v>222940</v>
      </c>
      <c r="B29" s="70">
        <f t="shared" ref="B29" si="16">SUM(C29:E29)</f>
        <v>0</v>
      </c>
      <c r="C29" s="68">
        <f>Devizul!D142+Devizul!E142</f>
        <v>0</v>
      </c>
      <c r="D29" s="68" t="str">
        <f>Devizul!F142</f>
        <v>х</v>
      </c>
      <c r="E29" s="68" t="str">
        <f>Devizul!G142</f>
        <v>x</v>
      </c>
      <c r="F29" s="70">
        <f t="shared" si="8"/>
        <v>0</v>
      </c>
      <c r="G29" s="68">
        <f>Devizul!I142+Devizul!J142</f>
        <v>0</v>
      </c>
      <c r="H29" s="68" t="str">
        <f>Devizul!K142</f>
        <v>х</v>
      </c>
      <c r="I29" s="68" t="str">
        <f>Devizul!L142</f>
        <v>x</v>
      </c>
      <c r="J29" s="70">
        <f t="shared" si="10"/>
        <v>0</v>
      </c>
      <c r="K29" s="68">
        <f>Devizul!N142+Devizul!O142</f>
        <v>0</v>
      </c>
      <c r="L29" s="68" t="str">
        <f>Devizul!P142</f>
        <v>х</v>
      </c>
      <c r="M29" s="68" t="str">
        <f>Devizul!Q142</f>
        <v>x</v>
      </c>
    </row>
    <row r="30" spans="1:13" s="18" customFormat="1" ht="12.6" customHeight="1">
      <c r="A30" s="17">
        <v>222970</v>
      </c>
      <c r="B30" s="70">
        <f t="shared" si="6"/>
        <v>0</v>
      </c>
      <c r="C30" s="68">
        <f>Devizul!D144+Devizul!E144</f>
        <v>0</v>
      </c>
      <c r="D30" s="68">
        <f>Devizul!F144</f>
        <v>0</v>
      </c>
      <c r="E30" s="68" t="str">
        <f>Devizul!G144</f>
        <v>x</v>
      </c>
      <c r="F30" s="70">
        <f t="shared" si="8"/>
        <v>0</v>
      </c>
      <c r="G30" s="68">
        <f>Devizul!I144+Devizul!J144</f>
        <v>0</v>
      </c>
      <c r="H30" s="68">
        <f>Devizul!K144</f>
        <v>0</v>
      </c>
      <c r="I30" s="68" t="str">
        <f>Devizul!L144</f>
        <v>x</v>
      </c>
      <c r="J30" s="70">
        <f t="shared" si="10"/>
        <v>0</v>
      </c>
      <c r="K30" s="68">
        <f>Devizul!N144+Devizul!O144</f>
        <v>0</v>
      </c>
      <c r="L30" s="68">
        <f>Devizul!P144</f>
        <v>0</v>
      </c>
      <c r="M30" s="68" t="str">
        <f>Devizul!Q144</f>
        <v>x</v>
      </c>
    </row>
    <row r="31" spans="1:13" s="18" customFormat="1" ht="12.6" customHeight="1">
      <c r="A31" s="17">
        <v>222980</v>
      </c>
      <c r="B31" s="70">
        <f t="shared" si="6"/>
        <v>0</v>
      </c>
      <c r="C31" s="68">
        <f>Devizul!D148+Devizul!E148</f>
        <v>0</v>
      </c>
      <c r="D31" s="68" t="str">
        <f>Devizul!F148</f>
        <v>х</v>
      </c>
      <c r="E31" s="68" t="str">
        <f>Devizul!G148</f>
        <v>x</v>
      </c>
      <c r="F31" s="70">
        <f t="shared" si="8"/>
        <v>0</v>
      </c>
      <c r="G31" s="68">
        <f>Devizul!I148+Devizul!J148</f>
        <v>0</v>
      </c>
      <c r="H31" s="68" t="str">
        <f>Devizul!K148</f>
        <v>х</v>
      </c>
      <c r="I31" s="68" t="str">
        <f>Devizul!L148</f>
        <v>x</v>
      </c>
      <c r="J31" s="70">
        <f t="shared" si="10"/>
        <v>0</v>
      </c>
      <c r="K31" s="68">
        <f>Devizul!N148+Devizul!O148</f>
        <v>0</v>
      </c>
      <c r="L31" s="68" t="str">
        <f>Devizul!P148</f>
        <v>х</v>
      </c>
      <c r="M31" s="68" t="str">
        <f>Devizul!Q148</f>
        <v>x</v>
      </c>
    </row>
    <row r="32" spans="1:13" s="18" customFormat="1" ht="12.6" customHeight="1">
      <c r="A32" s="17">
        <v>222990</v>
      </c>
      <c r="B32" s="70">
        <f t="shared" si="6"/>
        <v>0</v>
      </c>
      <c r="C32" s="68">
        <f>Devizul!D149+Devizul!E149</f>
        <v>0</v>
      </c>
      <c r="D32" s="68" t="str">
        <f>Devizul!F149</f>
        <v>х</v>
      </c>
      <c r="E32" s="68" t="str">
        <f>Devizul!G149</f>
        <v>x</v>
      </c>
      <c r="F32" s="70">
        <f t="shared" si="8"/>
        <v>0</v>
      </c>
      <c r="G32" s="68">
        <f>Devizul!I149+Devizul!J149</f>
        <v>0</v>
      </c>
      <c r="H32" s="68" t="str">
        <f>Devizul!K149</f>
        <v>х</v>
      </c>
      <c r="I32" s="68" t="str">
        <f>Devizul!L149</f>
        <v>x</v>
      </c>
      <c r="J32" s="70">
        <f t="shared" si="10"/>
        <v>0</v>
      </c>
      <c r="K32" s="68">
        <f>Devizul!N149+Devizul!O149</f>
        <v>0</v>
      </c>
      <c r="L32" s="68" t="str">
        <f>Devizul!P149</f>
        <v>х</v>
      </c>
      <c r="M32" s="68" t="str">
        <f>Devizul!Q149</f>
        <v>x</v>
      </c>
    </row>
    <row r="33" spans="1:13" s="18" customFormat="1" ht="12.6" customHeight="1">
      <c r="A33" s="19">
        <v>27</v>
      </c>
      <c r="B33" s="70">
        <f t="shared" si="6"/>
        <v>58.5</v>
      </c>
      <c r="C33" s="70">
        <f>SUM(C34:C35)</f>
        <v>2</v>
      </c>
      <c r="D33" s="70">
        <f t="shared" ref="D33:E33" si="17">SUM(D34:D35)</f>
        <v>0.5</v>
      </c>
      <c r="E33" s="70">
        <f t="shared" si="17"/>
        <v>56</v>
      </c>
      <c r="F33" s="70">
        <f t="shared" si="8"/>
        <v>50.5</v>
      </c>
      <c r="G33" s="70">
        <f>SUM(G34:G35)</f>
        <v>2</v>
      </c>
      <c r="H33" s="70">
        <f t="shared" ref="H33" si="18">SUM(H34:H35)</f>
        <v>0.5</v>
      </c>
      <c r="I33" s="70">
        <f t="shared" ref="I33" si="19">SUM(I34:I35)</f>
        <v>48</v>
      </c>
      <c r="J33" s="70">
        <f t="shared" si="10"/>
        <v>50.5</v>
      </c>
      <c r="K33" s="70">
        <f>SUM(K34:K35)</f>
        <v>2</v>
      </c>
      <c r="L33" s="70">
        <f t="shared" ref="L33" si="20">SUM(L34:L35)</f>
        <v>0.5</v>
      </c>
      <c r="M33" s="70">
        <f t="shared" ref="M33" si="21">SUM(M34:M35)</f>
        <v>48</v>
      </c>
    </row>
    <row r="34" spans="1:13" s="18" customFormat="1" ht="12.6" customHeight="1">
      <c r="A34" s="17">
        <v>272500</v>
      </c>
      <c r="B34" s="70">
        <f t="shared" si="6"/>
        <v>56</v>
      </c>
      <c r="C34" s="68" t="str">
        <f>Devizul!D155</f>
        <v>х</v>
      </c>
      <c r="D34" s="68" t="str">
        <f>Devizul!F155</f>
        <v>х</v>
      </c>
      <c r="E34" s="68">
        <f>Devizul!E155</f>
        <v>56</v>
      </c>
      <c r="F34" s="70">
        <f t="shared" si="8"/>
        <v>48</v>
      </c>
      <c r="G34" s="68" t="str">
        <f>Devizul!I155</f>
        <v>х</v>
      </c>
      <c r="H34" s="68" t="str">
        <f>Devizul!K155</f>
        <v>х</v>
      </c>
      <c r="I34" s="68">
        <f>Devizul!J155</f>
        <v>48</v>
      </c>
      <c r="J34" s="70">
        <f t="shared" si="10"/>
        <v>48</v>
      </c>
      <c r="K34" s="68" t="str">
        <f>Devizul!N155</f>
        <v>х</v>
      </c>
      <c r="L34" s="68" t="str">
        <f>Devizul!P155</f>
        <v>х</v>
      </c>
      <c r="M34" s="68">
        <f>Devizul!O155</f>
        <v>48</v>
      </c>
    </row>
    <row r="35" spans="1:13" s="18" customFormat="1" ht="12.6" customHeight="1">
      <c r="A35" s="17">
        <v>273500</v>
      </c>
      <c r="B35" s="70">
        <f t="shared" si="6"/>
        <v>2.5</v>
      </c>
      <c r="C35" s="68">
        <f>Devizul!D157+Devizul!E157</f>
        <v>2</v>
      </c>
      <c r="D35" s="68">
        <f>Devizul!F157</f>
        <v>0.5</v>
      </c>
      <c r="E35" s="68" t="str">
        <f>Devizul!G157</f>
        <v>х</v>
      </c>
      <c r="F35" s="70">
        <f t="shared" si="8"/>
        <v>2.5</v>
      </c>
      <c r="G35" s="68">
        <f>Devizul!I157+Devizul!J157</f>
        <v>2</v>
      </c>
      <c r="H35" s="68">
        <f>Devizul!K157</f>
        <v>0.5</v>
      </c>
      <c r="I35" s="68" t="str">
        <f>Devizul!L157</f>
        <v>х</v>
      </c>
      <c r="J35" s="70">
        <f t="shared" si="10"/>
        <v>2.5</v>
      </c>
      <c r="K35" s="68">
        <f>Devizul!N157+Devizul!O157</f>
        <v>2</v>
      </c>
      <c r="L35" s="68">
        <f>Devizul!P157</f>
        <v>0.5</v>
      </c>
      <c r="M35" s="68" t="str">
        <f>Devizul!Q157</f>
        <v>х</v>
      </c>
    </row>
    <row r="36" spans="1:13" s="18" customFormat="1" ht="12.6" customHeight="1">
      <c r="A36" s="19">
        <v>31</v>
      </c>
      <c r="B36" s="70">
        <f t="shared" si="6"/>
        <v>70</v>
      </c>
      <c r="C36" s="70">
        <f>SUM(C37:C41)</f>
        <v>70</v>
      </c>
      <c r="D36" s="70">
        <f t="shared" ref="D36" si="22">SUM(D37:D41)</f>
        <v>0</v>
      </c>
      <c r="E36" s="70" t="s">
        <v>188</v>
      </c>
      <c r="F36" s="70">
        <f t="shared" si="8"/>
        <v>79</v>
      </c>
      <c r="G36" s="70">
        <f>SUM(G37:G41)</f>
        <v>79</v>
      </c>
      <c r="H36" s="70">
        <f t="shared" ref="H36" si="23">SUM(H37:H41)</f>
        <v>0</v>
      </c>
      <c r="I36" s="70" t="s">
        <v>188</v>
      </c>
      <c r="J36" s="70">
        <f t="shared" si="10"/>
        <v>156.5</v>
      </c>
      <c r="K36" s="70">
        <f>SUM(K37:K41)</f>
        <v>156.5</v>
      </c>
      <c r="L36" s="70">
        <f t="shared" ref="L36" si="24">SUM(L37:L41)</f>
        <v>0</v>
      </c>
      <c r="M36" s="70" t="s">
        <v>188</v>
      </c>
    </row>
    <row r="37" spans="1:13" s="18" customFormat="1" ht="12.6" customHeight="1">
      <c r="A37" s="17">
        <v>311120</v>
      </c>
      <c r="B37" s="70">
        <f t="shared" si="6"/>
        <v>70</v>
      </c>
      <c r="C37" s="68">
        <f>Devizul!D159</f>
        <v>70</v>
      </c>
      <c r="D37" s="68" t="str">
        <f>Devizul!F159</f>
        <v>х</v>
      </c>
      <c r="E37" s="68" t="str">
        <f>Devizul!G159</f>
        <v>х</v>
      </c>
      <c r="F37" s="70">
        <f t="shared" si="8"/>
        <v>0</v>
      </c>
      <c r="G37" s="68">
        <f>Devizul!I159</f>
        <v>0</v>
      </c>
      <c r="H37" s="68" t="str">
        <f>Devizul!K159</f>
        <v>х</v>
      </c>
      <c r="I37" s="68" t="str">
        <f>Devizul!L159</f>
        <v>х</v>
      </c>
      <c r="J37" s="70">
        <f t="shared" si="10"/>
        <v>0</v>
      </c>
      <c r="K37" s="68">
        <f>Devizul!N159</f>
        <v>0</v>
      </c>
      <c r="L37" s="68" t="str">
        <f>Devizul!P159</f>
        <v>х</v>
      </c>
      <c r="M37" s="68" t="str">
        <f>Devizul!Q159</f>
        <v>х</v>
      </c>
    </row>
    <row r="38" spans="1:13" s="18" customFormat="1" ht="12.6" customHeight="1">
      <c r="A38" s="17">
        <v>314110</v>
      </c>
      <c r="B38" s="70">
        <f t="shared" si="6"/>
        <v>0</v>
      </c>
      <c r="C38" s="68">
        <f>Devizul!D161</f>
        <v>0</v>
      </c>
      <c r="D38" s="68" t="str">
        <f>Devizul!F161</f>
        <v>х</v>
      </c>
      <c r="E38" s="68" t="str">
        <f>Devizul!G161</f>
        <v>х</v>
      </c>
      <c r="F38" s="70">
        <f t="shared" si="8"/>
        <v>79</v>
      </c>
      <c r="G38" s="68">
        <f>Devizul!I161</f>
        <v>79</v>
      </c>
      <c r="H38" s="68" t="str">
        <f>Devizul!K161</f>
        <v>х</v>
      </c>
      <c r="I38" s="68" t="str">
        <f>Devizul!L161</f>
        <v>х</v>
      </c>
      <c r="J38" s="70">
        <f t="shared" si="10"/>
        <v>156.5</v>
      </c>
      <c r="K38" s="68">
        <f>Devizul!N161</f>
        <v>156.5</v>
      </c>
      <c r="L38" s="68" t="str">
        <f>Devizul!P161</f>
        <v>х</v>
      </c>
      <c r="M38" s="68" t="str">
        <f>Devizul!Q161</f>
        <v>х</v>
      </c>
    </row>
    <row r="39" spans="1:13" s="18" customFormat="1" ht="12.6" customHeight="1">
      <c r="A39" s="17">
        <v>316110</v>
      </c>
      <c r="B39" s="70">
        <f t="shared" si="6"/>
        <v>0</v>
      </c>
      <c r="C39" s="68">
        <f>Devizul!D168</f>
        <v>0</v>
      </c>
      <c r="D39" s="68" t="str">
        <f>Devizul!F168</f>
        <v>х</v>
      </c>
      <c r="E39" s="68" t="str">
        <f>Devizul!G168</f>
        <v>х</v>
      </c>
      <c r="F39" s="70">
        <f t="shared" si="8"/>
        <v>0</v>
      </c>
      <c r="G39" s="68">
        <f>Devizul!I168</f>
        <v>0</v>
      </c>
      <c r="H39" s="68" t="str">
        <f>Devizul!K168</f>
        <v>х</v>
      </c>
      <c r="I39" s="68" t="str">
        <f>Devizul!L168</f>
        <v>х</v>
      </c>
      <c r="J39" s="70">
        <f t="shared" si="10"/>
        <v>0</v>
      </c>
      <c r="K39" s="68">
        <f>Devizul!N168</f>
        <v>0</v>
      </c>
      <c r="L39" s="68" t="str">
        <f>Devizul!P168</f>
        <v>х</v>
      </c>
      <c r="M39" s="68" t="str">
        <f>Devizul!Q168</f>
        <v>х</v>
      </c>
    </row>
    <row r="40" spans="1:13" s="18" customFormat="1" ht="12.6" customHeight="1">
      <c r="A40" s="17">
        <v>317110</v>
      </c>
      <c r="B40" s="70">
        <f t="shared" si="6"/>
        <v>0</v>
      </c>
      <c r="C40" s="68">
        <f>Devizul!D172</f>
        <v>0</v>
      </c>
      <c r="D40" s="68" t="str">
        <f>Devizul!F172</f>
        <v>х</v>
      </c>
      <c r="E40" s="68" t="str">
        <f>Devizul!G172</f>
        <v>х</v>
      </c>
      <c r="F40" s="70">
        <f t="shared" si="8"/>
        <v>0</v>
      </c>
      <c r="G40" s="68">
        <f>Devizul!I172</f>
        <v>0</v>
      </c>
      <c r="H40" s="68" t="str">
        <f>Devizul!K172</f>
        <v>х</v>
      </c>
      <c r="I40" s="68" t="str">
        <f>Devizul!L172</f>
        <v>х</v>
      </c>
      <c r="J40" s="70">
        <f t="shared" si="10"/>
        <v>0</v>
      </c>
      <c r="K40" s="68">
        <f>Devizul!N172</f>
        <v>0</v>
      </c>
      <c r="L40" s="68" t="str">
        <f>Devizul!P172</f>
        <v>х</v>
      </c>
      <c r="M40" s="68" t="str">
        <f>Devizul!Q172</f>
        <v>х</v>
      </c>
    </row>
    <row r="41" spans="1:13" s="18" customFormat="1" ht="12.6" customHeight="1">
      <c r="A41" s="17">
        <v>318110</v>
      </c>
      <c r="B41" s="70">
        <f>SUM(C41:E41)</f>
        <v>0</v>
      </c>
      <c r="C41" s="68">
        <f>Devizul!D176</f>
        <v>0</v>
      </c>
      <c r="D41" s="68" t="str">
        <f>Devizul!F176</f>
        <v>х</v>
      </c>
      <c r="E41" s="68" t="str">
        <f>Devizul!G176</f>
        <v>х</v>
      </c>
      <c r="F41" s="70">
        <f>SUM(G41:I41)</f>
        <v>0</v>
      </c>
      <c r="G41" s="68">
        <f>Devizul!I176</f>
        <v>0</v>
      </c>
      <c r="H41" s="68" t="str">
        <f>Devizul!K176</f>
        <v>х</v>
      </c>
      <c r="I41" s="68" t="str">
        <f>Devizul!L176</f>
        <v>х</v>
      </c>
      <c r="J41" s="70">
        <f>SUM(K41:M41)</f>
        <v>0</v>
      </c>
      <c r="K41" s="68">
        <f>Devizul!N176</f>
        <v>0</v>
      </c>
      <c r="L41" s="68" t="str">
        <f>Devizul!P176</f>
        <v>х</v>
      </c>
      <c r="M41" s="68" t="str">
        <f>Devizul!Q176</f>
        <v>х</v>
      </c>
    </row>
    <row r="42" spans="1:13" ht="12.75" customHeight="1">
      <c r="A42" s="29"/>
      <c r="B42" s="162" t="s">
        <v>283</v>
      </c>
      <c r="C42" s="162"/>
      <c r="D42" s="162"/>
      <c r="E42" s="162"/>
      <c r="F42" s="161" t="s">
        <v>186</v>
      </c>
      <c r="G42" s="161"/>
      <c r="H42" s="161"/>
      <c r="I42" s="161"/>
      <c r="J42" s="161" t="s">
        <v>187</v>
      </c>
      <c r="K42" s="161"/>
      <c r="L42" s="161"/>
      <c r="M42" s="161"/>
    </row>
    <row r="43" spans="1:13" ht="12.6" customHeight="1">
      <c r="A43" s="161"/>
      <c r="B43" s="159" t="s">
        <v>49</v>
      </c>
      <c r="C43" s="161" t="s">
        <v>2</v>
      </c>
      <c r="D43" s="161"/>
      <c r="E43" s="161"/>
      <c r="F43" s="159" t="s">
        <v>49</v>
      </c>
      <c r="G43" s="161" t="s">
        <v>2</v>
      </c>
      <c r="H43" s="161"/>
      <c r="I43" s="161"/>
      <c r="J43" s="159" t="s">
        <v>49</v>
      </c>
      <c r="K43" s="161" t="s">
        <v>2</v>
      </c>
      <c r="L43" s="161"/>
      <c r="M43" s="161"/>
    </row>
    <row r="44" spans="1:13" ht="12.6" customHeight="1">
      <c r="A44" s="161"/>
      <c r="B44" s="160"/>
      <c r="C44" s="41" t="s">
        <v>377</v>
      </c>
      <c r="D44" s="37">
        <v>448</v>
      </c>
      <c r="E44" s="37">
        <v>492</v>
      </c>
      <c r="F44" s="160"/>
      <c r="G44" s="41" t="s">
        <v>377</v>
      </c>
      <c r="H44" s="37">
        <v>448</v>
      </c>
      <c r="I44" s="37">
        <v>492</v>
      </c>
      <c r="J44" s="160"/>
      <c r="K44" s="41" t="s">
        <v>377</v>
      </c>
      <c r="L44" s="37">
        <v>448</v>
      </c>
      <c r="M44" s="37">
        <v>492</v>
      </c>
    </row>
    <row r="45" spans="1:13" s="18" customFormat="1" ht="12.6" customHeight="1">
      <c r="A45" s="19">
        <v>33</v>
      </c>
      <c r="B45" s="70">
        <f t="shared" ref="B45:B63" si="25">SUM(C45:E45)</f>
        <v>671.2</v>
      </c>
      <c r="C45" s="71">
        <f>SUM(C46:C54)</f>
        <v>387</v>
      </c>
      <c r="D45" s="71">
        <f t="shared" ref="D45" si="26">SUM(D46:D54)</f>
        <v>284.2</v>
      </c>
      <c r="E45" s="71" t="s">
        <v>188</v>
      </c>
      <c r="F45" s="70">
        <f t="shared" ref="F45:F55" si="27">SUM(G45:I45)</f>
        <v>643.79999999999995</v>
      </c>
      <c r="G45" s="71">
        <f>SUM(G46:G54)</f>
        <v>401</v>
      </c>
      <c r="H45" s="71">
        <f t="shared" ref="H45" si="28">SUM(H46:H54)</f>
        <v>242.8</v>
      </c>
      <c r="I45" s="71" t="s">
        <v>188</v>
      </c>
      <c r="J45" s="70">
        <f t="shared" ref="J45:J55" si="29">SUM(K45:M45)</f>
        <v>626</v>
      </c>
      <c r="K45" s="71">
        <f>SUM(K46:K54)</f>
        <v>401</v>
      </c>
      <c r="L45" s="71">
        <f t="shared" ref="L45" si="30">SUM(L46:L54)</f>
        <v>225</v>
      </c>
      <c r="M45" s="71" t="s">
        <v>188</v>
      </c>
    </row>
    <row r="46" spans="1:13" s="18" customFormat="1" ht="12.6" customHeight="1">
      <c r="A46" s="17">
        <v>331110</v>
      </c>
      <c r="B46" s="70">
        <f t="shared" si="25"/>
        <v>330.4</v>
      </c>
      <c r="C46" s="69">
        <f>Devizul!D183+Devizul!E183</f>
        <v>324</v>
      </c>
      <c r="D46" s="69">
        <f>Devizul!F183</f>
        <v>6.4</v>
      </c>
      <c r="E46" s="69" t="str">
        <f>Devizul!G183</f>
        <v>х</v>
      </c>
      <c r="F46" s="70">
        <f t="shared" si="27"/>
        <v>330.4</v>
      </c>
      <c r="G46" s="68">
        <f>Devizul!I183+Devizul!J183</f>
        <v>324</v>
      </c>
      <c r="H46" s="69">
        <f>Devizul!K183</f>
        <v>6.4</v>
      </c>
      <c r="I46" s="69" t="str">
        <f>Devizul!L183</f>
        <v>х</v>
      </c>
      <c r="J46" s="70">
        <f t="shared" si="29"/>
        <v>330.4</v>
      </c>
      <c r="K46" s="68">
        <f>Devizul!N183+Devizul!O183</f>
        <v>324</v>
      </c>
      <c r="L46" s="69">
        <f>Devizul!P183</f>
        <v>6.4</v>
      </c>
      <c r="M46" s="69" t="str">
        <f>Devizul!Q183</f>
        <v>х</v>
      </c>
    </row>
    <row r="47" spans="1:13" s="18" customFormat="1" ht="12.6" customHeight="1">
      <c r="A47" s="17">
        <v>332110</v>
      </c>
      <c r="B47" s="70">
        <f t="shared" si="25"/>
        <v>0</v>
      </c>
      <c r="C47" s="69">
        <f>Devizul!D202</f>
        <v>0</v>
      </c>
      <c r="D47" s="69" t="str">
        <f>Devizul!F202</f>
        <v>х</v>
      </c>
      <c r="E47" s="69" t="str">
        <f>Devizul!G202</f>
        <v>х</v>
      </c>
      <c r="F47" s="70">
        <f t="shared" si="27"/>
        <v>0</v>
      </c>
      <c r="G47" s="69">
        <f>Devizul!I202</f>
        <v>0</v>
      </c>
      <c r="H47" s="69" t="str">
        <f>Devizul!K202</f>
        <v>х</v>
      </c>
      <c r="I47" s="69" t="str">
        <f>Devizul!L202</f>
        <v>х</v>
      </c>
      <c r="J47" s="70">
        <f t="shared" si="29"/>
        <v>0</v>
      </c>
      <c r="K47" s="69">
        <f>Devizul!N202</f>
        <v>0</v>
      </c>
      <c r="L47" s="69" t="str">
        <f>Devizul!P202</f>
        <v>х</v>
      </c>
      <c r="M47" s="69" t="str">
        <f>Devizul!Q202</f>
        <v>х</v>
      </c>
    </row>
    <row r="48" spans="1:13" s="18" customFormat="1" ht="12.6" customHeight="1">
      <c r="A48" s="17">
        <v>333110</v>
      </c>
      <c r="B48" s="70">
        <f t="shared" si="25"/>
        <v>274.8</v>
      </c>
      <c r="C48" s="69">
        <f>Devizul!D217</f>
        <v>0</v>
      </c>
      <c r="D48" s="69">
        <f>Devizul!F217</f>
        <v>274.8</v>
      </c>
      <c r="E48" s="69" t="str">
        <f>Devizul!G217</f>
        <v>х</v>
      </c>
      <c r="F48" s="70">
        <f t="shared" si="27"/>
        <v>233.4</v>
      </c>
      <c r="G48" s="69">
        <f>Devizul!I217</f>
        <v>0</v>
      </c>
      <c r="H48" s="69">
        <f>Devizul!K217</f>
        <v>233.4</v>
      </c>
      <c r="I48" s="69" t="str">
        <f>Devizul!L217</f>
        <v>х</v>
      </c>
      <c r="J48" s="70">
        <f t="shared" si="29"/>
        <v>215.6</v>
      </c>
      <c r="K48" s="69">
        <f>Devizul!N217</f>
        <v>0</v>
      </c>
      <c r="L48" s="69">
        <f>Devizul!P217</f>
        <v>215.6</v>
      </c>
      <c r="M48" s="69" t="str">
        <f>Devizul!Q217</f>
        <v>х</v>
      </c>
    </row>
    <row r="49" spans="1:13" s="18" customFormat="1" ht="12.6" customHeight="1">
      <c r="A49" s="17">
        <v>334110</v>
      </c>
      <c r="B49" s="70">
        <f t="shared" si="25"/>
        <v>5</v>
      </c>
      <c r="C49" s="69">
        <f>Devizul!D225+Devizul!E225</f>
        <v>5</v>
      </c>
      <c r="D49" s="69" t="str">
        <f>Devizul!F225</f>
        <v>х</v>
      </c>
      <c r="E49" s="69" t="str">
        <f>Devizul!G225</f>
        <v>х</v>
      </c>
      <c r="F49" s="70">
        <f t="shared" si="27"/>
        <v>5</v>
      </c>
      <c r="G49" s="68">
        <f>Devizul!I225+Devizul!J225</f>
        <v>5</v>
      </c>
      <c r="H49" s="69" t="str">
        <f>Devizul!K225</f>
        <v>х</v>
      </c>
      <c r="I49" s="69" t="str">
        <f>Devizul!L225</f>
        <v>х</v>
      </c>
      <c r="J49" s="70">
        <f t="shared" si="29"/>
        <v>5</v>
      </c>
      <c r="K49" s="68">
        <f>Devizul!N225+Devizul!O225</f>
        <v>5</v>
      </c>
      <c r="L49" s="69" t="str">
        <f>Devizul!P225</f>
        <v>х</v>
      </c>
      <c r="M49" s="69" t="str">
        <f>Devizul!Q225</f>
        <v>х</v>
      </c>
    </row>
    <row r="50" spans="1:13" s="18" customFormat="1" ht="12.6" customHeight="1">
      <c r="A50" s="17">
        <v>335110</v>
      </c>
      <c r="B50" s="70">
        <f t="shared" si="25"/>
        <v>4</v>
      </c>
      <c r="C50" s="69">
        <f>Devizul!D229+Devizul!E229</f>
        <v>4</v>
      </c>
      <c r="D50" s="69" t="str">
        <f>Devizul!F229</f>
        <v>х</v>
      </c>
      <c r="E50" s="69" t="str">
        <f>Devizul!G229</f>
        <v>х</v>
      </c>
      <c r="F50" s="70">
        <f t="shared" si="27"/>
        <v>4</v>
      </c>
      <c r="G50" s="68">
        <f>Devizul!I229+Devizul!J229</f>
        <v>4</v>
      </c>
      <c r="H50" s="69" t="str">
        <f>Devizul!K229</f>
        <v>х</v>
      </c>
      <c r="I50" s="69" t="str">
        <f>Devizul!L229</f>
        <v>х</v>
      </c>
      <c r="J50" s="70">
        <f t="shared" si="29"/>
        <v>4</v>
      </c>
      <c r="K50" s="68">
        <f>Devizul!N229+Devizul!O229</f>
        <v>4</v>
      </c>
      <c r="L50" s="69" t="str">
        <f>Devizul!P229</f>
        <v>х</v>
      </c>
      <c r="M50" s="69" t="str">
        <f>Devizul!Q229</f>
        <v>х</v>
      </c>
    </row>
    <row r="51" spans="1:13" s="18" customFormat="1" ht="12.6" customHeight="1">
      <c r="A51" s="17">
        <v>336110</v>
      </c>
      <c r="B51" s="70">
        <f t="shared" si="25"/>
        <v>10</v>
      </c>
      <c r="C51" s="69">
        <f>Devizul!D233+Devizul!E233</f>
        <v>9</v>
      </c>
      <c r="D51" s="69">
        <f>Devizul!F233</f>
        <v>1</v>
      </c>
      <c r="E51" s="69" t="str">
        <f>Devizul!G233</f>
        <v>х</v>
      </c>
      <c r="F51" s="70">
        <f t="shared" si="27"/>
        <v>10</v>
      </c>
      <c r="G51" s="68">
        <f>Devizul!I233+Devizul!J233</f>
        <v>9</v>
      </c>
      <c r="H51" s="69">
        <f>Devizul!K233</f>
        <v>1</v>
      </c>
      <c r="I51" s="69" t="str">
        <f>Devizul!L233</f>
        <v>х</v>
      </c>
      <c r="J51" s="70">
        <f t="shared" si="29"/>
        <v>10</v>
      </c>
      <c r="K51" s="68">
        <f>Devizul!N233+Devizul!O233</f>
        <v>9</v>
      </c>
      <c r="L51" s="69">
        <f>Devizul!P233</f>
        <v>1</v>
      </c>
      <c r="M51" s="69" t="str">
        <f>Devizul!Q233</f>
        <v>х</v>
      </c>
    </row>
    <row r="52" spans="1:13" s="18" customFormat="1" ht="12.6" customHeight="1">
      <c r="A52" s="17">
        <v>337110</v>
      </c>
      <c r="B52" s="70">
        <f t="shared" si="25"/>
        <v>36</v>
      </c>
      <c r="C52" s="69">
        <f>Devizul!D236+Devizul!E236</f>
        <v>36</v>
      </c>
      <c r="D52" s="69" t="str">
        <f>Devizul!F236</f>
        <v>х</v>
      </c>
      <c r="E52" s="69" t="str">
        <f>Devizul!G236</f>
        <v>х</v>
      </c>
      <c r="F52" s="70">
        <f t="shared" si="27"/>
        <v>50</v>
      </c>
      <c r="G52" s="68">
        <f>Devizul!I236+Devizul!J236</f>
        <v>50</v>
      </c>
      <c r="H52" s="69" t="str">
        <f>Devizul!K236</f>
        <v>х</v>
      </c>
      <c r="I52" s="69" t="str">
        <f>Devizul!L236</f>
        <v>х</v>
      </c>
      <c r="J52" s="70">
        <f t="shared" si="29"/>
        <v>50</v>
      </c>
      <c r="K52" s="68">
        <f>Devizul!N236+Devizul!O236</f>
        <v>50</v>
      </c>
      <c r="L52" s="69" t="str">
        <f>Devizul!P236</f>
        <v>х</v>
      </c>
      <c r="M52" s="69" t="str">
        <f>Devizul!Q236</f>
        <v>х</v>
      </c>
    </row>
    <row r="53" spans="1:13" s="18" customFormat="1" ht="12.6" customHeight="1">
      <c r="A53" s="17">
        <v>338110</v>
      </c>
      <c r="B53" s="70">
        <f t="shared" si="25"/>
        <v>0</v>
      </c>
      <c r="C53" s="69">
        <f>Devizul!D237</f>
        <v>0</v>
      </c>
      <c r="D53" s="69" t="str">
        <f>Devizul!F237</f>
        <v>х</v>
      </c>
      <c r="E53" s="69" t="str">
        <f>Devizul!G237</f>
        <v>х</v>
      </c>
      <c r="F53" s="70">
        <f t="shared" si="27"/>
        <v>0</v>
      </c>
      <c r="G53" s="69">
        <f>Devizul!I237</f>
        <v>0</v>
      </c>
      <c r="H53" s="69" t="str">
        <f>Devizul!K237</f>
        <v>х</v>
      </c>
      <c r="I53" s="69" t="str">
        <f>Devizul!L237</f>
        <v>х</v>
      </c>
      <c r="J53" s="70">
        <f t="shared" si="29"/>
        <v>0</v>
      </c>
      <c r="K53" s="69">
        <f>Devizul!N237</f>
        <v>0</v>
      </c>
      <c r="L53" s="69" t="str">
        <f>Devizul!P237</f>
        <v>х</v>
      </c>
      <c r="M53" s="69" t="str">
        <f>Devizul!Q237</f>
        <v>х</v>
      </c>
    </row>
    <row r="54" spans="1:13" s="18" customFormat="1" ht="12.6" customHeight="1">
      <c r="A54" s="17">
        <v>339110</v>
      </c>
      <c r="B54" s="70">
        <f t="shared" si="25"/>
        <v>11</v>
      </c>
      <c r="C54" s="69">
        <f>Devizul!D238+Devizul!E238</f>
        <v>9</v>
      </c>
      <c r="D54" s="69">
        <f>Devizul!F238</f>
        <v>2</v>
      </c>
      <c r="E54" s="69" t="str">
        <f>Devizul!G238</f>
        <v>х</v>
      </c>
      <c r="F54" s="70">
        <f t="shared" si="27"/>
        <v>11</v>
      </c>
      <c r="G54" s="68">
        <f>Devizul!I238+Devizul!J238</f>
        <v>9</v>
      </c>
      <c r="H54" s="69">
        <f>Devizul!K238</f>
        <v>2</v>
      </c>
      <c r="I54" s="69" t="str">
        <f>Devizul!L238</f>
        <v>х</v>
      </c>
      <c r="J54" s="70">
        <f t="shared" si="29"/>
        <v>11</v>
      </c>
      <c r="K54" s="68">
        <f>Devizul!N238+Devizul!O238</f>
        <v>9</v>
      </c>
      <c r="L54" s="69">
        <f>Devizul!P238</f>
        <v>2</v>
      </c>
      <c r="M54" s="69" t="str">
        <f>Devizul!Q238</f>
        <v>х</v>
      </c>
    </row>
    <row r="55" spans="1:13" s="21" customFormat="1" ht="12.6" customHeight="1">
      <c r="A55" s="20" t="s">
        <v>175</v>
      </c>
      <c r="B55" s="70">
        <f t="shared" si="25"/>
        <v>4910.7999999999993</v>
      </c>
      <c r="C55" s="72">
        <f>C11+C16+C33+C36+C45</f>
        <v>4411.3999999999996</v>
      </c>
      <c r="D55" s="72">
        <f>D11+D16+D33+D36+D45</f>
        <v>443.4</v>
      </c>
      <c r="E55" s="72">
        <f>E33</f>
        <v>56</v>
      </c>
      <c r="F55" s="70">
        <f t="shared" si="27"/>
        <v>4355.2</v>
      </c>
      <c r="G55" s="72">
        <f>G11+G16+G33+G36+G45</f>
        <v>3938</v>
      </c>
      <c r="H55" s="72">
        <f>H11+H16+H33+H36+H45</f>
        <v>369.20000000000005</v>
      </c>
      <c r="I55" s="72">
        <f>I33</f>
        <v>48</v>
      </c>
      <c r="J55" s="70">
        <f t="shared" si="29"/>
        <v>4414.8999999999996</v>
      </c>
      <c r="K55" s="72">
        <f>K11+K16+K33+K36+K45</f>
        <v>4015.5</v>
      </c>
      <c r="L55" s="72">
        <f>L11+L16+L33+L36+L45</f>
        <v>351.4</v>
      </c>
      <c r="M55" s="72">
        <f>M33</f>
        <v>48</v>
      </c>
    </row>
    <row r="56" spans="1:13" s="18" customFormat="1" ht="12.6" customHeight="1">
      <c r="A56" s="17" t="s">
        <v>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8" customFormat="1" ht="12.6" customHeight="1" thickBot="1">
      <c r="A57" s="2" t="s">
        <v>185</v>
      </c>
      <c r="B57" s="70">
        <f t="shared" si="25"/>
        <v>4494.7000000000007</v>
      </c>
      <c r="C57" s="68">
        <f>Devizul!D248</f>
        <v>4326.1000000000004</v>
      </c>
      <c r="D57" s="68">
        <f>Devizul!F248</f>
        <v>168.59999999999997</v>
      </c>
      <c r="E57" s="68" t="s">
        <v>188</v>
      </c>
      <c r="F57" s="70">
        <f t="shared" ref="F57:F63" si="31">SUM(G57:I57)</f>
        <v>4000.5000000000005</v>
      </c>
      <c r="G57" s="68">
        <f>Devizul!I248</f>
        <v>3864.7000000000003</v>
      </c>
      <c r="H57" s="68">
        <f>Devizul!K248</f>
        <v>135.80000000000004</v>
      </c>
      <c r="I57" s="68" t="s">
        <v>188</v>
      </c>
      <c r="J57" s="70">
        <f t="shared" ref="J57:J63" si="32">SUM(K57:M57)</f>
        <v>4078.0000000000005</v>
      </c>
      <c r="K57" s="68">
        <f>Devizul!N248</f>
        <v>3942.2000000000003</v>
      </c>
      <c r="L57" s="68">
        <f>Devizul!P248</f>
        <v>135.79999999999998</v>
      </c>
      <c r="M57" s="68" t="s">
        <v>188</v>
      </c>
    </row>
    <row r="58" spans="1:13" s="18" customFormat="1" ht="12.6" customHeight="1" thickBot="1">
      <c r="A58" s="2" t="s">
        <v>299</v>
      </c>
      <c r="B58" s="70">
        <f t="shared" si="25"/>
        <v>85.3</v>
      </c>
      <c r="C58" s="68">
        <f>Devizul!G250</f>
        <v>85.3</v>
      </c>
      <c r="D58" s="68" t="s">
        <v>188</v>
      </c>
      <c r="E58" s="68" t="s">
        <v>188</v>
      </c>
      <c r="F58" s="70">
        <f t="shared" si="31"/>
        <v>85.3</v>
      </c>
      <c r="G58" s="68">
        <f>Devizul!G250</f>
        <v>85.3</v>
      </c>
      <c r="H58" s="68" t="s">
        <v>188</v>
      </c>
      <c r="I58" s="68" t="s">
        <v>188</v>
      </c>
      <c r="J58" s="70">
        <f t="shared" si="32"/>
        <v>73.3</v>
      </c>
      <c r="K58" s="68">
        <f>Devizul!Q250</f>
        <v>73.3</v>
      </c>
      <c r="L58" s="68" t="s">
        <v>188</v>
      </c>
      <c r="M58" s="68" t="s">
        <v>188</v>
      </c>
    </row>
    <row r="59" spans="1:13" s="18" customFormat="1" ht="12.6" customHeight="1" thickBot="1">
      <c r="A59" s="2" t="s">
        <v>296</v>
      </c>
      <c r="B59" s="70">
        <f t="shared" si="25"/>
        <v>0</v>
      </c>
      <c r="C59" s="68">
        <f>Devizul!E249</f>
        <v>0</v>
      </c>
      <c r="D59" s="68" t="s">
        <v>188</v>
      </c>
      <c r="E59" s="68" t="s">
        <v>188</v>
      </c>
      <c r="F59" s="70">
        <f t="shared" si="31"/>
        <v>0</v>
      </c>
      <c r="G59" s="68">
        <f>Devizul!E249</f>
        <v>0</v>
      </c>
      <c r="H59" s="68" t="s">
        <v>188</v>
      </c>
      <c r="I59" s="68" t="s">
        <v>188</v>
      </c>
      <c r="J59" s="70">
        <f t="shared" si="32"/>
        <v>0</v>
      </c>
      <c r="K59" s="68">
        <f>Devizul!O249</f>
        <v>0</v>
      </c>
      <c r="L59" s="68" t="s">
        <v>188</v>
      </c>
      <c r="M59" s="68" t="s">
        <v>188</v>
      </c>
    </row>
    <row r="60" spans="1:13" s="18" customFormat="1" ht="12.6" customHeight="1" thickBot="1">
      <c r="A60" s="2" t="s">
        <v>297</v>
      </c>
      <c r="B60" s="70">
        <f t="shared" si="25"/>
        <v>274.8</v>
      </c>
      <c r="C60" s="68" t="s">
        <v>188</v>
      </c>
      <c r="D60" s="68">
        <f>Devizul!F251</f>
        <v>274.8</v>
      </c>
      <c r="E60" s="67" t="s">
        <v>188</v>
      </c>
      <c r="F60" s="70">
        <f t="shared" si="31"/>
        <v>233.4</v>
      </c>
      <c r="G60" s="68" t="s">
        <v>188</v>
      </c>
      <c r="H60" s="68">
        <f>Devizul!K251</f>
        <v>233.4</v>
      </c>
      <c r="I60" s="67" t="s">
        <v>256</v>
      </c>
      <c r="J60" s="70">
        <f t="shared" si="32"/>
        <v>215.6</v>
      </c>
      <c r="K60" s="68" t="s">
        <v>188</v>
      </c>
      <c r="L60" s="68">
        <f>Devizul!P251</f>
        <v>215.6</v>
      </c>
      <c r="M60" s="67" t="s">
        <v>256</v>
      </c>
    </row>
    <row r="61" spans="1:13" s="18" customFormat="1" ht="12.6" customHeight="1" thickBot="1">
      <c r="A61" s="2" t="s">
        <v>298</v>
      </c>
      <c r="B61" s="70">
        <f t="shared" si="25"/>
        <v>56</v>
      </c>
      <c r="C61" s="68" t="s">
        <v>188</v>
      </c>
      <c r="D61" s="68" t="s">
        <v>188</v>
      </c>
      <c r="E61" s="68">
        <f>Devizul!E252</f>
        <v>56</v>
      </c>
      <c r="F61" s="70">
        <f t="shared" si="31"/>
        <v>48</v>
      </c>
      <c r="G61" s="68" t="s">
        <v>188</v>
      </c>
      <c r="H61" s="68" t="s">
        <v>188</v>
      </c>
      <c r="I61" s="68">
        <f>Devizul!J252</f>
        <v>48</v>
      </c>
      <c r="J61" s="70">
        <f t="shared" si="32"/>
        <v>48</v>
      </c>
      <c r="K61" s="68" t="s">
        <v>188</v>
      </c>
      <c r="L61" s="68" t="s">
        <v>188</v>
      </c>
      <c r="M61" s="68">
        <f>Devizul!O252</f>
        <v>48</v>
      </c>
    </row>
    <row r="62" spans="1:13" s="18" customFormat="1" ht="12.6" customHeight="1" thickBot="1">
      <c r="A62" s="2" t="s">
        <v>300</v>
      </c>
      <c r="B62" s="70">
        <f t="shared" si="25"/>
        <v>0</v>
      </c>
      <c r="C62" s="68">
        <f>Devizul!D253</f>
        <v>0</v>
      </c>
      <c r="D62" s="68">
        <f>Devizul!F253</f>
        <v>0</v>
      </c>
      <c r="E62" s="67" t="s">
        <v>188</v>
      </c>
      <c r="F62" s="70">
        <f t="shared" si="31"/>
        <v>0</v>
      </c>
      <c r="G62" s="68">
        <f>Devizul!I253</f>
        <v>0</v>
      </c>
      <c r="H62" s="68">
        <f>Devizul!F253</f>
        <v>0</v>
      </c>
      <c r="I62" s="68" t="s">
        <v>188</v>
      </c>
      <c r="J62" s="70">
        <f t="shared" si="32"/>
        <v>0</v>
      </c>
      <c r="K62" s="68">
        <f>Devizul!N253</f>
        <v>0</v>
      </c>
      <c r="L62" s="70">
        <f>Devizul!P253</f>
        <v>0</v>
      </c>
      <c r="M62" s="68" t="s">
        <v>188</v>
      </c>
    </row>
    <row r="63" spans="1:13" s="123" customFormat="1" ht="12.6" customHeight="1" thickBot="1">
      <c r="A63" s="2" t="s">
        <v>48</v>
      </c>
      <c r="B63" s="70">
        <f t="shared" si="25"/>
        <v>4910.8</v>
      </c>
      <c r="C63" s="70">
        <f>SUM(C57:C61)</f>
        <v>4411.4000000000005</v>
      </c>
      <c r="D63" s="70">
        <f t="shared" ref="D63" si="33">SUM(D57:D61)</f>
        <v>443.4</v>
      </c>
      <c r="E63" s="70">
        <f>SUM(E57:E62)</f>
        <v>56</v>
      </c>
      <c r="F63" s="70">
        <f t="shared" si="31"/>
        <v>4367.2000000000007</v>
      </c>
      <c r="G63" s="70">
        <f>SUM(G57:G61)</f>
        <v>3950.0000000000005</v>
      </c>
      <c r="H63" s="70">
        <f t="shared" ref="H63" si="34">SUM(H57:H61)</f>
        <v>369.20000000000005</v>
      </c>
      <c r="I63" s="70">
        <f t="shared" ref="I63" si="35">SUM(I57:I61)</f>
        <v>48</v>
      </c>
      <c r="J63" s="70">
        <f t="shared" si="32"/>
        <v>4414.9000000000005</v>
      </c>
      <c r="K63" s="70">
        <f>SUM(K57:K61)</f>
        <v>4015.5000000000005</v>
      </c>
      <c r="L63" s="70">
        <f t="shared" ref="L63" si="36">SUM(L57:L61)</f>
        <v>351.4</v>
      </c>
      <c r="M63" s="70">
        <f t="shared" ref="M63" si="37">SUM(M57:M61)</f>
        <v>48</v>
      </c>
    </row>
    <row r="64" spans="1:13" ht="12.6" customHeight="1"/>
    <row r="65" spans="1:13" ht="12.6" customHeight="1" thickBot="1">
      <c r="A65" s="22" t="s">
        <v>177</v>
      </c>
      <c r="B65" s="27"/>
      <c r="C65" s="138"/>
      <c r="D65" s="138"/>
      <c r="E65" s="138"/>
      <c r="F65" s="138"/>
      <c r="G65" s="163"/>
      <c r="H65" s="163"/>
      <c r="I65" s="163"/>
      <c r="J65" s="138"/>
      <c r="K65" s="138"/>
      <c r="L65" s="138"/>
      <c r="M65" s="138"/>
    </row>
    <row r="66" spans="1:13" ht="12.6" customHeight="1" thickTop="1">
      <c r="A66" s="23" t="s">
        <v>161</v>
      </c>
      <c r="B66" s="28"/>
      <c r="C66" s="163"/>
      <c r="D66" s="163"/>
      <c r="E66" s="163"/>
      <c r="F66" s="28"/>
      <c r="G66" s="163"/>
      <c r="H66" s="163"/>
      <c r="I66" s="163"/>
      <c r="J66" s="28"/>
      <c r="K66" s="163"/>
      <c r="L66" s="163"/>
      <c r="M66" s="163"/>
    </row>
    <row r="67" spans="1:13" ht="12.6" customHeight="1" thickBot="1">
      <c r="A67" s="22" t="s">
        <v>178</v>
      </c>
      <c r="B67" s="27"/>
      <c r="C67" s="138"/>
      <c r="D67" s="138"/>
      <c r="E67" s="138"/>
      <c r="F67" s="138"/>
      <c r="G67" s="163"/>
      <c r="H67" s="163"/>
      <c r="I67" s="163"/>
      <c r="J67" s="138"/>
      <c r="K67" s="138"/>
      <c r="L67" s="138"/>
      <c r="M67" s="138"/>
    </row>
    <row r="68" spans="1:13" ht="12.6" customHeight="1" thickTop="1">
      <c r="B68" s="28"/>
      <c r="C68" s="163"/>
      <c r="D68" s="163"/>
      <c r="E68" s="163"/>
      <c r="F68" s="28"/>
      <c r="G68" s="163"/>
      <c r="H68" s="163"/>
      <c r="I68" s="163"/>
      <c r="J68" s="28"/>
      <c r="K68" s="163"/>
      <c r="L68" s="163"/>
      <c r="M68" s="163"/>
    </row>
  </sheetData>
  <mergeCells count="35">
    <mergeCell ref="F4:I4"/>
    <mergeCell ref="J4:M4"/>
    <mergeCell ref="A1:M1"/>
    <mergeCell ref="A2:M2"/>
    <mergeCell ref="A3:M3"/>
    <mergeCell ref="G68:I68"/>
    <mergeCell ref="J5:J6"/>
    <mergeCell ref="K5:M5"/>
    <mergeCell ref="K66:M66"/>
    <mergeCell ref="K68:M68"/>
    <mergeCell ref="J65:M65"/>
    <mergeCell ref="J67:M67"/>
    <mergeCell ref="F42:I42"/>
    <mergeCell ref="J42:M42"/>
    <mergeCell ref="F43:F44"/>
    <mergeCell ref="G43:I43"/>
    <mergeCell ref="J43:J44"/>
    <mergeCell ref="K43:M43"/>
    <mergeCell ref="F5:F6"/>
    <mergeCell ref="G5:I5"/>
    <mergeCell ref="G65:I65"/>
    <mergeCell ref="G66:I66"/>
    <mergeCell ref="G67:I67"/>
    <mergeCell ref="C65:F65"/>
    <mergeCell ref="C67:F67"/>
    <mergeCell ref="B42:E42"/>
    <mergeCell ref="B43:B44"/>
    <mergeCell ref="C43:E43"/>
    <mergeCell ref="B5:B6"/>
    <mergeCell ref="A5:A6"/>
    <mergeCell ref="B4:E4"/>
    <mergeCell ref="C66:E66"/>
    <mergeCell ref="C68:E68"/>
    <mergeCell ref="C5:E5"/>
    <mergeCell ref="A43:A44"/>
  </mergeCells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Contingent</vt:lpstr>
      <vt:lpstr>Devizul</vt:lpstr>
      <vt:lpstr>Proiect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PMaia</dc:creator>
  <cp:lastModifiedBy>Admin</cp:lastModifiedBy>
  <cp:lastPrinted>2022-12-14T13:01:36Z</cp:lastPrinted>
  <dcterms:created xsi:type="dcterms:W3CDTF">2014-10-29T12:03:13Z</dcterms:created>
  <dcterms:modified xsi:type="dcterms:W3CDTF">2023-01-04T10:40:44Z</dcterms:modified>
</cp:coreProperties>
</file>